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X:\Archive Projects\P00012515 - Mabbett - Saltend Power Station Thermal Discharge\Data\EA WQ data\"/>
    </mc:Choice>
  </mc:AlternateContent>
  <xr:revisionPtr revIDLastSave="0" documentId="8_{7C60A41A-B543-45E2-ADF0-E26A5463C913}" xr6:coauthVersionLast="47" xr6:coauthVersionMax="47" xr10:uidLastSave="{00000000-0000-0000-0000-000000000000}"/>
  <bookViews>
    <workbookView xWindow="11292" yWindow="12852" windowWidth="23256" windowHeight="12456" xr2:uid="{65750803-1140-4123-A8F8-D5B1BD458AF8}"/>
  </bookViews>
  <sheets>
    <sheet name="DO as O2" sheetId="1" r:id="rId1"/>
  </sheets>
  <externalReferences>
    <externalReference r:id="rId2"/>
  </externalReferences>
  <definedNames>
    <definedName name="_xlnm._FilterDatabase" localSheetId="0" hidden="1">'DO as O2'!$A$1:$S$237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16" i="1" l="1"/>
  <c r="AQ315" i="1"/>
  <c r="AQ314" i="1"/>
  <c r="AQ313" i="1"/>
  <c r="AQ312" i="1"/>
  <c r="AQ311" i="1"/>
  <c r="AQ310" i="1"/>
  <c r="L310" i="1"/>
  <c r="AQ309" i="1"/>
  <c r="L309" i="1"/>
  <c r="K309" i="1"/>
  <c r="AQ308" i="1"/>
  <c r="L308" i="1"/>
  <c r="Y244" i="1" s="1"/>
  <c r="K308" i="1"/>
  <c r="N243" i="1" s="1"/>
  <c r="AQ307" i="1"/>
  <c r="L307" i="1"/>
  <c r="K307" i="1"/>
  <c r="M246" i="1" s="1"/>
  <c r="AQ306" i="1"/>
  <c r="AQ305" i="1"/>
  <c r="P277" i="1"/>
  <c r="H251" i="1" s="1"/>
  <c r="O277" i="1"/>
  <c r="O274" i="1"/>
  <c r="P273" i="1"/>
  <c r="O273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Y252" i="1"/>
  <c r="X252" i="1"/>
  <c r="U252" i="1"/>
  <c r="T252" i="1"/>
  <c r="P252" i="1"/>
  <c r="M252" i="1"/>
  <c r="H252" i="1"/>
  <c r="X251" i="1"/>
  <c r="U251" i="1"/>
  <c r="T251" i="1"/>
  <c r="P251" i="1"/>
  <c r="T250" i="1"/>
  <c r="U250" i="1" s="1"/>
  <c r="P250" i="1"/>
  <c r="Z249" i="1"/>
  <c r="U249" i="1"/>
  <c r="T249" i="1"/>
  <c r="P249" i="1"/>
  <c r="N249" i="1"/>
  <c r="Z248" i="1"/>
  <c r="Y248" i="1"/>
  <c r="T248" i="1"/>
  <c r="U248" i="1" s="1"/>
  <c r="P248" i="1"/>
  <c r="O248" i="1"/>
  <c r="N248" i="1"/>
  <c r="M248" i="1"/>
  <c r="Z247" i="1"/>
  <c r="Y247" i="1"/>
  <c r="X247" i="1"/>
  <c r="T247" i="1"/>
  <c r="U247" i="1" s="1"/>
  <c r="P247" i="1"/>
  <c r="O247" i="1"/>
  <c r="N247" i="1"/>
  <c r="M247" i="1"/>
  <c r="Z246" i="1"/>
  <c r="Y246" i="1"/>
  <c r="X246" i="1"/>
  <c r="U246" i="1"/>
  <c r="T246" i="1"/>
  <c r="P246" i="1"/>
  <c r="N246" i="1"/>
  <c r="Z245" i="1"/>
  <c r="Y245" i="1"/>
  <c r="X245" i="1"/>
  <c r="U245" i="1"/>
  <c r="T245" i="1"/>
  <c r="P245" i="1"/>
  <c r="O245" i="1"/>
  <c r="N245" i="1"/>
  <c r="M245" i="1"/>
  <c r="Z244" i="1"/>
  <c r="X244" i="1"/>
  <c r="U244" i="1"/>
  <c r="T244" i="1"/>
  <c r="P244" i="1"/>
  <c r="O244" i="1"/>
  <c r="M244" i="1"/>
  <c r="AA243" i="1"/>
  <c r="Z243" i="1"/>
  <c r="Y243" i="1"/>
  <c r="X243" i="1"/>
  <c r="T243" i="1"/>
  <c r="U243" i="1" s="1"/>
  <c r="P243" i="1"/>
  <c r="M243" i="1"/>
  <c r="H243" i="1"/>
  <c r="Z242" i="1"/>
  <c r="X242" i="1"/>
  <c r="T242" i="1"/>
  <c r="U242" i="1" s="1"/>
  <c r="P242" i="1"/>
  <c r="N242" i="1"/>
  <c r="M242" i="1"/>
  <c r="X241" i="1"/>
  <c r="T241" i="1"/>
  <c r="U241" i="1" s="1"/>
  <c r="P241" i="1"/>
  <c r="M241" i="1"/>
  <c r="X237" i="1"/>
  <c r="Y237" i="1" s="1"/>
  <c r="V237" i="1"/>
  <c r="W237" i="1" s="1"/>
  <c r="G237" i="1"/>
  <c r="F237" i="1"/>
  <c r="Y236" i="1"/>
  <c r="X236" i="1"/>
  <c r="W236" i="1"/>
  <c r="V236" i="1"/>
  <c r="G236" i="1"/>
  <c r="F236" i="1"/>
  <c r="X235" i="1"/>
  <c r="W235" i="1"/>
  <c r="V235" i="1"/>
  <c r="G235" i="1"/>
  <c r="F235" i="1"/>
  <c r="Y234" i="1"/>
  <c r="X234" i="1"/>
  <c r="W234" i="1"/>
  <c r="V234" i="1"/>
  <c r="G234" i="1"/>
  <c r="F234" i="1"/>
  <c r="X233" i="1"/>
  <c r="V233" i="1"/>
  <c r="W233" i="1" s="1"/>
  <c r="G233" i="1"/>
  <c r="F233" i="1"/>
  <c r="X232" i="1"/>
  <c r="W232" i="1"/>
  <c r="V232" i="1"/>
  <c r="G232" i="1"/>
  <c r="F232" i="1"/>
  <c r="Y231" i="1"/>
  <c r="X231" i="1"/>
  <c r="W231" i="1"/>
  <c r="V231" i="1"/>
  <c r="G231" i="1"/>
  <c r="F231" i="1"/>
  <c r="X230" i="1"/>
  <c r="V230" i="1"/>
  <c r="W230" i="1" s="1"/>
  <c r="Y230" i="1" s="1"/>
  <c r="G230" i="1"/>
  <c r="F230" i="1"/>
  <c r="X229" i="1"/>
  <c r="W229" i="1"/>
  <c r="V229" i="1"/>
  <c r="G229" i="1"/>
  <c r="F229" i="1"/>
  <c r="Y228" i="1"/>
  <c r="X228" i="1"/>
  <c r="W228" i="1"/>
  <c r="V228" i="1"/>
  <c r="G228" i="1"/>
  <c r="F228" i="1"/>
  <c r="X227" i="1"/>
  <c r="W227" i="1"/>
  <c r="V227" i="1"/>
  <c r="G227" i="1"/>
  <c r="F227" i="1"/>
  <c r="X226" i="1"/>
  <c r="W226" i="1"/>
  <c r="V226" i="1"/>
  <c r="G226" i="1"/>
  <c r="F226" i="1"/>
  <c r="X225" i="1"/>
  <c r="Y225" i="1" s="1"/>
  <c r="W225" i="1"/>
  <c r="V225" i="1"/>
  <c r="G225" i="1"/>
  <c r="F225" i="1"/>
  <c r="X224" i="1"/>
  <c r="W224" i="1"/>
  <c r="V224" i="1"/>
  <c r="G224" i="1"/>
  <c r="F224" i="1"/>
  <c r="X223" i="1"/>
  <c r="W223" i="1"/>
  <c r="V223" i="1"/>
  <c r="G223" i="1"/>
  <c r="F223" i="1"/>
  <c r="X222" i="1"/>
  <c r="W222" i="1"/>
  <c r="V222" i="1"/>
  <c r="G222" i="1"/>
  <c r="F222" i="1"/>
  <c r="X221" i="1"/>
  <c r="W221" i="1"/>
  <c r="V221" i="1"/>
  <c r="G221" i="1"/>
  <c r="F221" i="1"/>
  <c r="X220" i="1"/>
  <c r="W220" i="1"/>
  <c r="V220" i="1"/>
  <c r="G220" i="1"/>
  <c r="F220" i="1"/>
  <c r="X219" i="1"/>
  <c r="W219" i="1"/>
  <c r="V219" i="1"/>
  <c r="G219" i="1"/>
  <c r="F219" i="1"/>
  <c r="X218" i="1"/>
  <c r="V218" i="1"/>
  <c r="W218" i="1" s="1"/>
  <c r="G218" i="1"/>
  <c r="F218" i="1"/>
  <c r="X217" i="1"/>
  <c r="W217" i="1"/>
  <c r="V217" i="1"/>
  <c r="G217" i="1"/>
  <c r="F217" i="1"/>
  <c r="X216" i="1"/>
  <c r="W216" i="1"/>
  <c r="V216" i="1"/>
  <c r="G216" i="1"/>
  <c r="F216" i="1"/>
  <c r="X215" i="1"/>
  <c r="V215" i="1"/>
  <c r="W215" i="1" s="1"/>
  <c r="G215" i="1"/>
  <c r="F215" i="1"/>
  <c r="X214" i="1"/>
  <c r="V214" i="1"/>
  <c r="W214" i="1" s="1"/>
  <c r="Y214" i="1" s="1"/>
  <c r="G214" i="1"/>
  <c r="F214" i="1"/>
  <c r="X213" i="1"/>
  <c r="W213" i="1"/>
  <c r="V213" i="1"/>
  <c r="G213" i="1"/>
  <c r="F213" i="1"/>
  <c r="Y212" i="1"/>
  <c r="X212" i="1"/>
  <c r="W212" i="1"/>
  <c r="V212" i="1"/>
  <c r="G212" i="1"/>
  <c r="F212" i="1"/>
  <c r="X211" i="1"/>
  <c r="V211" i="1"/>
  <c r="W211" i="1" s="1"/>
  <c r="Y211" i="1" s="1"/>
  <c r="G211" i="1"/>
  <c r="F211" i="1"/>
  <c r="X210" i="1"/>
  <c r="V210" i="1"/>
  <c r="W210" i="1" s="1"/>
  <c r="Y210" i="1" s="1"/>
  <c r="G210" i="1"/>
  <c r="F210" i="1"/>
  <c r="X209" i="1"/>
  <c r="W209" i="1"/>
  <c r="V209" i="1"/>
  <c r="G209" i="1"/>
  <c r="F209" i="1"/>
  <c r="Y208" i="1"/>
  <c r="X208" i="1"/>
  <c r="W208" i="1"/>
  <c r="V208" i="1"/>
  <c r="G208" i="1"/>
  <c r="F208" i="1"/>
  <c r="X207" i="1"/>
  <c r="W207" i="1"/>
  <c r="Y207" i="1" s="1"/>
  <c r="V207" i="1"/>
  <c r="G207" i="1"/>
  <c r="F207" i="1"/>
  <c r="Y206" i="1"/>
  <c r="X206" i="1"/>
  <c r="W206" i="1"/>
  <c r="V206" i="1"/>
  <c r="G206" i="1"/>
  <c r="F206" i="1"/>
  <c r="X205" i="1"/>
  <c r="V205" i="1"/>
  <c r="W205" i="1" s="1"/>
  <c r="G205" i="1"/>
  <c r="F205" i="1"/>
  <c r="Y204" i="1"/>
  <c r="X204" i="1"/>
  <c r="W204" i="1"/>
  <c r="V204" i="1"/>
  <c r="G204" i="1"/>
  <c r="F204" i="1"/>
  <c r="X203" i="1"/>
  <c r="W203" i="1"/>
  <c r="V203" i="1"/>
  <c r="G203" i="1"/>
  <c r="F203" i="1"/>
  <c r="X202" i="1"/>
  <c r="W202" i="1"/>
  <c r="V202" i="1"/>
  <c r="G202" i="1"/>
  <c r="F202" i="1"/>
  <c r="X201" i="1"/>
  <c r="W201" i="1"/>
  <c r="V201" i="1"/>
  <c r="G201" i="1"/>
  <c r="F201" i="1"/>
  <c r="X200" i="1"/>
  <c r="W200" i="1"/>
  <c r="V200" i="1"/>
  <c r="G200" i="1"/>
  <c r="F200" i="1"/>
  <c r="X199" i="1"/>
  <c r="Y199" i="1" s="1"/>
  <c r="V199" i="1"/>
  <c r="W199" i="1" s="1"/>
  <c r="G199" i="1"/>
  <c r="F199" i="1"/>
  <c r="X198" i="1"/>
  <c r="V198" i="1"/>
  <c r="W198" i="1" s="1"/>
  <c r="Y198" i="1" s="1"/>
  <c r="G198" i="1"/>
  <c r="F198" i="1"/>
  <c r="X197" i="1"/>
  <c r="W197" i="1"/>
  <c r="V197" i="1"/>
  <c r="G197" i="1"/>
  <c r="F197" i="1"/>
  <c r="X196" i="1"/>
  <c r="Y196" i="1" s="1"/>
  <c r="W196" i="1"/>
  <c r="V196" i="1"/>
  <c r="G196" i="1"/>
  <c r="F196" i="1"/>
  <c r="X195" i="1"/>
  <c r="W195" i="1"/>
  <c r="Y195" i="1" s="1"/>
  <c r="V195" i="1"/>
  <c r="G195" i="1"/>
  <c r="F195" i="1"/>
  <c r="Y194" i="1"/>
  <c r="X194" i="1"/>
  <c r="V194" i="1"/>
  <c r="W194" i="1" s="1"/>
  <c r="G194" i="1"/>
  <c r="F194" i="1"/>
  <c r="X193" i="1"/>
  <c r="W193" i="1"/>
  <c r="V193" i="1"/>
  <c r="G193" i="1"/>
  <c r="F193" i="1"/>
  <c r="X192" i="1"/>
  <c r="W192" i="1"/>
  <c r="V192" i="1"/>
  <c r="G192" i="1"/>
  <c r="F192" i="1"/>
  <c r="X191" i="1"/>
  <c r="W191" i="1"/>
  <c r="Y191" i="1" s="1"/>
  <c r="V191" i="1"/>
  <c r="G191" i="1"/>
  <c r="F191" i="1"/>
  <c r="Y190" i="1"/>
  <c r="X190" i="1"/>
  <c r="W190" i="1"/>
  <c r="V190" i="1"/>
  <c r="G190" i="1"/>
  <c r="F190" i="1"/>
  <c r="X189" i="1"/>
  <c r="V189" i="1"/>
  <c r="W189" i="1" s="1"/>
  <c r="G189" i="1"/>
  <c r="F189" i="1"/>
  <c r="X188" i="1"/>
  <c r="V188" i="1"/>
  <c r="W188" i="1" s="1"/>
  <c r="Y188" i="1" s="1"/>
  <c r="G188" i="1"/>
  <c r="F188" i="1"/>
  <c r="X187" i="1"/>
  <c r="W187" i="1"/>
  <c r="V187" i="1"/>
  <c r="G187" i="1"/>
  <c r="F187" i="1"/>
  <c r="Y186" i="1"/>
  <c r="X186" i="1"/>
  <c r="V186" i="1"/>
  <c r="W186" i="1" s="1"/>
  <c r="G186" i="1"/>
  <c r="F186" i="1"/>
  <c r="X185" i="1"/>
  <c r="V185" i="1"/>
  <c r="W185" i="1" s="1"/>
  <c r="G185" i="1"/>
  <c r="F185" i="1"/>
  <c r="X184" i="1"/>
  <c r="V184" i="1"/>
  <c r="W184" i="1" s="1"/>
  <c r="G184" i="1"/>
  <c r="F184" i="1"/>
  <c r="X183" i="1"/>
  <c r="V183" i="1"/>
  <c r="W183" i="1" s="1"/>
  <c r="G183" i="1"/>
  <c r="F183" i="1"/>
  <c r="X182" i="1"/>
  <c r="W182" i="1"/>
  <c r="Y182" i="1" s="1"/>
  <c r="V182" i="1"/>
  <c r="G182" i="1"/>
  <c r="F182" i="1"/>
  <c r="X181" i="1"/>
  <c r="W181" i="1"/>
  <c r="V181" i="1"/>
  <c r="G181" i="1"/>
  <c r="F181" i="1"/>
  <c r="X180" i="1"/>
  <c r="V180" i="1"/>
  <c r="W180" i="1" s="1"/>
  <c r="G180" i="1"/>
  <c r="F180" i="1"/>
  <c r="X179" i="1"/>
  <c r="V179" i="1"/>
  <c r="W179" i="1" s="1"/>
  <c r="G179" i="1"/>
  <c r="F179" i="1"/>
  <c r="X178" i="1"/>
  <c r="W178" i="1"/>
  <c r="V178" i="1"/>
  <c r="G178" i="1"/>
  <c r="F178" i="1"/>
  <c r="X177" i="1"/>
  <c r="W177" i="1"/>
  <c r="Y177" i="1" s="1"/>
  <c r="V177" i="1"/>
  <c r="G177" i="1"/>
  <c r="F177" i="1"/>
  <c r="X176" i="1"/>
  <c r="V176" i="1"/>
  <c r="W176" i="1" s="1"/>
  <c r="Y176" i="1" s="1"/>
  <c r="G176" i="1"/>
  <c r="F176" i="1"/>
  <c r="X175" i="1"/>
  <c r="Y175" i="1" s="1"/>
  <c r="W175" i="1"/>
  <c r="V175" i="1"/>
  <c r="G175" i="1"/>
  <c r="F175" i="1"/>
  <c r="Y174" i="1"/>
  <c r="X174" i="1"/>
  <c r="W174" i="1"/>
  <c r="V174" i="1"/>
  <c r="G174" i="1"/>
  <c r="F174" i="1"/>
  <c r="X173" i="1"/>
  <c r="V173" i="1"/>
  <c r="W173" i="1" s="1"/>
  <c r="Y173" i="1" s="1"/>
  <c r="G173" i="1"/>
  <c r="F173" i="1"/>
  <c r="Y172" i="1"/>
  <c r="X172" i="1"/>
  <c r="V172" i="1"/>
  <c r="W172" i="1" s="1"/>
  <c r="G172" i="1"/>
  <c r="F172" i="1"/>
  <c r="X171" i="1"/>
  <c r="V171" i="1"/>
  <c r="W171" i="1" s="1"/>
  <c r="G171" i="1"/>
  <c r="F171" i="1"/>
  <c r="X170" i="1"/>
  <c r="V170" i="1"/>
  <c r="W170" i="1" s="1"/>
  <c r="G170" i="1"/>
  <c r="F170" i="1"/>
  <c r="X169" i="1"/>
  <c r="Y169" i="1" s="1"/>
  <c r="W169" i="1"/>
  <c r="V169" i="1"/>
  <c r="G169" i="1"/>
  <c r="F169" i="1"/>
  <c r="X168" i="1"/>
  <c r="W168" i="1"/>
  <c r="V168" i="1"/>
  <c r="G168" i="1"/>
  <c r="F168" i="1"/>
  <c r="Y167" i="1"/>
  <c r="X167" i="1"/>
  <c r="V167" i="1"/>
  <c r="W167" i="1" s="1"/>
  <c r="G167" i="1"/>
  <c r="F167" i="1"/>
  <c r="X166" i="1"/>
  <c r="W166" i="1"/>
  <c r="V166" i="1"/>
  <c r="G166" i="1"/>
  <c r="F166" i="1"/>
  <c r="X165" i="1"/>
  <c r="Y165" i="1" s="1"/>
  <c r="W165" i="1"/>
  <c r="V165" i="1"/>
  <c r="G165" i="1"/>
  <c r="F165" i="1"/>
  <c r="Y164" i="1"/>
  <c r="X164" i="1"/>
  <c r="W164" i="1"/>
  <c r="V164" i="1"/>
  <c r="G164" i="1"/>
  <c r="F164" i="1"/>
  <c r="Y163" i="1"/>
  <c r="X163" i="1"/>
  <c r="W163" i="1"/>
  <c r="V163" i="1"/>
  <c r="G163" i="1"/>
  <c r="F163" i="1"/>
  <c r="X162" i="1"/>
  <c r="V162" i="1"/>
  <c r="W162" i="1" s="1"/>
  <c r="G162" i="1"/>
  <c r="F162" i="1"/>
  <c r="X161" i="1"/>
  <c r="Y161" i="1" s="1"/>
  <c r="W161" i="1"/>
  <c r="V161" i="1"/>
  <c r="G161" i="1"/>
  <c r="F161" i="1"/>
  <c r="X160" i="1"/>
  <c r="W160" i="1"/>
  <c r="V160" i="1"/>
  <c r="G160" i="1"/>
  <c r="F160" i="1"/>
  <c r="X159" i="1"/>
  <c r="V159" i="1"/>
  <c r="W159" i="1" s="1"/>
  <c r="G159" i="1"/>
  <c r="F159" i="1"/>
  <c r="X158" i="1"/>
  <c r="V158" i="1"/>
  <c r="W158" i="1" s="1"/>
  <c r="G158" i="1"/>
  <c r="F158" i="1"/>
  <c r="X157" i="1"/>
  <c r="Y157" i="1" s="1"/>
  <c r="W157" i="1"/>
  <c r="V157" i="1"/>
  <c r="G157" i="1"/>
  <c r="F157" i="1"/>
  <c r="X156" i="1"/>
  <c r="W156" i="1"/>
  <c r="V156" i="1"/>
  <c r="G156" i="1"/>
  <c r="F156" i="1"/>
  <c r="X155" i="1"/>
  <c r="V155" i="1"/>
  <c r="W155" i="1" s="1"/>
  <c r="Y155" i="1" s="1"/>
  <c r="G155" i="1"/>
  <c r="F155" i="1"/>
  <c r="X154" i="1"/>
  <c r="V154" i="1"/>
  <c r="W154" i="1" s="1"/>
  <c r="G154" i="1"/>
  <c r="F154" i="1"/>
  <c r="X153" i="1"/>
  <c r="Y153" i="1" s="1"/>
  <c r="W153" i="1"/>
  <c r="V153" i="1"/>
  <c r="G153" i="1"/>
  <c r="F153" i="1"/>
  <c r="Y152" i="1"/>
  <c r="X152" i="1"/>
  <c r="W152" i="1"/>
  <c r="V152" i="1"/>
  <c r="G152" i="1"/>
  <c r="F152" i="1"/>
  <c r="X151" i="1"/>
  <c r="Y151" i="1" s="1"/>
  <c r="V151" i="1"/>
  <c r="W151" i="1" s="1"/>
  <c r="G151" i="1"/>
  <c r="F151" i="1"/>
  <c r="X150" i="1"/>
  <c r="V150" i="1"/>
  <c r="W150" i="1" s="1"/>
  <c r="G150" i="1"/>
  <c r="F150" i="1"/>
  <c r="X149" i="1"/>
  <c r="Y149" i="1" s="1"/>
  <c r="V149" i="1"/>
  <c r="W149" i="1" s="1"/>
  <c r="G149" i="1"/>
  <c r="F149" i="1"/>
  <c r="X148" i="1"/>
  <c r="W148" i="1"/>
  <c r="V148" i="1"/>
  <c r="G148" i="1"/>
  <c r="F148" i="1"/>
  <c r="X147" i="1"/>
  <c r="W147" i="1"/>
  <c r="Y147" i="1" s="1"/>
  <c r="V147" i="1"/>
  <c r="G147" i="1"/>
  <c r="F147" i="1"/>
  <c r="X146" i="1"/>
  <c r="W146" i="1"/>
  <c r="Y146" i="1" s="1"/>
  <c r="V146" i="1"/>
  <c r="G146" i="1"/>
  <c r="F146" i="1"/>
  <c r="X145" i="1"/>
  <c r="Y145" i="1" s="1"/>
  <c r="V145" i="1"/>
  <c r="W145" i="1" s="1"/>
  <c r="G145" i="1"/>
  <c r="F145" i="1"/>
  <c r="X144" i="1"/>
  <c r="W144" i="1"/>
  <c r="Y144" i="1" s="1"/>
  <c r="V144" i="1"/>
  <c r="G144" i="1"/>
  <c r="F144" i="1"/>
  <c r="Y143" i="1"/>
  <c r="X143" i="1"/>
  <c r="W143" i="1"/>
  <c r="V143" i="1"/>
  <c r="G143" i="1"/>
  <c r="F143" i="1"/>
  <c r="X142" i="1"/>
  <c r="V142" i="1"/>
  <c r="W142" i="1" s="1"/>
  <c r="G142" i="1"/>
  <c r="F142" i="1"/>
  <c r="X141" i="1"/>
  <c r="Y141" i="1" s="1"/>
  <c r="V141" i="1"/>
  <c r="W141" i="1" s="1"/>
  <c r="G141" i="1"/>
  <c r="F141" i="1"/>
  <c r="X140" i="1"/>
  <c r="W140" i="1"/>
  <c r="V140" i="1"/>
  <c r="G140" i="1"/>
  <c r="F140" i="1"/>
  <c r="X139" i="1"/>
  <c r="V139" i="1"/>
  <c r="W139" i="1" s="1"/>
  <c r="Y139" i="1" s="1"/>
  <c r="G139" i="1"/>
  <c r="F139" i="1"/>
  <c r="X138" i="1"/>
  <c r="W138" i="1"/>
  <c r="V138" i="1"/>
  <c r="G138" i="1"/>
  <c r="F138" i="1"/>
  <c r="X137" i="1"/>
  <c r="V137" i="1"/>
  <c r="W137" i="1" s="1"/>
  <c r="G137" i="1"/>
  <c r="F137" i="1"/>
  <c r="Y136" i="1"/>
  <c r="X136" i="1"/>
  <c r="W136" i="1"/>
  <c r="V136" i="1"/>
  <c r="G136" i="1"/>
  <c r="F136" i="1"/>
  <c r="Y135" i="1"/>
  <c r="X135" i="1"/>
  <c r="W135" i="1"/>
  <c r="V135" i="1"/>
  <c r="G135" i="1"/>
  <c r="F135" i="1"/>
  <c r="X134" i="1"/>
  <c r="W134" i="1"/>
  <c r="Y134" i="1" s="1"/>
  <c r="V134" i="1"/>
  <c r="G134" i="1"/>
  <c r="F134" i="1"/>
  <c r="X133" i="1"/>
  <c r="Y133" i="1" s="1"/>
  <c r="V133" i="1"/>
  <c r="W133" i="1" s="1"/>
  <c r="G133" i="1"/>
  <c r="F133" i="1"/>
  <c r="X132" i="1"/>
  <c r="V132" i="1"/>
  <c r="W132" i="1" s="1"/>
  <c r="Y132" i="1" s="1"/>
  <c r="G132" i="1"/>
  <c r="F132" i="1"/>
  <c r="X131" i="1"/>
  <c r="Y131" i="1" s="1"/>
  <c r="W131" i="1"/>
  <c r="V131" i="1"/>
  <c r="G131" i="1"/>
  <c r="F131" i="1"/>
  <c r="X130" i="1"/>
  <c r="V130" i="1"/>
  <c r="W130" i="1" s="1"/>
  <c r="G130" i="1"/>
  <c r="F130" i="1"/>
  <c r="X129" i="1"/>
  <c r="V129" i="1"/>
  <c r="W129" i="1" s="1"/>
  <c r="Y129" i="1" s="1"/>
  <c r="G129" i="1"/>
  <c r="F129" i="1"/>
  <c r="X128" i="1"/>
  <c r="V128" i="1"/>
  <c r="W128" i="1" s="1"/>
  <c r="G128" i="1"/>
  <c r="F128" i="1"/>
  <c r="X127" i="1"/>
  <c r="V127" i="1"/>
  <c r="W127" i="1" s="1"/>
  <c r="G127" i="1"/>
  <c r="F127" i="1"/>
  <c r="X126" i="1"/>
  <c r="W126" i="1"/>
  <c r="Y126" i="1" s="1"/>
  <c r="V126" i="1"/>
  <c r="G126" i="1"/>
  <c r="F126" i="1"/>
  <c r="X125" i="1"/>
  <c r="V125" i="1"/>
  <c r="W125" i="1" s="1"/>
  <c r="Y125" i="1" s="1"/>
  <c r="G125" i="1"/>
  <c r="F125" i="1"/>
  <c r="X124" i="1"/>
  <c r="W124" i="1"/>
  <c r="Y124" i="1" s="1"/>
  <c r="V124" i="1"/>
  <c r="G124" i="1"/>
  <c r="F124" i="1"/>
  <c r="X123" i="1"/>
  <c r="V123" i="1"/>
  <c r="W123" i="1" s="1"/>
  <c r="G123" i="1"/>
  <c r="F123" i="1"/>
  <c r="Y122" i="1"/>
  <c r="X122" i="1"/>
  <c r="W122" i="1"/>
  <c r="V122" i="1"/>
  <c r="G122" i="1"/>
  <c r="F122" i="1"/>
  <c r="X121" i="1"/>
  <c r="V121" i="1"/>
  <c r="W121" i="1" s="1"/>
  <c r="G121" i="1"/>
  <c r="F121" i="1"/>
  <c r="Y120" i="1"/>
  <c r="X120" i="1"/>
  <c r="V120" i="1"/>
  <c r="W120" i="1" s="1"/>
  <c r="G120" i="1"/>
  <c r="F120" i="1"/>
  <c r="Y119" i="1"/>
  <c r="X119" i="1"/>
  <c r="W119" i="1"/>
  <c r="V119" i="1"/>
  <c r="G119" i="1"/>
  <c r="F119" i="1"/>
  <c r="X118" i="1"/>
  <c r="V118" i="1"/>
  <c r="W118" i="1" s="1"/>
  <c r="G118" i="1"/>
  <c r="F118" i="1"/>
  <c r="X117" i="1"/>
  <c r="V117" i="1"/>
  <c r="W117" i="1" s="1"/>
  <c r="G117" i="1"/>
  <c r="F117" i="1"/>
  <c r="X116" i="1"/>
  <c r="V116" i="1"/>
  <c r="W116" i="1" s="1"/>
  <c r="Y116" i="1" s="1"/>
  <c r="G116" i="1"/>
  <c r="F116" i="1"/>
  <c r="X115" i="1"/>
  <c r="V115" i="1"/>
  <c r="W115" i="1" s="1"/>
  <c r="Y115" i="1" s="1"/>
  <c r="G115" i="1"/>
  <c r="F115" i="1"/>
  <c r="X114" i="1"/>
  <c r="V114" i="1"/>
  <c r="W114" i="1" s="1"/>
  <c r="Y114" i="1" s="1"/>
  <c r="G114" i="1"/>
  <c r="F114" i="1"/>
  <c r="X113" i="1"/>
  <c r="V113" i="1"/>
  <c r="W113" i="1" s="1"/>
  <c r="Y113" i="1" s="1"/>
  <c r="G113" i="1"/>
  <c r="F113" i="1"/>
  <c r="Y112" i="1"/>
  <c r="X112" i="1"/>
  <c r="V112" i="1"/>
  <c r="W112" i="1" s="1"/>
  <c r="G112" i="1"/>
  <c r="F112" i="1"/>
  <c r="X111" i="1"/>
  <c r="V111" i="1"/>
  <c r="W111" i="1" s="1"/>
  <c r="G111" i="1"/>
  <c r="F111" i="1"/>
  <c r="Y110" i="1"/>
  <c r="X110" i="1"/>
  <c r="W110" i="1"/>
  <c r="V110" i="1"/>
  <c r="G110" i="1"/>
  <c r="F110" i="1"/>
  <c r="X109" i="1"/>
  <c r="V109" i="1"/>
  <c r="W109" i="1" s="1"/>
  <c r="Y109" i="1" s="1"/>
  <c r="G109" i="1"/>
  <c r="F109" i="1"/>
  <c r="X108" i="1"/>
  <c r="V108" i="1"/>
  <c r="W108" i="1" s="1"/>
  <c r="Y108" i="1" s="1"/>
  <c r="G108" i="1"/>
  <c r="F108" i="1"/>
  <c r="X107" i="1"/>
  <c r="W107" i="1"/>
  <c r="V107" i="1"/>
  <c r="G107" i="1"/>
  <c r="F107" i="1"/>
  <c r="X106" i="1"/>
  <c r="V106" i="1"/>
  <c r="W106" i="1" s="1"/>
  <c r="G106" i="1"/>
  <c r="F106" i="1"/>
  <c r="Y105" i="1"/>
  <c r="X105" i="1"/>
  <c r="V105" i="1"/>
  <c r="W105" i="1" s="1"/>
  <c r="G105" i="1"/>
  <c r="F105" i="1"/>
  <c r="Y104" i="1"/>
  <c r="X104" i="1"/>
  <c r="V104" i="1"/>
  <c r="W104" i="1" s="1"/>
  <c r="G104" i="1"/>
  <c r="F104" i="1"/>
  <c r="X103" i="1"/>
  <c r="V103" i="1"/>
  <c r="W103" i="1" s="1"/>
  <c r="Y103" i="1" s="1"/>
  <c r="G103" i="1"/>
  <c r="F103" i="1"/>
  <c r="X102" i="1"/>
  <c r="V102" i="1"/>
  <c r="W102" i="1" s="1"/>
  <c r="Y102" i="1" s="1"/>
  <c r="G102" i="1"/>
  <c r="F102" i="1"/>
  <c r="X101" i="1"/>
  <c r="V101" i="1"/>
  <c r="W101" i="1" s="1"/>
  <c r="Y101" i="1" s="1"/>
  <c r="G101" i="1"/>
  <c r="F101" i="1"/>
  <c r="Y100" i="1"/>
  <c r="X100" i="1"/>
  <c r="V100" i="1"/>
  <c r="W100" i="1" s="1"/>
  <c r="G100" i="1"/>
  <c r="F100" i="1"/>
  <c r="X99" i="1"/>
  <c r="V99" i="1"/>
  <c r="W99" i="1" s="1"/>
  <c r="G99" i="1"/>
  <c r="F99" i="1"/>
  <c r="X98" i="1"/>
  <c r="W98" i="1"/>
  <c r="V98" i="1"/>
  <c r="G98" i="1"/>
  <c r="F98" i="1"/>
  <c r="X97" i="1"/>
  <c r="V97" i="1"/>
  <c r="W97" i="1" s="1"/>
  <c r="Y97" i="1" s="1"/>
  <c r="G97" i="1"/>
  <c r="F97" i="1"/>
  <c r="X96" i="1"/>
  <c r="V96" i="1"/>
  <c r="W96" i="1" s="1"/>
  <c r="Y96" i="1" s="1"/>
  <c r="G96" i="1"/>
  <c r="F96" i="1"/>
  <c r="Y95" i="1"/>
  <c r="X95" i="1"/>
  <c r="W95" i="1"/>
  <c r="V95" i="1"/>
  <c r="G95" i="1"/>
  <c r="F95" i="1"/>
  <c r="X94" i="1"/>
  <c r="V94" i="1"/>
  <c r="W94" i="1" s="1"/>
  <c r="Y94" i="1" s="1"/>
  <c r="G94" i="1"/>
  <c r="F94" i="1"/>
  <c r="X93" i="1"/>
  <c r="V93" i="1"/>
  <c r="W93" i="1" s="1"/>
  <c r="Y93" i="1" s="1"/>
  <c r="G93" i="1"/>
  <c r="F93" i="1"/>
  <c r="X92" i="1"/>
  <c r="V92" i="1"/>
  <c r="W92" i="1" s="1"/>
  <c r="G92" i="1"/>
  <c r="F92" i="1"/>
  <c r="X91" i="1"/>
  <c r="V91" i="1"/>
  <c r="W91" i="1" s="1"/>
  <c r="G91" i="1"/>
  <c r="F91" i="1"/>
  <c r="X90" i="1"/>
  <c r="W90" i="1"/>
  <c r="V90" i="1"/>
  <c r="G90" i="1"/>
  <c r="F90" i="1"/>
  <c r="X89" i="1"/>
  <c r="V89" i="1"/>
  <c r="W89" i="1" s="1"/>
  <c r="G89" i="1"/>
  <c r="F89" i="1"/>
  <c r="X88" i="1"/>
  <c r="V88" i="1"/>
  <c r="W88" i="1" s="1"/>
  <c r="Y88" i="1" s="1"/>
  <c r="G88" i="1"/>
  <c r="F88" i="1"/>
  <c r="Y87" i="1"/>
  <c r="X87" i="1"/>
  <c r="W87" i="1"/>
  <c r="V87" i="1"/>
  <c r="G87" i="1"/>
  <c r="F87" i="1"/>
  <c r="X86" i="1"/>
  <c r="V86" i="1"/>
  <c r="W86" i="1" s="1"/>
  <c r="Y86" i="1" s="1"/>
  <c r="G86" i="1"/>
  <c r="F86" i="1"/>
  <c r="X85" i="1"/>
  <c r="V85" i="1"/>
  <c r="W85" i="1" s="1"/>
  <c r="Y85" i="1" s="1"/>
  <c r="G85" i="1"/>
  <c r="F85" i="1"/>
  <c r="X84" i="1"/>
  <c r="V84" i="1"/>
  <c r="W84" i="1" s="1"/>
  <c r="G84" i="1"/>
  <c r="F84" i="1"/>
  <c r="X83" i="1"/>
  <c r="V83" i="1"/>
  <c r="W83" i="1" s="1"/>
  <c r="G83" i="1"/>
  <c r="F83" i="1"/>
  <c r="X82" i="1"/>
  <c r="W82" i="1"/>
  <c r="V82" i="1"/>
  <c r="G82" i="1"/>
  <c r="F82" i="1"/>
  <c r="X81" i="1"/>
  <c r="V81" i="1"/>
  <c r="W81" i="1" s="1"/>
  <c r="G81" i="1"/>
  <c r="F81" i="1"/>
  <c r="X80" i="1"/>
  <c r="V80" i="1"/>
  <c r="W80" i="1" s="1"/>
  <c r="Y80" i="1" s="1"/>
  <c r="G80" i="1"/>
  <c r="F80" i="1"/>
  <c r="Y79" i="1"/>
  <c r="X79" i="1"/>
  <c r="W79" i="1"/>
  <c r="V79" i="1"/>
  <c r="G79" i="1"/>
  <c r="F79" i="1"/>
  <c r="X78" i="1"/>
  <c r="V78" i="1"/>
  <c r="W78" i="1" s="1"/>
  <c r="Y78" i="1" s="1"/>
  <c r="G78" i="1"/>
  <c r="F78" i="1"/>
  <c r="X77" i="1"/>
  <c r="V77" i="1"/>
  <c r="W77" i="1" s="1"/>
  <c r="Y77" i="1" s="1"/>
  <c r="G77" i="1"/>
  <c r="F77" i="1"/>
  <c r="X76" i="1"/>
  <c r="V76" i="1"/>
  <c r="W76" i="1" s="1"/>
  <c r="G76" i="1"/>
  <c r="F76" i="1"/>
  <c r="X75" i="1"/>
  <c r="V75" i="1"/>
  <c r="W75" i="1" s="1"/>
  <c r="G75" i="1"/>
  <c r="F75" i="1"/>
  <c r="X74" i="1"/>
  <c r="W74" i="1"/>
  <c r="V74" i="1"/>
  <c r="G74" i="1"/>
  <c r="F74" i="1"/>
  <c r="X73" i="1"/>
  <c r="V73" i="1"/>
  <c r="W73" i="1" s="1"/>
  <c r="G73" i="1"/>
  <c r="F73" i="1"/>
  <c r="X72" i="1"/>
  <c r="V72" i="1"/>
  <c r="W72" i="1" s="1"/>
  <c r="Y72" i="1" s="1"/>
  <c r="G72" i="1"/>
  <c r="F72" i="1"/>
  <c r="Y71" i="1"/>
  <c r="X71" i="1"/>
  <c r="W71" i="1"/>
  <c r="V71" i="1"/>
  <c r="G71" i="1"/>
  <c r="F71" i="1"/>
  <c r="X70" i="1"/>
  <c r="V70" i="1"/>
  <c r="W70" i="1" s="1"/>
  <c r="Y70" i="1" s="1"/>
  <c r="G70" i="1"/>
  <c r="F70" i="1"/>
  <c r="X69" i="1"/>
  <c r="V69" i="1"/>
  <c r="W69" i="1" s="1"/>
  <c r="Y69" i="1" s="1"/>
  <c r="G69" i="1"/>
  <c r="F69" i="1"/>
  <c r="X68" i="1"/>
  <c r="V68" i="1"/>
  <c r="W68" i="1" s="1"/>
  <c r="G68" i="1"/>
  <c r="F68" i="1"/>
  <c r="X67" i="1"/>
  <c r="V67" i="1"/>
  <c r="W67" i="1" s="1"/>
  <c r="G67" i="1"/>
  <c r="F67" i="1"/>
  <c r="X66" i="1"/>
  <c r="V66" i="1"/>
  <c r="W66" i="1" s="1"/>
  <c r="Y66" i="1" s="1"/>
  <c r="G66" i="1"/>
  <c r="F66" i="1"/>
  <c r="X65" i="1"/>
  <c r="W65" i="1"/>
  <c r="V65" i="1"/>
  <c r="G65" i="1"/>
  <c r="F65" i="1"/>
  <c r="Y64" i="1"/>
  <c r="X64" i="1"/>
  <c r="V64" i="1"/>
  <c r="W64" i="1" s="1"/>
  <c r="G64" i="1"/>
  <c r="F64" i="1"/>
  <c r="X63" i="1"/>
  <c r="W63" i="1"/>
  <c r="Y63" i="1" s="1"/>
  <c r="V63" i="1"/>
  <c r="G63" i="1"/>
  <c r="F63" i="1"/>
  <c r="X62" i="1"/>
  <c r="V62" i="1"/>
  <c r="W62" i="1" s="1"/>
  <c r="G62" i="1"/>
  <c r="F62" i="1"/>
  <c r="X61" i="1"/>
  <c r="Y61" i="1" s="1"/>
  <c r="V61" i="1"/>
  <c r="W61" i="1" s="1"/>
  <c r="G61" i="1"/>
  <c r="F61" i="1"/>
  <c r="X60" i="1"/>
  <c r="V60" i="1"/>
  <c r="W60" i="1" s="1"/>
  <c r="G60" i="1"/>
  <c r="F60" i="1"/>
  <c r="Y59" i="1"/>
  <c r="X59" i="1"/>
  <c r="W59" i="1"/>
  <c r="V59" i="1"/>
  <c r="G59" i="1"/>
  <c r="F59" i="1"/>
  <c r="X58" i="1"/>
  <c r="V58" i="1"/>
  <c r="W58" i="1" s="1"/>
  <c r="Y58" i="1" s="1"/>
  <c r="G58" i="1"/>
  <c r="F58" i="1"/>
  <c r="X57" i="1"/>
  <c r="Y57" i="1" s="1"/>
  <c r="V57" i="1"/>
  <c r="W57" i="1" s="1"/>
  <c r="G57" i="1"/>
  <c r="F57" i="1"/>
  <c r="X56" i="1"/>
  <c r="Y56" i="1" s="1"/>
  <c r="V56" i="1"/>
  <c r="W56" i="1" s="1"/>
  <c r="G56" i="1"/>
  <c r="F56" i="1"/>
  <c r="X55" i="1"/>
  <c r="V55" i="1"/>
  <c r="W55" i="1" s="1"/>
  <c r="Y55" i="1" s="1"/>
  <c r="G55" i="1"/>
  <c r="F55" i="1"/>
  <c r="X54" i="1"/>
  <c r="V54" i="1"/>
  <c r="W54" i="1" s="1"/>
  <c r="Y54" i="1" s="1"/>
  <c r="G54" i="1"/>
  <c r="F54" i="1"/>
  <c r="X53" i="1"/>
  <c r="W53" i="1"/>
  <c r="V53" i="1"/>
  <c r="G53" i="1"/>
  <c r="F53" i="1"/>
  <c r="X52" i="1"/>
  <c r="V52" i="1"/>
  <c r="W52" i="1" s="1"/>
  <c r="G52" i="1"/>
  <c r="F52" i="1"/>
  <c r="X51" i="1"/>
  <c r="W51" i="1"/>
  <c r="V51" i="1"/>
  <c r="G51" i="1"/>
  <c r="F51" i="1"/>
  <c r="X50" i="1"/>
  <c r="V50" i="1"/>
  <c r="W50" i="1" s="1"/>
  <c r="Y50" i="1" s="1"/>
  <c r="G50" i="1"/>
  <c r="F50" i="1"/>
  <c r="X49" i="1"/>
  <c r="W49" i="1"/>
  <c r="V49" i="1"/>
  <c r="G49" i="1"/>
  <c r="F49" i="1"/>
  <c r="X48" i="1"/>
  <c r="V48" i="1"/>
  <c r="W48" i="1" s="1"/>
  <c r="Y48" i="1" s="1"/>
  <c r="G48" i="1"/>
  <c r="F48" i="1"/>
  <c r="X47" i="1"/>
  <c r="W47" i="1"/>
  <c r="Y47" i="1" s="1"/>
  <c r="V47" i="1"/>
  <c r="G47" i="1"/>
  <c r="F47" i="1"/>
  <c r="X46" i="1"/>
  <c r="V46" i="1"/>
  <c r="W46" i="1" s="1"/>
  <c r="G46" i="1"/>
  <c r="F46" i="1"/>
  <c r="X45" i="1"/>
  <c r="V45" i="1"/>
  <c r="W45" i="1" s="1"/>
  <c r="Y45" i="1" s="1"/>
  <c r="G45" i="1"/>
  <c r="F45" i="1"/>
  <c r="X44" i="1"/>
  <c r="V44" i="1"/>
  <c r="W44" i="1" s="1"/>
  <c r="G44" i="1"/>
  <c r="F44" i="1"/>
  <c r="Y43" i="1"/>
  <c r="X43" i="1"/>
  <c r="W43" i="1"/>
  <c r="V43" i="1"/>
  <c r="G43" i="1"/>
  <c r="F43" i="1"/>
  <c r="X42" i="1"/>
  <c r="W42" i="1"/>
  <c r="V42" i="1"/>
  <c r="G42" i="1"/>
  <c r="F42" i="1"/>
  <c r="X41" i="1"/>
  <c r="V41" i="1"/>
  <c r="W41" i="1" s="1"/>
  <c r="G41" i="1"/>
  <c r="F41" i="1"/>
  <c r="X40" i="1"/>
  <c r="Y40" i="1" s="1"/>
  <c r="V40" i="1"/>
  <c r="W40" i="1" s="1"/>
  <c r="G40" i="1"/>
  <c r="F40" i="1"/>
  <c r="X39" i="1"/>
  <c r="V39" i="1"/>
  <c r="W39" i="1" s="1"/>
  <c r="G39" i="1"/>
  <c r="F39" i="1"/>
  <c r="X38" i="1"/>
  <c r="W38" i="1"/>
  <c r="Y38" i="1" s="1"/>
  <c r="V38" i="1"/>
  <c r="G38" i="1"/>
  <c r="F38" i="1"/>
  <c r="X37" i="1"/>
  <c r="W37" i="1"/>
  <c r="V37" i="1"/>
  <c r="G37" i="1"/>
  <c r="F37" i="1"/>
  <c r="Y36" i="1"/>
  <c r="X36" i="1"/>
  <c r="V36" i="1"/>
  <c r="W36" i="1" s="1"/>
  <c r="G36" i="1"/>
  <c r="F36" i="1"/>
  <c r="X35" i="1"/>
  <c r="V35" i="1"/>
  <c r="W35" i="1" s="1"/>
  <c r="G35" i="1"/>
  <c r="F35" i="1"/>
  <c r="X34" i="1"/>
  <c r="V34" i="1"/>
  <c r="W34" i="1" s="1"/>
  <c r="Y34" i="1" s="1"/>
  <c r="G34" i="1"/>
  <c r="F34" i="1"/>
  <c r="X33" i="1"/>
  <c r="W33" i="1"/>
  <c r="V33" i="1"/>
  <c r="G33" i="1"/>
  <c r="F33" i="1"/>
  <c r="X32" i="1"/>
  <c r="V32" i="1"/>
  <c r="W32" i="1" s="1"/>
  <c r="G32" i="1"/>
  <c r="F32" i="1"/>
  <c r="X31" i="1"/>
  <c r="W31" i="1"/>
  <c r="Y31" i="1" s="1"/>
  <c r="V31" i="1"/>
  <c r="G31" i="1"/>
  <c r="F31" i="1"/>
  <c r="Y30" i="1"/>
  <c r="X30" i="1"/>
  <c r="V30" i="1"/>
  <c r="W30" i="1" s="1"/>
  <c r="G30" i="1"/>
  <c r="F30" i="1"/>
  <c r="X29" i="1"/>
  <c r="V29" i="1"/>
  <c r="W29" i="1" s="1"/>
  <c r="G29" i="1"/>
  <c r="F29" i="1"/>
  <c r="X28" i="1"/>
  <c r="V28" i="1"/>
  <c r="W28" i="1" s="1"/>
  <c r="G28" i="1"/>
  <c r="F28" i="1"/>
  <c r="Y27" i="1"/>
  <c r="X27" i="1"/>
  <c r="W27" i="1"/>
  <c r="V27" i="1"/>
  <c r="G27" i="1"/>
  <c r="F27" i="1"/>
  <c r="X26" i="1"/>
  <c r="V26" i="1"/>
  <c r="W26" i="1" s="1"/>
  <c r="Y26" i="1" s="1"/>
  <c r="G26" i="1"/>
  <c r="F26" i="1"/>
  <c r="X25" i="1"/>
  <c r="V25" i="1"/>
  <c r="W25" i="1" s="1"/>
  <c r="G25" i="1"/>
  <c r="F25" i="1"/>
  <c r="X24" i="1"/>
  <c r="Y24" i="1" s="1"/>
  <c r="V24" i="1"/>
  <c r="W24" i="1" s="1"/>
  <c r="G24" i="1"/>
  <c r="F24" i="1"/>
  <c r="X23" i="1"/>
  <c r="W23" i="1"/>
  <c r="V23" i="1"/>
  <c r="G23" i="1"/>
  <c r="F23" i="1"/>
  <c r="X22" i="1"/>
  <c r="V22" i="1"/>
  <c r="W22" i="1" s="1"/>
  <c r="Y22" i="1" s="1"/>
  <c r="G22" i="1"/>
  <c r="F22" i="1"/>
  <c r="X21" i="1"/>
  <c r="W21" i="1"/>
  <c r="V21" i="1"/>
  <c r="G21" i="1"/>
  <c r="F21" i="1"/>
  <c r="X20" i="1"/>
  <c r="V20" i="1"/>
  <c r="W20" i="1" s="1"/>
  <c r="G20" i="1"/>
  <c r="F20" i="1"/>
  <c r="X19" i="1"/>
  <c r="V19" i="1"/>
  <c r="W19" i="1" s="1"/>
  <c r="G19" i="1"/>
  <c r="F19" i="1"/>
  <c r="X18" i="1"/>
  <c r="V18" i="1"/>
  <c r="W18" i="1" s="1"/>
  <c r="Y18" i="1" s="1"/>
  <c r="G18" i="1"/>
  <c r="F18" i="1"/>
  <c r="X17" i="1"/>
  <c r="W17" i="1"/>
  <c r="V17" i="1"/>
  <c r="G17" i="1"/>
  <c r="F17" i="1"/>
  <c r="Y16" i="1"/>
  <c r="X16" i="1"/>
  <c r="V16" i="1"/>
  <c r="W16" i="1" s="1"/>
  <c r="G16" i="1"/>
  <c r="F16" i="1"/>
  <c r="X15" i="1"/>
  <c r="W15" i="1"/>
  <c r="Y15" i="1" s="1"/>
  <c r="V15" i="1"/>
  <c r="G15" i="1"/>
  <c r="F15" i="1"/>
  <c r="X14" i="1"/>
  <c r="V14" i="1"/>
  <c r="W14" i="1" s="1"/>
  <c r="G14" i="1"/>
  <c r="F14" i="1"/>
  <c r="X13" i="1"/>
  <c r="W13" i="1"/>
  <c r="V13" i="1"/>
  <c r="G13" i="1"/>
  <c r="F13" i="1"/>
  <c r="X12" i="1"/>
  <c r="V12" i="1"/>
  <c r="W12" i="1" s="1"/>
  <c r="G12" i="1"/>
  <c r="F12" i="1"/>
  <c r="Y11" i="1"/>
  <c r="X11" i="1"/>
  <c r="W11" i="1"/>
  <c r="V11" i="1"/>
  <c r="G11" i="1"/>
  <c r="F11" i="1"/>
  <c r="X10" i="1"/>
  <c r="Y10" i="1" s="1"/>
  <c r="V10" i="1"/>
  <c r="W10" i="1" s="1"/>
  <c r="G10" i="1"/>
  <c r="F10" i="1"/>
  <c r="X9" i="1"/>
  <c r="V9" i="1"/>
  <c r="W9" i="1" s="1"/>
  <c r="G9" i="1"/>
  <c r="F9" i="1"/>
  <c r="X8" i="1"/>
  <c r="Y8" i="1" s="1"/>
  <c r="V8" i="1"/>
  <c r="W8" i="1" s="1"/>
  <c r="G8" i="1"/>
  <c r="F8" i="1"/>
  <c r="X7" i="1"/>
  <c r="Y7" i="1" s="1"/>
  <c r="V7" i="1"/>
  <c r="W7" i="1" s="1"/>
  <c r="G7" i="1"/>
  <c r="F7" i="1"/>
  <c r="X6" i="1"/>
  <c r="W6" i="1"/>
  <c r="Y6" i="1" s="1"/>
  <c r="V6" i="1"/>
  <c r="G6" i="1"/>
  <c r="F6" i="1"/>
  <c r="X5" i="1"/>
  <c r="W5" i="1"/>
  <c r="V5" i="1"/>
  <c r="G5" i="1"/>
  <c r="F5" i="1"/>
  <c r="X4" i="1"/>
  <c r="V4" i="1"/>
  <c r="W4" i="1" s="1"/>
  <c r="Y4" i="1" s="1"/>
  <c r="G4" i="1"/>
  <c r="F4" i="1"/>
  <c r="X3" i="1"/>
  <c r="V3" i="1"/>
  <c r="W3" i="1" s="1"/>
  <c r="G3" i="1"/>
  <c r="F265" i="1" s="1"/>
  <c r="F3" i="1"/>
  <c r="D250" i="1" s="1"/>
  <c r="X2" i="1"/>
  <c r="V2" i="1"/>
  <c r="W2" i="1" s="1"/>
  <c r="Y2" i="1" s="1"/>
  <c r="G2" i="1"/>
  <c r="H269" i="1" s="1"/>
  <c r="F2" i="1"/>
  <c r="Y3" i="1" l="1"/>
  <c r="Y46" i="1"/>
  <c r="Y52" i="1"/>
  <c r="Y67" i="1"/>
  <c r="Y75" i="1"/>
  <c r="Y83" i="1"/>
  <c r="Y91" i="1"/>
  <c r="Y99" i="1"/>
  <c r="M258" i="1"/>
  <c r="L263" i="1"/>
  <c r="F269" i="1"/>
  <c r="Y65" i="1"/>
  <c r="Y73" i="1"/>
  <c r="Y81" i="1"/>
  <c r="Y89" i="1"/>
  <c r="Y160" i="1"/>
  <c r="V246" i="1"/>
  <c r="V247" i="1"/>
  <c r="V248" i="1"/>
  <c r="V249" i="1"/>
  <c r="V251" i="1"/>
  <c r="V245" i="1"/>
  <c r="V242" i="1"/>
  <c r="V250" i="1"/>
  <c r="V241" i="1"/>
  <c r="V252" i="1"/>
  <c r="V243" i="1"/>
  <c r="V244" i="1"/>
  <c r="N258" i="1"/>
  <c r="D264" i="1"/>
  <c r="G269" i="1"/>
  <c r="AN314" i="1"/>
  <c r="D252" i="1"/>
  <c r="F243" i="1"/>
  <c r="E242" i="1"/>
  <c r="D241" i="1"/>
  <c r="F244" i="1"/>
  <c r="E243" i="1"/>
  <c r="D242" i="1"/>
  <c r="F245" i="1"/>
  <c r="E244" i="1"/>
  <c r="D243" i="1"/>
  <c r="F246" i="1"/>
  <c r="E245" i="1"/>
  <c r="D244" i="1"/>
  <c r="E251" i="1"/>
  <c r="F247" i="1"/>
  <c r="D245" i="1"/>
  <c r="D251" i="1"/>
  <c r="E247" i="1"/>
  <c r="F250" i="1"/>
  <c r="D247" i="1"/>
  <c r="F242" i="1"/>
  <c r="E250" i="1"/>
  <c r="F249" i="1"/>
  <c r="F248" i="1"/>
  <c r="F241" i="1"/>
  <c r="E249" i="1"/>
  <c r="E248" i="1"/>
  <c r="E246" i="1"/>
  <c r="E241" i="1"/>
  <c r="D246" i="1"/>
  <c r="D248" i="1"/>
  <c r="Y14" i="1"/>
  <c r="Y20" i="1"/>
  <c r="AR316" i="1" s="1"/>
  <c r="Y29" i="1"/>
  <c r="Y35" i="1"/>
  <c r="Y39" i="1"/>
  <c r="Y41" i="1"/>
  <c r="Y162" i="1"/>
  <c r="Y216" i="1"/>
  <c r="F259" i="1"/>
  <c r="E264" i="1"/>
  <c r="AJ316" i="1"/>
  <c r="AI315" i="1"/>
  <c r="Q269" i="1"/>
  <c r="E269" i="1"/>
  <c r="K268" i="1"/>
  <c r="Q267" i="1"/>
  <c r="E267" i="1"/>
  <c r="K266" i="1"/>
  <c r="Q265" i="1"/>
  <c r="E265" i="1"/>
  <c r="K264" i="1"/>
  <c r="Q263" i="1"/>
  <c r="E263" i="1"/>
  <c r="K262" i="1"/>
  <c r="Q261" i="1"/>
  <c r="E261" i="1"/>
  <c r="K260" i="1"/>
  <c r="Q259" i="1"/>
  <c r="E259" i="1"/>
  <c r="K258" i="1"/>
  <c r="G244" i="1"/>
  <c r="AI316" i="1"/>
  <c r="P269" i="1"/>
  <c r="D269" i="1"/>
  <c r="J268" i="1"/>
  <c r="P267" i="1"/>
  <c r="D267" i="1"/>
  <c r="J266" i="1"/>
  <c r="P265" i="1"/>
  <c r="D265" i="1"/>
  <c r="J264" i="1"/>
  <c r="P263" i="1"/>
  <c r="D263" i="1"/>
  <c r="J262" i="1"/>
  <c r="P261" i="1"/>
  <c r="D261" i="1"/>
  <c r="J260" i="1"/>
  <c r="P259" i="1"/>
  <c r="D259" i="1"/>
  <c r="J258" i="1"/>
  <c r="G245" i="1"/>
  <c r="Q245" i="1" s="1"/>
  <c r="AN310" i="1"/>
  <c r="AN309" i="1"/>
  <c r="O269" i="1"/>
  <c r="U268" i="1"/>
  <c r="I268" i="1"/>
  <c r="O267" i="1"/>
  <c r="U266" i="1"/>
  <c r="I266" i="1"/>
  <c r="O265" i="1"/>
  <c r="U264" i="1"/>
  <c r="I264" i="1"/>
  <c r="O263" i="1"/>
  <c r="U262" i="1"/>
  <c r="I262" i="1"/>
  <c r="O261" i="1"/>
  <c r="U260" i="1"/>
  <c r="I260" i="1"/>
  <c r="O259" i="1"/>
  <c r="U258" i="1"/>
  <c r="I258" i="1"/>
  <c r="G246" i="1"/>
  <c r="Q246" i="1" s="1"/>
  <c r="AN311" i="1"/>
  <c r="AN308" i="1"/>
  <c r="N269" i="1"/>
  <c r="T268" i="1"/>
  <c r="H268" i="1"/>
  <c r="N267" i="1"/>
  <c r="T266" i="1"/>
  <c r="H266" i="1"/>
  <c r="N265" i="1"/>
  <c r="T264" i="1"/>
  <c r="H264" i="1"/>
  <c r="N263" i="1"/>
  <c r="T262" i="1"/>
  <c r="H262" i="1"/>
  <c r="N261" i="1"/>
  <c r="T260" i="1"/>
  <c r="H260" i="1"/>
  <c r="N259" i="1"/>
  <c r="T258" i="1"/>
  <c r="H258" i="1"/>
  <c r="G247" i="1"/>
  <c r="Q247" i="1" s="1"/>
  <c r="AI314" i="1"/>
  <c r="AI311" i="1"/>
  <c r="AJ308" i="1"/>
  <c r="AN305" i="1"/>
  <c r="U269" i="1"/>
  <c r="S268" i="1"/>
  <c r="U267" i="1"/>
  <c r="S266" i="1"/>
  <c r="U265" i="1"/>
  <c r="S264" i="1"/>
  <c r="U263" i="1"/>
  <c r="S262" i="1"/>
  <c r="U261" i="1"/>
  <c r="S260" i="1"/>
  <c r="U259" i="1"/>
  <c r="S258" i="1"/>
  <c r="G251" i="1"/>
  <c r="Q251" i="1" s="1"/>
  <c r="AI308" i="1"/>
  <c r="T269" i="1"/>
  <c r="R268" i="1"/>
  <c r="T267" i="1"/>
  <c r="R266" i="1"/>
  <c r="T265" i="1"/>
  <c r="R264" i="1"/>
  <c r="T263" i="1"/>
  <c r="R262" i="1"/>
  <c r="T261" i="1"/>
  <c r="R260" i="1"/>
  <c r="T259" i="1"/>
  <c r="R258" i="1"/>
  <c r="AJ309" i="1"/>
  <c r="S269" i="1"/>
  <c r="Q268" i="1"/>
  <c r="S267" i="1"/>
  <c r="Q266" i="1"/>
  <c r="S265" i="1"/>
  <c r="Q264" i="1"/>
  <c r="S263" i="1"/>
  <c r="Q262" i="1"/>
  <c r="S261" i="1"/>
  <c r="Q260" i="1"/>
  <c r="S259" i="1"/>
  <c r="Q258" i="1"/>
  <c r="G250" i="1"/>
  <c r="Q250" i="1" s="1"/>
  <c r="G242" i="1"/>
  <c r="Q242" i="1" s="1"/>
  <c r="AJ315" i="1"/>
  <c r="AK315" i="1" s="1"/>
  <c r="AN313" i="1"/>
  <c r="AJ312" i="1"/>
  <c r="AK312" i="1" s="1"/>
  <c r="AI309" i="1"/>
  <c r="R269" i="1"/>
  <c r="P268" i="1"/>
  <c r="R267" i="1"/>
  <c r="P266" i="1"/>
  <c r="R265" i="1"/>
  <c r="P264" i="1"/>
  <c r="R263" i="1"/>
  <c r="P262" i="1"/>
  <c r="R261" i="1"/>
  <c r="P260" i="1"/>
  <c r="R259" i="1"/>
  <c r="P258" i="1"/>
  <c r="AN316" i="1"/>
  <c r="AI312" i="1"/>
  <c r="AN306" i="1"/>
  <c r="AJ305" i="1"/>
  <c r="AK305" i="1" s="1"/>
  <c r="M269" i="1"/>
  <c r="O268" i="1"/>
  <c r="M267" i="1"/>
  <c r="O266" i="1"/>
  <c r="M265" i="1"/>
  <c r="O264" i="1"/>
  <c r="M263" i="1"/>
  <c r="O262" i="1"/>
  <c r="M261" i="1"/>
  <c r="O260" i="1"/>
  <c r="M259" i="1"/>
  <c r="O258" i="1"/>
  <c r="F268" i="1"/>
  <c r="L266" i="1"/>
  <c r="N264" i="1"/>
  <c r="G263" i="1"/>
  <c r="I261" i="1"/>
  <c r="K259" i="1"/>
  <c r="D258" i="1"/>
  <c r="L269" i="1"/>
  <c r="E268" i="1"/>
  <c r="G266" i="1"/>
  <c r="M264" i="1"/>
  <c r="F263" i="1"/>
  <c r="H261" i="1"/>
  <c r="J259" i="1"/>
  <c r="AJ314" i="1"/>
  <c r="AI306" i="1"/>
  <c r="J269" i="1"/>
  <c r="L267" i="1"/>
  <c r="E266" i="1"/>
  <c r="G264" i="1"/>
  <c r="M262" i="1"/>
  <c r="F261" i="1"/>
  <c r="H259" i="1"/>
  <c r="G243" i="1"/>
  <c r="I269" i="1"/>
  <c r="K267" i="1"/>
  <c r="D266" i="1"/>
  <c r="F264" i="1"/>
  <c r="L262" i="1"/>
  <c r="N260" i="1"/>
  <c r="G259" i="1"/>
  <c r="AI310" i="1"/>
  <c r="AI305" i="1"/>
  <c r="M268" i="1"/>
  <c r="L265" i="1"/>
  <c r="J263" i="1"/>
  <c r="M260" i="1"/>
  <c r="G258" i="1"/>
  <c r="AJ313" i="1"/>
  <c r="AK313" i="1" s="1"/>
  <c r="L268" i="1"/>
  <c r="K265" i="1"/>
  <c r="I263" i="1"/>
  <c r="L260" i="1"/>
  <c r="F258" i="1"/>
  <c r="G241" i="1"/>
  <c r="Q241" i="1" s="1"/>
  <c r="AI313" i="1"/>
  <c r="AN307" i="1"/>
  <c r="G268" i="1"/>
  <c r="J265" i="1"/>
  <c r="H263" i="1"/>
  <c r="G260" i="1"/>
  <c r="E258" i="1"/>
  <c r="G248" i="1"/>
  <c r="Q248" i="1" s="1"/>
  <c r="D268" i="1"/>
  <c r="I265" i="1"/>
  <c r="N262" i="1"/>
  <c r="F260" i="1"/>
  <c r="AN315" i="1"/>
  <c r="AJ307" i="1"/>
  <c r="J267" i="1"/>
  <c r="H265" i="1"/>
  <c r="G262" i="1"/>
  <c r="E260" i="1"/>
  <c r="AN312" i="1"/>
  <c r="AI307" i="1"/>
  <c r="I267" i="1"/>
  <c r="G265" i="1"/>
  <c r="F262" i="1"/>
  <c r="D260" i="1"/>
  <c r="G249" i="1"/>
  <c r="Y33" i="1"/>
  <c r="Y156" i="1"/>
  <c r="D249" i="1"/>
  <c r="I259" i="1"/>
  <c r="L264" i="1"/>
  <c r="K269" i="1"/>
  <c r="AJ310" i="1"/>
  <c r="L259" i="1"/>
  <c r="Y51" i="1"/>
  <c r="F252" i="1"/>
  <c r="K261" i="1"/>
  <c r="N266" i="1"/>
  <c r="Y49" i="1"/>
  <c r="Y121" i="1"/>
  <c r="G252" i="1"/>
  <c r="Q252" i="1" s="1"/>
  <c r="L261" i="1"/>
  <c r="F267" i="1"/>
  <c r="Y13" i="1"/>
  <c r="AR313" i="1" s="1"/>
  <c r="Y19" i="1"/>
  <c r="Y23" i="1"/>
  <c r="Y25" i="1"/>
  <c r="AR309" i="1" s="1"/>
  <c r="Y32" i="1"/>
  <c r="Y42" i="1"/>
  <c r="Y111" i="1"/>
  <c r="Y180" i="1"/>
  <c r="Y200" i="1"/>
  <c r="Y202" i="1"/>
  <c r="Q244" i="1"/>
  <c r="D262" i="1"/>
  <c r="G267" i="1"/>
  <c r="Y17" i="1"/>
  <c r="AR306" i="1" s="1"/>
  <c r="Y107" i="1"/>
  <c r="Y128" i="1"/>
  <c r="Y140" i="1"/>
  <c r="Y178" i="1"/>
  <c r="Y222" i="1"/>
  <c r="E262" i="1"/>
  <c r="H267" i="1"/>
  <c r="AJ306" i="1"/>
  <c r="AK306" i="1" s="1"/>
  <c r="Y138" i="1"/>
  <c r="L258" i="1"/>
  <c r="K263" i="1"/>
  <c r="N268" i="1"/>
  <c r="Y62" i="1"/>
  <c r="Y68" i="1"/>
  <c r="Y76" i="1"/>
  <c r="Y84" i="1"/>
  <c r="Y92" i="1"/>
  <c r="Y171" i="1"/>
  <c r="Y184" i="1"/>
  <c r="G261" i="1"/>
  <c r="F266" i="1"/>
  <c r="Y154" i="1"/>
  <c r="Y219" i="1"/>
  <c r="E252" i="1"/>
  <c r="J261" i="1"/>
  <c r="M266" i="1"/>
  <c r="P274" i="1"/>
  <c r="AJ311" i="1"/>
  <c r="AK311" i="1" s="1"/>
  <c r="Y137" i="1"/>
  <c r="Y123" i="1"/>
  <c r="Y150" i="1"/>
  <c r="Y159" i="1"/>
  <c r="Y166" i="1"/>
  <c r="Y187" i="1"/>
  <c r="Y218" i="1"/>
  <c r="Y9" i="1"/>
  <c r="Y12" i="1"/>
  <c r="Y28" i="1"/>
  <c r="Y44" i="1"/>
  <c r="Y60" i="1"/>
  <c r="Y106" i="1"/>
  <c r="Y118" i="1"/>
  <c r="Y148" i="1"/>
  <c r="Y168" i="1"/>
  <c r="Y181" i="1"/>
  <c r="Y193" i="1"/>
  <c r="Q249" i="1"/>
  <c r="Y127" i="1"/>
  <c r="Y197" i="1"/>
  <c r="Y203" i="1"/>
  <c r="H245" i="1"/>
  <c r="H246" i="1"/>
  <c r="H247" i="1"/>
  <c r="H248" i="1"/>
  <c r="H250" i="1"/>
  <c r="H242" i="1"/>
  <c r="H249" i="1"/>
  <c r="H244" i="1"/>
  <c r="AA251" i="1"/>
  <c r="AA252" i="1"/>
  <c r="AA241" i="1"/>
  <c r="AA242" i="1"/>
  <c r="AA247" i="1"/>
  <c r="AA244" i="1"/>
  <c r="AA250" i="1"/>
  <c r="AA246" i="1"/>
  <c r="AA249" i="1"/>
  <c r="AA248" i="1"/>
  <c r="AA245" i="1"/>
  <c r="Y5" i="1"/>
  <c r="AR305" i="1" s="1"/>
  <c r="Y21" i="1"/>
  <c r="Y37" i="1"/>
  <c r="Y53" i="1"/>
  <c r="Y74" i="1"/>
  <c r="Y82" i="1"/>
  <c r="Y90" i="1"/>
  <c r="Y98" i="1"/>
  <c r="Y117" i="1"/>
  <c r="AR312" i="1" s="1"/>
  <c r="Y183" i="1"/>
  <c r="Y209" i="1"/>
  <c r="Y213" i="1"/>
  <c r="Y215" i="1"/>
  <c r="Y227" i="1"/>
  <c r="H241" i="1"/>
  <c r="O251" i="1"/>
  <c r="O252" i="1"/>
  <c r="O241" i="1"/>
  <c r="O242" i="1"/>
  <c r="O249" i="1"/>
  <c r="O246" i="1"/>
  <c r="O243" i="1"/>
  <c r="Y130" i="1"/>
  <c r="Y142" i="1"/>
  <c r="Y170" i="1"/>
  <c r="Y189" i="1"/>
  <c r="Y224" i="1"/>
  <c r="Y233" i="1"/>
  <c r="O250" i="1"/>
  <c r="Y158" i="1"/>
  <c r="O276" i="1"/>
  <c r="P276" i="1" s="1"/>
  <c r="O275" i="1"/>
  <c r="P275" i="1" s="1"/>
  <c r="Y205" i="1"/>
  <c r="Y241" i="1"/>
  <c r="Z250" i="1"/>
  <c r="Z251" i="1"/>
  <c r="Z252" i="1"/>
  <c r="Z241" i="1"/>
  <c r="Y192" i="1"/>
  <c r="N250" i="1"/>
  <c r="N251" i="1"/>
  <c r="N252" i="1"/>
  <c r="N241" i="1"/>
  <c r="Q243" i="1"/>
  <c r="Y249" i="1"/>
  <c r="Y250" i="1"/>
  <c r="Y251" i="1"/>
  <c r="Y179" i="1"/>
  <c r="Y201" i="1"/>
  <c r="Y220" i="1"/>
  <c r="Y223" i="1"/>
  <c r="Y226" i="1"/>
  <c r="Y229" i="1"/>
  <c r="Y232" i="1"/>
  <c r="Y235" i="1"/>
  <c r="M249" i="1"/>
  <c r="M250" i="1"/>
  <c r="M251" i="1"/>
  <c r="Y185" i="1"/>
  <c r="Y242" i="1"/>
  <c r="N244" i="1"/>
  <c r="X248" i="1"/>
  <c r="X249" i="1"/>
  <c r="X250" i="1"/>
  <c r="Y217" i="1"/>
  <c r="Y221" i="1"/>
  <c r="K248" i="1" l="1"/>
  <c r="K249" i="1"/>
  <c r="K250" i="1"/>
  <c r="K247" i="1"/>
  <c r="K244" i="1"/>
  <c r="K241" i="1"/>
  <c r="K252" i="1"/>
  <c r="K251" i="1"/>
  <c r="K246" i="1"/>
  <c r="K245" i="1"/>
  <c r="K242" i="1"/>
  <c r="K243" i="1"/>
  <c r="AR307" i="1"/>
  <c r="S243" i="1"/>
  <c r="R242" i="1"/>
  <c r="W242" i="1" s="1"/>
  <c r="S244" i="1"/>
  <c r="R243" i="1"/>
  <c r="W243" i="1" s="1"/>
  <c r="S245" i="1"/>
  <c r="R244" i="1"/>
  <c r="W244" i="1" s="1"/>
  <c r="S246" i="1"/>
  <c r="R245" i="1"/>
  <c r="W245" i="1" s="1"/>
  <c r="S252" i="1"/>
  <c r="R252" i="1"/>
  <c r="W252" i="1" s="1"/>
  <c r="S248" i="1"/>
  <c r="R248" i="1"/>
  <c r="W248" i="1" s="1"/>
  <c r="S251" i="1"/>
  <c r="R251" i="1"/>
  <c r="W251" i="1" s="1"/>
  <c r="S242" i="1"/>
  <c r="S249" i="1"/>
  <c r="R249" i="1"/>
  <c r="W249" i="1" s="1"/>
  <c r="S250" i="1"/>
  <c r="R241" i="1"/>
  <c r="W241" i="1" s="1"/>
  <c r="S247" i="1"/>
  <c r="R247" i="1"/>
  <c r="W247" i="1" s="1"/>
  <c r="R246" i="1"/>
  <c r="W246" i="1" s="1"/>
  <c r="R250" i="1"/>
  <c r="W250" i="1" s="1"/>
  <c r="S241" i="1"/>
  <c r="AK316" i="1"/>
  <c r="AO316" i="1" s="1"/>
  <c r="AR308" i="1"/>
  <c r="AO314" i="1"/>
  <c r="AK310" i="1"/>
  <c r="AM305" i="1" s="1"/>
  <c r="AR311" i="1"/>
  <c r="AR310" i="1"/>
  <c r="AO312" i="1"/>
  <c r="AK314" i="1"/>
  <c r="AR315" i="1"/>
  <c r="AK309" i="1"/>
  <c r="AO309" i="1" s="1"/>
  <c r="AR314" i="1"/>
  <c r="J247" i="1"/>
  <c r="J248" i="1"/>
  <c r="J249" i="1"/>
  <c r="J250" i="1"/>
  <c r="J244" i="1"/>
  <c r="J241" i="1"/>
  <c r="J246" i="1"/>
  <c r="J243" i="1"/>
  <c r="J242" i="1"/>
  <c r="J252" i="1"/>
  <c r="J245" i="1"/>
  <c r="J251" i="1"/>
  <c r="AK318" i="1"/>
  <c r="AM310" i="1"/>
  <c r="AL310" i="1"/>
  <c r="AM314" i="1"/>
  <c r="AL306" i="1"/>
  <c r="AM306" i="1"/>
  <c r="AL308" i="1"/>
  <c r="AO308" i="1"/>
  <c r="AO313" i="1"/>
  <c r="I246" i="1"/>
  <c r="I247" i="1"/>
  <c r="I248" i="1"/>
  <c r="I249" i="1"/>
  <c r="I250" i="1"/>
  <c r="I245" i="1"/>
  <c r="I242" i="1"/>
  <c r="I244" i="1"/>
  <c r="I241" i="1"/>
  <c r="I243" i="1"/>
  <c r="I252" i="1"/>
  <c r="I251" i="1"/>
  <c r="AK307" i="1"/>
  <c r="AM312" i="1" s="1"/>
  <c r="AO307" i="1"/>
  <c r="AO306" i="1"/>
  <c r="AO305" i="1"/>
  <c r="AO311" i="1"/>
  <c r="AO315" i="1"/>
  <c r="AK308" i="1"/>
  <c r="Z237" i="1" l="1"/>
  <c r="Z233" i="1"/>
  <c r="Z229" i="1"/>
  <c r="Z225" i="1"/>
  <c r="Z211" i="1"/>
  <c r="Z208" i="1"/>
  <c r="Z195" i="1"/>
  <c r="Z236" i="1"/>
  <c r="Z161" i="1"/>
  <c r="Z191" i="1"/>
  <c r="Z172" i="1"/>
  <c r="Z145" i="1"/>
  <c r="Z152" i="1"/>
  <c r="Z199" i="1"/>
  <c r="Z141" i="1"/>
  <c r="Z63" i="1"/>
  <c r="Z47" i="1"/>
  <c r="Z31" i="1"/>
  <c r="Z15" i="1"/>
  <c r="Z137" i="1"/>
  <c r="Z207" i="1"/>
  <c r="Z129" i="1"/>
  <c r="Z108" i="1"/>
  <c r="Z157" i="1"/>
  <c r="Z155" i="1"/>
  <c r="Z175" i="1"/>
  <c r="Z153" i="1"/>
  <c r="Z144" i="1"/>
  <c r="Z212" i="1"/>
  <c r="Z132" i="1"/>
  <c r="Z100" i="1"/>
  <c r="Z143" i="1"/>
  <c r="Z104" i="1"/>
  <c r="Z43" i="1"/>
  <c r="Z149" i="1"/>
  <c r="Z59" i="1"/>
  <c r="Z8" i="1"/>
  <c r="Z204" i="1"/>
  <c r="Z182" i="1"/>
  <c r="Z206" i="1"/>
  <c r="Z165" i="1"/>
  <c r="Z119" i="1"/>
  <c r="Z55" i="1"/>
  <c r="Z40" i="1"/>
  <c r="Z36" i="1"/>
  <c r="Z30" i="1"/>
  <c r="Z210" i="1"/>
  <c r="Z169" i="1"/>
  <c r="Z117" i="1"/>
  <c r="Z11" i="1"/>
  <c r="Z4" i="1"/>
  <c r="Z234" i="1"/>
  <c r="Z131" i="1"/>
  <c r="Z7" i="1"/>
  <c r="Z112" i="1"/>
  <c r="Z24" i="1"/>
  <c r="Z133" i="1"/>
  <c r="Z116" i="1"/>
  <c r="Z95" i="1"/>
  <c r="Z87" i="1"/>
  <c r="Z79" i="1"/>
  <c r="Z71" i="1"/>
  <c r="Z196" i="1"/>
  <c r="Z190" i="1"/>
  <c r="Z174" i="1"/>
  <c r="Z147" i="1"/>
  <c r="Z56" i="1"/>
  <c r="Z194" i="1"/>
  <c r="Z188" i="1"/>
  <c r="Z27" i="1"/>
  <c r="Z68" i="1"/>
  <c r="Z128" i="1"/>
  <c r="Z10" i="1"/>
  <c r="Z89" i="1"/>
  <c r="Z3" i="1"/>
  <c r="Z122" i="1"/>
  <c r="Z114" i="1"/>
  <c r="Z138" i="1"/>
  <c r="Z80" i="1"/>
  <c r="Z150" i="1"/>
  <c r="Z53" i="1"/>
  <c r="Z136" i="1"/>
  <c r="Z126" i="1"/>
  <c r="Z230" i="1"/>
  <c r="Z185" i="1"/>
  <c r="Z217" i="1"/>
  <c r="Z20" i="1"/>
  <c r="Z21" i="1"/>
  <c r="Z218" i="1"/>
  <c r="Z203" i="1"/>
  <c r="Z110" i="1"/>
  <c r="Z9" i="1"/>
  <c r="Z180" i="1"/>
  <c r="Z42" i="1"/>
  <c r="Z84" i="1"/>
  <c r="Z91" i="1"/>
  <c r="Z12" i="1"/>
  <c r="Z124" i="1"/>
  <c r="Z61" i="1"/>
  <c r="Z125" i="1"/>
  <c r="Z140" i="1"/>
  <c r="Z171" i="1"/>
  <c r="Z29" i="1"/>
  <c r="Z18" i="1"/>
  <c r="Z156" i="1"/>
  <c r="Z103" i="1"/>
  <c r="Z154" i="1"/>
  <c r="Z159" i="1"/>
  <c r="Z41" i="1"/>
  <c r="Z74" i="1"/>
  <c r="Z215" i="1"/>
  <c r="Z177" i="1"/>
  <c r="Z96" i="1"/>
  <c r="Z178" i="1"/>
  <c r="Z58" i="1"/>
  <c r="Z65" i="1"/>
  <c r="Z97" i="1"/>
  <c r="Z48" i="1"/>
  <c r="Z164" i="1"/>
  <c r="Z22" i="1"/>
  <c r="Z49" i="1"/>
  <c r="Z176" i="1"/>
  <c r="Z28" i="1"/>
  <c r="Z193" i="1"/>
  <c r="Z127" i="1"/>
  <c r="Z82" i="1"/>
  <c r="Z227" i="1"/>
  <c r="Z142" i="1"/>
  <c r="Z170" i="1"/>
  <c r="Z205" i="1"/>
  <c r="Z39" i="1"/>
  <c r="Z14" i="1"/>
  <c r="Z67" i="1"/>
  <c r="Z99" i="1"/>
  <c r="Z50" i="1"/>
  <c r="Z51" i="1"/>
  <c r="Z45" i="1"/>
  <c r="Z167" i="1"/>
  <c r="Z101" i="1"/>
  <c r="Z166" i="1"/>
  <c r="Z69" i="1"/>
  <c r="Z57" i="1"/>
  <c r="Z90" i="1"/>
  <c r="Z235" i="1"/>
  <c r="Z192" i="1"/>
  <c r="Z46" i="1"/>
  <c r="Z54" i="1"/>
  <c r="Z216" i="1"/>
  <c r="Z162" i="1"/>
  <c r="Z17" i="1"/>
  <c r="Z222" i="1"/>
  <c r="Z64" i="1"/>
  <c r="Z219" i="1"/>
  <c r="Z106" i="1"/>
  <c r="Z77" i="1"/>
  <c r="Z98" i="1"/>
  <c r="Z209" i="1"/>
  <c r="Z224" i="1"/>
  <c r="Z23" i="1"/>
  <c r="Z73" i="1"/>
  <c r="Z151" i="1"/>
  <c r="Z72" i="1"/>
  <c r="Z19" i="1"/>
  <c r="Z109" i="1"/>
  <c r="Z184" i="1"/>
  <c r="Z66" i="1"/>
  <c r="Z146" i="1"/>
  <c r="Z113" i="1"/>
  <c r="Z85" i="1"/>
  <c r="Z5" i="1"/>
  <c r="Z189" i="1"/>
  <c r="Z158" i="1"/>
  <c r="Z62" i="1"/>
  <c r="Z76" i="1"/>
  <c r="Z160" i="1"/>
  <c r="Z26" i="1"/>
  <c r="Z75" i="1"/>
  <c r="Z168" i="1"/>
  <c r="Z88" i="1"/>
  <c r="Z6" i="1"/>
  <c r="Z115" i="1"/>
  <c r="Z111" i="1"/>
  <c r="Z70" i="1"/>
  <c r="Z187" i="1"/>
  <c r="Z118" i="1"/>
  <c r="Z181" i="1"/>
  <c r="Z93" i="1"/>
  <c r="Z197" i="1"/>
  <c r="Z213" i="1"/>
  <c r="Z13" i="1"/>
  <c r="Z221" i="1"/>
  <c r="Z78" i="1"/>
  <c r="Z123" i="1"/>
  <c r="Z105" i="1"/>
  <c r="Z179" i="1"/>
  <c r="Z232" i="1"/>
  <c r="Z86" i="1"/>
  <c r="Z223" i="1"/>
  <c r="Z52" i="1"/>
  <c r="Z81" i="1"/>
  <c r="Z135" i="1"/>
  <c r="Z107" i="1"/>
  <c r="Z83" i="1"/>
  <c r="Z33" i="1"/>
  <c r="Z121" i="1"/>
  <c r="Z34" i="1"/>
  <c r="Z44" i="1"/>
  <c r="Z35" i="1"/>
  <c r="Z163" i="1"/>
  <c r="Z38" i="1"/>
  <c r="Z202" i="1"/>
  <c r="Z200" i="1"/>
  <c r="Z102" i="1"/>
  <c r="Z148" i="1"/>
  <c r="Z139" i="1"/>
  <c r="Z231" i="1"/>
  <c r="Z214" i="1"/>
  <c r="Z201" i="1"/>
  <c r="Z16" i="1"/>
  <c r="Z60" i="1"/>
  <c r="Z228" i="1"/>
  <c r="Z2" i="1"/>
  <c r="Z120" i="1"/>
  <c r="Z25" i="1"/>
  <c r="Z130" i="1"/>
  <c r="Z92" i="1"/>
  <c r="Z198" i="1"/>
  <c r="Z32" i="1"/>
  <c r="Z94" i="1"/>
  <c r="Z220" i="1"/>
  <c r="Z134" i="1"/>
  <c r="Z37" i="1"/>
  <c r="Z183" i="1"/>
  <c r="Z226" i="1"/>
  <c r="Z186" i="1"/>
  <c r="Z173" i="1"/>
  <c r="AP316" i="1"/>
  <c r="AP309" i="1"/>
  <c r="AP307" i="1"/>
  <c r="AP306" i="1"/>
  <c r="AP314" i="1"/>
  <c r="AP310" i="1"/>
  <c r="AP305" i="1"/>
  <c r="AP311" i="1"/>
  <c r="AP308" i="1"/>
  <c r="AP312" i="1"/>
  <c r="AP315" i="1"/>
  <c r="AP313" i="1"/>
  <c r="T207" i="1"/>
  <c r="U207" i="1" s="1"/>
  <c r="T178" i="1"/>
  <c r="U178" i="1" s="1"/>
  <c r="T193" i="1"/>
  <c r="U193" i="1" s="1"/>
  <c r="T155" i="1"/>
  <c r="U155" i="1" s="1"/>
  <c r="T133" i="1"/>
  <c r="U133" i="1" s="1"/>
  <c r="T122" i="1"/>
  <c r="U122" i="1" s="1"/>
  <c r="T166" i="1"/>
  <c r="U166" i="1" s="1"/>
  <c r="T6" i="1"/>
  <c r="U6" i="1" s="1"/>
  <c r="T54" i="1"/>
  <c r="U54" i="1" s="1"/>
  <c r="T42" i="1"/>
  <c r="U42" i="1" s="1"/>
  <c r="T88" i="1"/>
  <c r="U88" i="1" s="1"/>
  <c r="T144" i="1"/>
  <c r="U144" i="1" s="1"/>
  <c r="T18" i="1"/>
  <c r="U18" i="1" s="1"/>
  <c r="T71" i="1"/>
  <c r="U71" i="1" s="1"/>
  <c r="T179" i="1"/>
  <c r="U179" i="1" s="1"/>
  <c r="T30" i="1"/>
  <c r="U30" i="1" s="1"/>
  <c r="T206" i="1"/>
  <c r="U206" i="1" s="1"/>
  <c r="T105" i="1"/>
  <c r="U105" i="1" s="1"/>
  <c r="T227" i="1"/>
  <c r="U227" i="1" s="1"/>
  <c r="T216" i="1"/>
  <c r="U216" i="1" s="1"/>
  <c r="T200" i="1"/>
  <c r="U200" i="1" s="1"/>
  <c r="T151" i="1"/>
  <c r="U151" i="1" s="1"/>
  <c r="T118" i="1"/>
  <c r="U118" i="1" s="1"/>
  <c r="T38" i="1"/>
  <c r="U38" i="1" s="1"/>
  <c r="T2" i="1"/>
  <c r="U2" i="1" s="1"/>
  <c r="T173" i="1"/>
  <c r="U173" i="1" s="1"/>
  <c r="T26" i="1"/>
  <c r="U26" i="1" s="1"/>
  <c r="T84" i="1"/>
  <c r="U84" i="1" s="1"/>
  <c r="T50" i="1"/>
  <c r="U50" i="1" s="1"/>
  <c r="T67" i="1"/>
  <c r="U67" i="1" s="1"/>
  <c r="T162" i="1"/>
  <c r="U162" i="1" s="1"/>
  <c r="T129" i="1"/>
  <c r="U129" i="1" s="1"/>
  <c r="T189" i="1"/>
  <c r="U189" i="1" s="1"/>
  <c r="T201" i="1"/>
  <c r="U201" i="1" s="1"/>
  <c r="T188" i="1"/>
  <c r="U188" i="1" s="1"/>
  <c r="T101" i="1"/>
  <c r="U101" i="1" s="1"/>
  <c r="T14" i="1"/>
  <c r="U14" i="1" s="1"/>
  <c r="T140" i="1"/>
  <c r="U140" i="1" s="1"/>
  <c r="AL307" i="1"/>
  <c r="AL312" i="1"/>
  <c r="AL314" i="1"/>
  <c r="AM315" i="1"/>
  <c r="T197" i="1"/>
  <c r="U197" i="1" s="1"/>
  <c r="T160" i="1"/>
  <c r="U160" i="1" s="1"/>
  <c r="T113" i="1"/>
  <c r="U113" i="1" s="1"/>
  <c r="T61" i="1"/>
  <c r="U61" i="1" s="1"/>
  <c r="T212" i="1"/>
  <c r="U212" i="1" s="1"/>
  <c r="T127" i="1"/>
  <c r="U127" i="1" s="1"/>
  <c r="T78" i="1"/>
  <c r="U78" i="1" s="1"/>
  <c r="T185" i="1"/>
  <c r="U185" i="1" s="1"/>
  <c r="T112" i="1"/>
  <c r="U112" i="1" s="1"/>
  <c r="T11" i="1"/>
  <c r="U11" i="1" s="1"/>
  <c r="T23" i="1"/>
  <c r="U23" i="1" s="1"/>
  <c r="T79" i="1"/>
  <c r="U79" i="1" s="1"/>
  <c r="T62" i="1"/>
  <c r="U62" i="1" s="1"/>
  <c r="T95" i="1"/>
  <c r="U95" i="1" s="1"/>
  <c r="T47" i="1"/>
  <c r="U47" i="1" s="1"/>
  <c r="T96" i="1"/>
  <c r="U96" i="1" s="1"/>
  <c r="T138" i="1"/>
  <c r="U138" i="1" s="1"/>
  <c r="T35" i="1"/>
  <c r="U35" i="1" s="1"/>
  <c r="T226" i="1"/>
  <c r="U226" i="1" s="1"/>
  <c r="T171" i="1"/>
  <c r="U171" i="1" s="1"/>
  <c r="T149" i="1"/>
  <c r="U149" i="1" s="1"/>
  <c r="T237" i="1"/>
  <c r="U237" i="1" s="1"/>
  <c r="AM316" i="1"/>
  <c r="AM309" i="1"/>
  <c r="T231" i="1"/>
  <c r="U231" i="1" s="1"/>
  <c r="T156" i="1"/>
  <c r="U156" i="1" s="1"/>
  <c r="T180" i="1"/>
  <c r="U180" i="1" s="1"/>
  <c r="T167" i="1"/>
  <c r="U167" i="1" s="1"/>
  <c r="T145" i="1"/>
  <c r="U145" i="1" s="1"/>
  <c r="T134" i="1"/>
  <c r="U134" i="1" s="1"/>
  <c r="T72" i="1"/>
  <c r="U72" i="1" s="1"/>
  <c r="T43" i="1"/>
  <c r="U43" i="1" s="1"/>
  <c r="T220" i="1"/>
  <c r="U220" i="1" s="1"/>
  <c r="T89" i="1"/>
  <c r="U89" i="1" s="1"/>
  <c r="T221" i="1"/>
  <c r="U221" i="1" s="1"/>
  <c r="T31" i="1"/>
  <c r="U31" i="1" s="1"/>
  <c r="T7" i="1"/>
  <c r="U7" i="1" s="1"/>
  <c r="T106" i="1"/>
  <c r="U106" i="1" s="1"/>
  <c r="T19" i="1"/>
  <c r="U19" i="1" s="1"/>
  <c r="T123" i="1"/>
  <c r="U123" i="1" s="1"/>
  <c r="T55" i="1"/>
  <c r="U55" i="1" s="1"/>
  <c r="T232" i="1"/>
  <c r="U232" i="1" s="1"/>
  <c r="T215" i="1"/>
  <c r="U215" i="1" s="1"/>
  <c r="T199" i="1"/>
  <c r="U199" i="1" s="1"/>
  <c r="T65" i="1"/>
  <c r="U65" i="1" s="1"/>
  <c r="T49" i="1"/>
  <c r="U49" i="1" s="1"/>
  <c r="T25" i="1"/>
  <c r="U25" i="1" s="1"/>
  <c r="T66" i="1"/>
  <c r="U66" i="1" s="1"/>
  <c r="T13" i="1"/>
  <c r="U13" i="1" s="1"/>
  <c r="T150" i="1"/>
  <c r="U150" i="1" s="1"/>
  <c r="T139" i="1"/>
  <c r="U139" i="1" s="1"/>
  <c r="T128" i="1"/>
  <c r="U128" i="1" s="1"/>
  <c r="T161" i="1"/>
  <c r="U161" i="1" s="1"/>
  <c r="T83" i="1"/>
  <c r="U83" i="1" s="1"/>
  <c r="T117" i="1"/>
  <c r="U117" i="1" s="1"/>
  <c r="T99" i="1"/>
  <c r="U99" i="1" s="1"/>
  <c r="T172" i="1"/>
  <c r="U172" i="1" s="1"/>
  <c r="T37" i="1"/>
  <c r="U37" i="1" s="1"/>
  <c r="T82" i="1"/>
  <c r="U82" i="1" s="1"/>
  <c r="T116" i="1"/>
  <c r="U116" i="1" s="1"/>
  <c r="T100" i="1"/>
  <c r="U100" i="1" s="1"/>
  <c r="T186" i="1"/>
  <c r="U186" i="1" s="1"/>
  <c r="T187" i="1"/>
  <c r="U187" i="1" s="1"/>
  <c r="T219" i="1"/>
  <c r="U219" i="1" s="1"/>
  <c r="T191" i="1"/>
  <c r="U191" i="1" s="1"/>
  <c r="T218" i="1"/>
  <c r="U218" i="1" s="1"/>
  <c r="T204" i="1"/>
  <c r="U204" i="1" s="1"/>
  <c r="T131" i="1"/>
  <c r="U131" i="1" s="1"/>
  <c r="T52" i="1"/>
  <c r="U52" i="1" s="1"/>
  <c r="T4" i="1"/>
  <c r="U4" i="1" s="1"/>
  <c r="T40" i="1"/>
  <c r="U40" i="1" s="1"/>
  <c r="T142" i="1"/>
  <c r="U142" i="1" s="1"/>
  <c r="T86" i="1"/>
  <c r="U86" i="1" s="1"/>
  <c r="T103" i="1"/>
  <c r="U103" i="1" s="1"/>
  <c r="T120" i="1"/>
  <c r="U120" i="1" s="1"/>
  <c r="T153" i="1"/>
  <c r="U153" i="1" s="1"/>
  <c r="T230" i="1"/>
  <c r="U230" i="1" s="1"/>
  <c r="T16" i="1"/>
  <c r="U16" i="1" s="1"/>
  <c r="T229" i="1"/>
  <c r="U229" i="1" s="1"/>
  <c r="T69" i="1"/>
  <c r="U69" i="1" s="1"/>
  <c r="T28" i="1"/>
  <c r="U28" i="1" s="1"/>
  <c r="T222" i="1"/>
  <c r="U222" i="1" s="1"/>
  <c r="T168" i="1"/>
  <c r="U168" i="1" s="1"/>
  <c r="T157" i="1"/>
  <c r="U157" i="1" s="1"/>
  <c r="T20" i="1"/>
  <c r="U20" i="1" s="1"/>
  <c r="T33" i="1"/>
  <c r="U33" i="1" s="1"/>
  <c r="T56" i="1"/>
  <c r="U56" i="1" s="1"/>
  <c r="T8" i="1"/>
  <c r="U8" i="1" s="1"/>
  <c r="T208" i="1"/>
  <c r="U208" i="1" s="1"/>
  <c r="T45" i="1"/>
  <c r="U45" i="1" s="1"/>
  <c r="T9" i="1"/>
  <c r="U9" i="1" s="1"/>
  <c r="T194" i="1"/>
  <c r="U194" i="1" s="1"/>
  <c r="T73" i="1"/>
  <c r="U73" i="1" s="1"/>
  <c r="T124" i="1"/>
  <c r="U124" i="1" s="1"/>
  <c r="T44" i="1"/>
  <c r="U44" i="1" s="1"/>
  <c r="T181" i="1"/>
  <c r="U181" i="1" s="1"/>
  <c r="T32" i="1"/>
  <c r="U32" i="1" s="1"/>
  <c r="T107" i="1"/>
  <c r="U107" i="1" s="1"/>
  <c r="T146" i="1"/>
  <c r="U146" i="1" s="1"/>
  <c r="T90" i="1"/>
  <c r="U90" i="1" s="1"/>
  <c r="T21" i="1"/>
  <c r="U21" i="1" s="1"/>
  <c r="T135" i="1"/>
  <c r="U135" i="1" s="1"/>
  <c r="T233" i="1"/>
  <c r="U233" i="1" s="1"/>
  <c r="AM308" i="1"/>
  <c r="AM313" i="1"/>
  <c r="AO310" i="1"/>
  <c r="AO318" i="1" s="1"/>
  <c r="T164" i="1"/>
  <c r="U164" i="1" s="1"/>
  <c r="T143" i="1"/>
  <c r="U143" i="1" s="1"/>
  <c r="T192" i="1"/>
  <c r="U192" i="1" s="1"/>
  <c r="T176" i="1"/>
  <c r="U176" i="1" s="1"/>
  <c r="T154" i="1"/>
  <c r="U154" i="1" s="1"/>
  <c r="T17" i="1"/>
  <c r="U17" i="1" s="1"/>
  <c r="T29" i="1"/>
  <c r="U29" i="1" s="1"/>
  <c r="T121" i="1"/>
  <c r="U121" i="1" s="1"/>
  <c r="T41" i="1"/>
  <c r="U41" i="1" s="1"/>
  <c r="T70" i="1"/>
  <c r="U70" i="1" s="1"/>
  <c r="T177" i="1"/>
  <c r="U177" i="1" s="1"/>
  <c r="T87" i="1"/>
  <c r="U87" i="1" s="1"/>
  <c r="T132" i="1"/>
  <c r="U132" i="1" s="1"/>
  <c r="T5" i="1"/>
  <c r="U5" i="1" s="1"/>
  <c r="T53" i="1"/>
  <c r="U53" i="1" s="1"/>
  <c r="T104" i="1"/>
  <c r="U104" i="1" s="1"/>
  <c r="T205" i="1"/>
  <c r="U205" i="1" s="1"/>
  <c r="T165" i="1"/>
  <c r="U165" i="1" s="1"/>
  <c r="AL313" i="1"/>
  <c r="AL305" i="1"/>
  <c r="T211" i="1"/>
  <c r="U211" i="1" s="1"/>
  <c r="T184" i="1"/>
  <c r="U184" i="1" s="1"/>
  <c r="T196" i="1"/>
  <c r="U196" i="1" s="1"/>
  <c r="T110" i="1"/>
  <c r="U110" i="1" s="1"/>
  <c r="T34" i="1"/>
  <c r="U34" i="1" s="1"/>
  <c r="T159" i="1"/>
  <c r="U159" i="1" s="1"/>
  <c r="T137" i="1"/>
  <c r="U137" i="1" s="1"/>
  <c r="T94" i="1"/>
  <c r="U94" i="1" s="1"/>
  <c r="T236" i="1"/>
  <c r="U236" i="1" s="1"/>
  <c r="T46" i="1"/>
  <c r="U46" i="1" s="1"/>
  <c r="T111" i="1"/>
  <c r="U111" i="1" s="1"/>
  <c r="T59" i="1"/>
  <c r="U59" i="1" s="1"/>
  <c r="T10" i="1"/>
  <c r="U10" i="1" s="1"/>
  <c r="T77" i="1"/>
  <c r="U77" i="1" s="1"/>
  <c r="T225" i="1"/>
  <c r="U225" i="1" s="1"/>
  <c r="T22" i="1"/>
  <c r="U22" i="1" s="1"/>
  <c r="T60" i="1"/>
  <c r="U60" i="1" s="1"/>
  <c r="T93" i="1"/>
  <c r="U93" i="1" s="1"/>
  <c r="T148" i="1"/>
  <c r="U148" i="1" s="1"/>
  <c r="T76" i="1"/>
  <c r="U76" i="1" s="1"/>
  <c r="T126" i="1"/>
  <c r="U126" i="1" s="1"/>
  <c r="T170" i="1"/>
  <c r="U170" i="1" s="1"/>
  <c r="AL316" i="1"/>
  <c r="AL311" i="1"/>
  <c r="AL315" i="1"/>
  <c r="T213" i="1"/>
  <c r="U213" i="1" s="1"/>
  <c r="T36" i="1"/>
  <c r="U36" i="1" s="1"/>
  <c r="T24" i="1"/>
  <c r="U24" i="1" s="1"/>
  <c r="T198" i="1"/>
  <c r="U198" i="1" s="1"/>
  <c r="T48" i="1"/>
  <c r="U48" i="1" s="1"/>
  <c r="T115" i="1"/>
  <c r="U115" i="1" s="1"/>
  <c r="T80" i="1"/>
  <c r="U80" i="1" s="1"/>
  <c r="T81" i="1"/>
  <c r="U81" i="1" s="1"/>
  <c r="T114" i="1"/>
  <c r="U114" i="1" s="1"/>
  <c r="T214" i="1"/>
  <c r="U214" i="1" s="1"/>
  <c r="T97" i="1"/>
  <c r="U97" i="1" s="1"/>
  <c r="T64" i="1"/>
  <c r="U64" i="1" s="1"/>
  <c r="T12" i="1"/>
  <c r="U12" i="1" s="1"/>
  <c r="T98" i="1"/>
  <c r="U98" i="1" s="1"/>
  <c r="T63" i="1"/>
  <c r="U63" i="1" s="1"/>
  <c r="T203" i="1"/>
  <c r="U203" i="1" s="1"/>
  <c r="T152" i="1"/>
  <c r="U152" i="1" s="1"/>
  <c r="T174" i="1"/>
  <c r="U174" i="1" s="1"/>
  <c r="T163" i="1"/>
  <c r="U163" i="1" s="1"/>
  <c r="T130" i="1"/>
  <c r="U130" i="1" s="1"/>
  <c r="T217" i="1"/>
  <c r="U217" i="1" s="1"/>
  <c r="T85" i="1"/>
  <c r="U85" i="1" s="1"/>
  <c r="T190" i="1"/>
  <c r="U190" i="1" s="1"/>
  <c r="T102" i="1"/>
  <c r="U102" i="1" s="1"/>
  <c r="T202" i="1"/>
  <c r="U202" i="1" s="1"/>
  <c r="T141" i="1"/>
  <c r="U141" i="1" s="1"/>
  <c r="T51" i="1"/>
  <c r="U51" i="1" s="1"/>
  <c r="T3" i="1"/>
  <c r="U3" i="1" s="1"/>
  <c r="T68" i="1"/>
  <c r="U68" i="1" s="1"/>
  <c r="T119" i="1"/>
  <c r="U119" i="1" s="1"/>
  <c r="T15" i="1"/>
  <c r="U15" i="1" s="1"/>
  <c r="T27" i="1"/>
  <c r="U27" i="1" s="1"/>
  <c r="T39" i="1"/>
  <c r="U39" i="1" s="1"/>
  <c r="T175" i="1"/>
  <c r="U175" i="1" s="1"/>
  <c r="T228" i="1"/>
  <c r="U228" i="1" s="1"/>
  <c r="AM307" i="1"/>
  <c r="AL309" i="1"/>
  <c r="AM311" i="1"/>
  <c r="T235" i="1"/>
  <c r="U235" i="1" s="1"/>
  <c r="T223" i="1"/>
  <c r="U223" i="1" s="1"/>
  <c r="T195" i="1"/>
  <c r="U195" i="1" s="1"/>
  <c r="T234" i="1"/>
  <c r="U234" i="1" s="1"/>
  <c r="T209" i="1"/>
  <c r="U209" i="1" s="1"/>
  <c r="T147" i="1"/>
  <c r="U147" i="1" s="1"/>
  <c r="T224" i="1"/>
  <c r="U224" i="1" s="1"/>
  <c r="T109" i="1"/>
  <c r="U109" i="1" s="1"/>
  <c r="T57" i="1"/>
  <c r="U57" i="1" s="1"/>
  <c r="T158" i="1"/>
  <c r="U158" i="1" s="1"/>
  <c r="T183" i="1"/>
  <c r="U183" i="1" s="1"/>
  <c r="T182" i="1"/>
  <c r="U182" i="1" s="1"/>
  <c r="T58" i="1"/>
  <c r="U58" i="1" s="1"/>
  <c r="T169" i="1"/>
  <c r="U169" i="1" s="1"/>
  <c r="T75" i="1"/>
  <c r="U75" i="1" s="1"/>
  <c r="T91" i="1"/>
  <c r="U91" i="1" s="1"/>
  <c r="T74" i="1"/>
  <c r="U74" i="1" s="1"/>
  <c r="T125" i="1"/>
  <c r="U125" i="1" s="1"/>
  <c r="T108" i="1"/>
  <c r="U108" i="1" s="1"/>
  <c r="T210" i="1"/>
  <c r="U210" i="1" s="1"/>
  <c r="T136" i="1"/>
  <c r="U136" i="1" s="1"/>
  <c r="T92" i="1"/>
  <c r="U92" i="1" s="1"/>
  <c r="AS313" i="1" l="1"/>
  <c r="AS306" i="1"/>
  <c r="AS314" i="1"/>
  <c r="AS315" i="1"/>
  <c r="AS316" i="1"/>
  <c r="AS310" i="1"/>
  <c r="AS307" i="1"/>
  <c r="AS311" i="1"/>
  <c r="AS309" i="1"/>
  <c r="AS305" i="1"/>
  <c r="AS312" i="1"/>
  <c r="AS308" i="1"/>
  <c r="AP3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tc={E29B820C-9E11-417F-8573-13D1E8E98F3F}</author>
  </authors>
  <commentList>
    <comment ref="L164" authorId="0" shapeId="0" xr:uid="{E29B820C-9E11-417F-8573-13D1E8E98F3F}">
      <text>
        <t>[Threaded comment]
Your version of Excel allows you to read this threaded comment; however, any edits to it will get removed if the file is opened in a newer version of Excel. Learn more: https://go.microsoft.com/fwlink/?linkid=870924
Comment:
    16.7</t>
      </text>
    </comment>
  </commentList>
</comments>
</file>

<file path=xl/sharedStrings.xml><?xml version="1.0" encoding="utf-8"?>
<sst xmlns="http://schemas.openxmlformats.org/spreadsheetml/2006/main" count="2957" uniqueCount="578">
  <si>
    <t>@id</t>
  </si>
  <si>
    <t>sample.samplingPoint</t>
  </si>
  <si>
    <t>sample.samplingPoint.notation</t>
  </si>
  <si>
    <t>sample.samplingPoint.label</t>
  </si>
  <si>
    <t>sample.sampleDateTime</t>
  </si>
  <si>
    <t>Y</t>
  </si>
  <si>
    <t>M</t>
  </si>
  <si>
    <t>determinand.label</t>
  </si>
  <si>
    <t>determinand.definition</t>
  </si>
  <si>
    <t>determinand.notation</t>
  </si>
  <si>
    <t>resultQualifier.notation</t>
  </si>
  <si>
    <t>result</t>
  </si>
  <si>
    <t>codedResultInterpretation.interpretation</t>
  </si>
  <si>
    <t>determinand.unit.label</t>
  </si>
  <si>
    <t>sample.sampledMaterialType.label</t>
  </si>
  <si>
    <t>sample.isComplianceSample</t>
  </si>
  <si>
    <t>sample.purpose.label</t>
  </si>
  <si>
    <t>sample.samplingPoint.easting</t>
  </si>
  <si>
    <t>sample.samplingPoint.northing</t>
  </si>
  <si>
    <t>Scenario adjustment</t>
  </si>
  <si>
    <t>Adjusted scenario DO conc</t>
  </si>
  <si>
    <t>Calculated 100%</t>
  </si>
  <si>
    <t>Background demand</t>
  </si>
  <si>
    <t>Scenario 100%</t>
  </si>
  <si>
    <t>Scenario after baseline demand</t>
  </si>
  <si>
    <t>Scenario after worst case (95%ile) demand</t>
  </si>
  <si>
    <t>http://environment.data.gov.uk/water-quality/data/measurement/AN-1784636-9924</t>
  </si>
  <si>
    <t>http://environment.data.gov.uk/water-quality/id/sampling-point/AN-HU504425</t>
  </si>
  <si>
    <t>AN-HU504425</t>
  </si>
  <si>
    <t>HUMBER NEAR HESSLE SAND 0.5 KM O/S</t>
  </si>
  <si>
    <t>2015-01-11T09:11:00</t>
  </si>
  <si>
    <t>Oxygen Diss</t>
  </si>
  <si>
    <t>Oxygen, Dissolved as O2</t>
  </si>
  <si>
    <t>mg/l</t>
  </si>
  <si>
    <t>ESTUARINE WATER</t>
  </si>
  <si>
    <t>ENVIRONMENTAL MONITORING STATUTORY (EU DIRECTIVES)</t>
  </si>
  <si>
    <t>http://environment.data.gov.uk/water-quality/data/measurement/AN-1786931-9924</t>
  </si>
  <si>
    <t>2015-02-09T08:52:00</t>
  </si>
  <si>
    <t>http://environment.data.gov.uk/water-quality/data/measurement/AN-1790295-9924</t>
  </si>
  <si>
    <t>2015-03-03T15:58:00</t>
  </si>
  <si>
    <t>http://environment.data.gov.uk/water-quality/data/measurement/AN-1793093-9924</t>
  </si>
  <si>
    <t>2015-04-01T16:55:00</t>
  </si>
  <si>
    <t>http://environment.data.gov.uk/water-quality/data/measurement/AN-1797350-9924</t>
  </si>
  <si>
    <t>2015-05-19T06:52:00</t>
  </si>
  <si>
    <t>http://environment.data.gov.uk/water-quality/data/measurement/AN-1799583-9924</t>
  </si>
  <si>
    <t>2015-06-05T08:06:00</t>
  </si>
  <si>
    <t>http://environment.data.gov.uk/water-quality/data/measurement/AN-1802389-9924</t>
  </si>
  <si>
    <t>2015-07-03T07:05:00</t>
  </si>
  <si>
    <t>http://environment.data.gov.uk/water-quality/data/measurement/AN-1805075-9924</t>
  </si>
  <si>
    <t>2015-07-30T06:04:00</t>
  </si>
  <si>
    <t>http://environment.data.gov.uk/water-quality/data/measurement/AN-1809279-9924</t>
  </si>
  <si>
    <t>2015-09-07T13:17:00</t>
  </si>
  <si>
    <t>http://environment.data.gov.uk/water-quality/data/measurement/AN-1811728-9924</t>
  </si>
  <si>
    <t>2015-10-07T14:30:00</t>
  </si>
  <si>
    <t>http://environment.data.gov.uk/water-quality/data/measurement/AN-1815028-9924</t>
  </si>
  <si>
    <t>2015-11-07T13:46:00</t>
  </si>
  <si>
    <t>http://environment.data.gov.uk/water-quality/data/measurement/AN-1818852-9924</t>
  </si>
  <si>
    <t>2015-12-05T12:40:00</t>
  </si>
  <si>
    <t>http://environment.data.gov.uk/water-quality/data/measurement/AN-1784634-9924</t>
  </si>
  <si>
    <t>http://environment.data.gov.uk/water-quality/id/sampling-point/AN-HU506426</t>
  </si>
  <si>
    <t>AN-HU506426</t>
  </si>
  <si>
    <t>HUMBER NO.28 BUOY 2.6KM NE HESSLE SAND</t>
  </si>
  <si>
    <t>2015-01-11T09:28:00</t>
  </si>
  <si>
    <t>http://environment.data.gov.uk/water-quality/data/measurement/AN-1786929-9924</t>
  </si>
  <si>
    <t>2015-02-09T09:06:00</t>
  </si>
  <si>
    <t>http://environment.data.gov.uk/water-quality/data/measurement/AN-1790293-9924</t>
  </si>
  <si>
    <t>2015-03-03T16:17:00</t>
  </si>
  <si>
    <t>http://environment.data.gov.uk/water-quality/data/measurement/AN-1793091-9924</t>
  </si>
  <si>
    <t>2015-04-01T17:16:00</t>
  </si>
  <si>
    <t>http://environment.data.gov.uk/water-quality/data/measurement/AN-1797348-9924</t>
  </si>
  <si>
    <t>2015-05-19T07:17:00</t>
  </si>
  <si>
    <t>http://environment.data.gov.uk/water-quality/data/measurement/AN-1799581-9924</t>
  </si>
  <si>
    <t>2015-06-05T08:23:00</t>
  </si>
  <si>
    <t>http://environment.data.gov.uk/water-quality/data/measurement/AN-1802387-9924</t>
  </si>
  <si>
    <t>2015-07-03T07:22:00</t>
  </si>
  <si>
    <t>http://environment.data.gov.uk/water-quality/data/measurement/AN-1805073-9924</t>
  </si>
  <si>
    <t>2015-07-30T06:22:00</t>
  </si>
  <si>
    <t>http://environment.data.gov.uk/water-quality/data/measurement/AN-1809277-9924</t>
  </si>
  <si>
    <t>2015-09-07T13:43:00</t>
  </si>
  <si>
    <t>http://environment.data.gov.uk/water-quality/data/measurement/AN-1811726-9924</t>
  </si>
  <si>
    <t>2015-10-07T14:57:00</t>
  </si>
  <si>
    <t>http://environment.data.gov.uk/water-quality/data/measurement/AN-1815026-9924</t>
  </si>
  <si>
    <t>2015-11-07T14:05:00</t>
  </si>
  <si>
    <t>http://environment.data.gov.uk/water-quality/data/measurement/AN-1818850-9924</t>
  </si>
  <si>
    <t>2015-12-05T12:54:00</t>
  </si>
  <si>
    <t>http://environment.data.gov.uk/water-quality/data/measurement/AN-1784635-9924</t>
  </si>
  <si>
    <t>http://environment.data.gov.uk/water-quality/id/sampling-point/AN-HU510427</t>
  </si>
  <si>
    <t>AN-HU510427</t>
  </si>
  <si>
    <t>HUMBER BUOY 26 0.5 KM O/S HULL MARINA</t>
  </si>
  <si>
    <t>2015-01-11T09:44:00</t>
  </si>
  <si>
    <t>http://environment.data.gov.uk/water-quality/data/measurement/AN-1786930-9924</t>
  </si>
  <si>
    <t>2015-02-09T09:24:00</t>
  </si>
  <si>
    <t>http://environment.data.gov.uk/water-quality/data/measurement/AN-1790294-9924</t>
  </si>
  <si>
    <t>2015-03-03T16:36:00</t>
  </si>
  <si>
    <t>http://environment.data.gov.uk/water-quality/data/measurement/AN-1793092-9924</t>
  </si>
  <si>
    <t>2015-04-01T17:35:00</t>
  </si>
  <si>
    <t>http://environment.data.gov.uk/water-quality/data/measurement/AN-1797349-9924</t>
  </si>
  <si>
    <t>2015-05-19T07:31:00</t>
  </si>
  <si>
    <t>http://environment.data.gov.uk/water-quality/data/measurement/AN-1799582-9924</t>
  </si>
  <si>
    <t>2015-06-05T09:01:00</t>
  </si>
  <si>
    <t>http://environment.data.gov.uk/water-quality/data/measurement/AN-1802388-9924</t>
  </si>
  <si>
    <t>2015-07-03T07:43:00</t>
  </si>
  <si>
    <t>http://environment.data.gov.uk/water-quality/data/measurement/AN-1805074-9924</t>
  </si>
  <si>
    <t>2015-07-30T06:38:00</t>
  </si>
  <si>
    <t>http://environment.data.gov.uk/water-quality/data/measurement/AN-1809278-9924</t>
  </si>
  <si>
    <t>2015-09-07T14:01:00</t>
  </si>
  <si>
    <t>http://environment.data.gov.uk/water-quality/data/measurement/AN-1811727-9924</t>
  </si>
  <si>
    <t>2015-10-07T15:22:00</t>
  </si>
  <si>
    <t>http://environment.data.gov.uk/water-quality/data/measurement/AN-1815027-9924</t>
  </si>
  <si>
    <t>2015-11-07T14:23:00</t>
  </si>
  <si>
    <t>http://environment.data.gov.uk/water-quality/data/measurement/AN-1818851-9924</t>
  </si>
  <si>
    <t>2015-12-05T13:15:00</t>
  </si>
  <si>
    <t>http://environment.data.gov.uk/water-quality/data/measurement/AN-1784633-9924</t>
  </si>
  <si>
    <t>http://environment.data.gov.uk/water-quality/id/sampling-point/AN-HUMB7702</t>
  </si>
  <si>
    <t>AN-HUMB7702</t>
  </si>
  <si>
    <t>R.HUMBER COMMITTEE SITE 7702</t>
  </si>
  <si>
    <t>2015-01-11T10:16:00</t>
  </si>
  <si>
    <t>http://environment.data.gov.uk/water-quality/data/measurement/AN-1786928-9924</t>
  </si>
  <si>
    <t>2015-02-09T09:58:00</t>
  </si>
  <si>
    <t>http://environment.data.gov.uk/water-quality/data/measurement/AN-1790292-9924</t>
  </si>
  <si>
    <t>2015-03-03T17:08:00</t>
  </si>
  <si>
    <t>http://environment.data.gov.uk/water-quality/data/measurement/AN-1793090-9924</t>
  </si>
  <si>
    <t>2015-04-01T18:10:00</t>
  </si>
  <si>
    <t>http://environment.data.gov.uk/water-quality/data/measurement/AN-1797347-9924</t>
  </si>
  <si>
    <t>2015-05-19T08:07:00</t>
  </si>
  <si>
    <t>http://environment.data.gov.uk/water-quality/data/measurement/AN-1799580-9924</t>
  </si>
  <si>
    <t>2015-06-05T09:31:00</t>
  </si>
  <si>
    <t>http://environment.data.gov.uk/water-quality/data/measurement/AN-1802386-9924</t>
  </si>
  <si>
    <t>2015-07-03T08:16:00</t>
  </si>
  <si>
    <t>http://environment.data.gov.uk/water-quality/data/measurement/AN-1805072-9924</t>
  </si>
  <si>
    <t>2015-07-30T07:06:00</t>
  </si>
  <si>
    <t>http://environment.data.gov.uk/water-quality/data/measurement/AN-1809276-9924</t>
  </si>
  <si>
    <t>2015-09-07T14:37:00</t>
  </si>
  <si>
    <t>http://environment.data.gov.uk/water-quality/data/measurement/AN-1811725-9924</t>
  </si>
  <si>
    <t>2015-10-07T15:57:00</t>
  </si>
  <si>
    <t>http://environment.data.gov.uk/water-quality/data/measurement/AN-1815025-9924</t>
  </si>
  <si>
    <t>2015-11-07T14:59:00</t>
  </si>
  <si>
    <t>http://environment.data.gov.uk/water-quality/data/measurement/AN-1818849-9924</t>
  </si>
  <si>
    <t>2015-12-05T11:55:00</t>
  </si>
  <si>
    <t>http://environment.data.gov.uk/water-quality/data/measurement/AN-1821112-9924</t>
  </si>
  <si>
    <t>2016-01-07T15:20:00</t>
  </si>
  <si>
    <t>http://environment.data.gov.uk/water-quality/data/measurement/AN-1823512-9924</t>
  </si>
  <si>
    <t>2016-02-03T12:26:00</t>
  </si>
  <si>
    <t>http://environment.data.gov.uk/water-quality/data/measurement/AN-1826279-9924</t>
  </si>
  <si>
    <t>2016-03-07T15:42:00</t>
  </si>
  <si>
    <t>http://environment.data.gov.uk/water-quality/data/measurement/AN-1829407-9924</t>
  </si>
  <si>
    <t>2016-04-15T15:30:00</t>
  </si>
  <si>
    <t>http://environment.data.gov.uk/water-quality/data/measurement/AN-1831879-9924</t>
  </si>
  <si>
    <t>2016-05-05T14:55:00</t>
  </si>
  <si>
    <t>http://environment.data.gov.uk/water-quality/data/measurement/AN-1834747-9924</t>
  </si>
  <si>
    <t>2016-06-06T15:34:00</t>
  </si>
  <si>
    <t>http://environment.data.gov.uk/water-quality/data/measurement/AN-1837870-9924</t>
  </si>
  <si>
    <t>2016-07-09T08:52:00</t>
  </si>
  <si>
    <t>http://environment.data.gov.uk/water-quality/data/measurement/AN-1840921-9924</t>
  </si>
  <si>
    <t>2016-08-04T07:06:00</t>
  </si>
  <si>
    <t>PLANNED INVESTIGATION (LOCAL MONITORING)</t>
  </si>
  <si>
    <t>http://environment.data.gov.uk/water-quality/data/measurement/AN-1840922-9924</t>
  </si>
  <si>
    <t>2016-08-04T07:07:00</t>
  </si>
  <si>
    <t>http://environment.data.gov.uk/water-quality/data/measurement/AN-1844953-9924</t>
  </si>
  <si>
    <t>2016-09-13T04:25:00</t>
  </si>
  <si>
    <t>http://environment.data.gov.uk/water-quality/data/measurement/AN-1844954-9924</t>
  </si>
  <si>
    <t>2016-09-13T04:23:00</t>
  </si>
  <si>
    <t>http://environment.data.gov.uk/water-quality/data/measurement/AN-1847416-9924</t>
  </si>
  <si>
    <t>2016-10-05T08:52:00</t>
  </si>
  <si>
    <t>http://environment.data.gov.uk/water-quality/data/measurement/AN-1847417-9924</t>
  </si>
  <si>
    <t>2016-10-05T08:50:00</t>
  </si>
  <si>
    <t>http://environment.data.gov.uk/water-quality/data/measurement/AN-1851667-9924</t>
  </si>
  <si>
    <t>2016-11-09T13:55:00</t>
  </si>
  <si>
    <t>http://environment.data.gov.uk/water-quality/data/measurement/AN-1851668-9924</t>
  </si>
  <si>
    <t>2016-11-09T13:53:00</t>
  </si>
  <si>
    <t>http://environment.data.gov.uk/water-quality/data/measurement/AN-1857205-9924</t>
  </si>
  <si>
    <t>2016-12-01T07:51:00</t>
  </si>
  <si>
    <t>http://environment.data.gov.uk/water-quality/data/measurement/AN-1857206-9924</t>
  </si>
  <si>
    <t>2016-12-01T07:47:00</t>
  </si>
  <si>
    <t>http://environment.data.gov.uk/water-quality/data/measurement/AN-1821110-9924</t>
  </si>
  <si>
    <t>2016-01-07T15:39:00</t>
  </si>
  <si>
    <t>http://environment.data.gov.uk/water-quality/data/measurement/AN-1823510-9924</t>
  </si>
  <si>
    <t>2016-02-03T12:42:00</t>
  </si>
  <si>
    <t>http://environment.data.gov.uk/water-quality/data/measurement/AN-1826277-9924</t>
  </si>
  <si>
    <t>2016-03-07T16:03:00</t>
  </si>
  <si>
    <t>http://environment.data.gov.uk/water-quality/data/measurement/AN-1829399-9924</t>
  </si>
  <si>
    <t>2016-04-15T15:39:00</t>
  </si>
  <si>
    <t>http://environment.data.gov.uk/water-quality/data/measurement/AN-1831872-9924</t>
  </si>
  <si>
    <t>2016-05-05T14:45:00</t>
  </si>
  <si>
    <t>http://environment.data.gov.uk/water-quality/data/measurement/AN-1834735-9924</t>
  </si>
  <si>
    <t>2016-06-06T13:54:00</t>
  </si>
  <si>
    <t>http://environment.data.gov.uk/water-quality/data/measurement/AN-1837860-9924</t>
  </si>
  <si>
    <t>2016-07-09T09:11:00</t>
  </si>
  <si>
    <t>http://environment.data.gov.uk/water-quality/data/measurement/AN-1840907-9924</t>
  </si>
  <si>
    <t>2016-08-04T07:26:00</t>
  </si>
  <si>
    <t>http://environment.data.gov.uk/water-quality/data/measurement/AN-1840908-9924</t>
  </si>
  <si>
    <t>2016-08-04T07:24:00</t>
  </si>
  <si>
    <t>http://environment.data.gov.uk/water-quality/data/measurement/AN-1844945-9924</t>
  </si>
  <si>
    <t>2016-09-13T04:40:00</t>
  </si>
  <si>
    <t>http://environment.data.gov.uk/water-quality/data/measurement/AN-1844946-9924</t>
  </si>
  <si>
    <t>2016-09-13T04:38:00</t>
  </si>
  <si>
    <t>http://environment.data.gov.uk/water-quality/data/measurement/AN-1847405-9924</t>
  </si>
  <si>
    <t>2016-10-05T09:11:00</t>
  </si>
  <si>
    <t>http://environment.data.gov.uk/water-quality/data/measurement/AN-1847406-9924</t>
  </si>
  <si>
    <t>2016-10-05T09:09:00</t>
  </si>
  <si>
    <t>http://environment.data.gov.uk/water-quality/data/measurement/AN-1851653-9924</t>
  </si>
  <si>
    <t>2016-11-09T14:11:00</t>
  </si>
  <si>
    <t>http://environment.data.gov.uk/water-quality/data/measurement/AN-1851654-9924</t>
  </si>
  <si>
    <t>2016-11-09T14:09:00</t>
  </si>
  <si>
    <t>http://environment.data.gov.uk/water-quality/data/measurement/AN-1857192-9924</t>
  </si>
  <si>
    <t>2016-12-01T08:07:00</t>
  </si>
  <si>
    <t>http://environment.data.gov.uk/water-quality/data/measurement/AN-1857193-9924</t>
  </si>
  <si>
    <t>2016-12-01T08:05:00</t>
  </si>
  <si>
    <t>http://environment.data.gov.uk/water-quality/data/measurement/AN-1821111-9924</t>
  </si>
  <si>
    <t>2016-01-07T15:56:00</t>
  </si>
  <si>
    <t>http://environment.data.gov.uk/water-quality/data/measurement/AN-1823511-9924</t>
  </si>
  <si>
    <t>2016-02-03T13:01:00</t>
  </si>
  <si>
    <t>http://environment.data.gov.uk/water-quality/data/measurement/AN-1826278-9924</t>
  </si>
  <si>
    <t>2016-03-07T16:25:00</t>
  </si>
  <si>
    <t>http://environment.data.gov.uk/water-quality/data/measurement/AN-1829406-9924</t>
  </si>
  <si>
    <t>2016-04-15T15:51:00</t>
  </si>
  <si>
    <t>http://environment.data.gov.uk/water-quality/data/measurement/AN-1831878-9924</t>
  </si>
  <si>
    <t>2016-05-05T14:33:00</t>
  </si>
  <si>
    <t>http://environment.data.gov.uk/water-quality/data/measurement/AN-1834746-9924</t>
  </si>
  <si>
    <t>2016-06-06T13:31:00</t>
  </si>
  <si>
    <t>http://environment.data.gov.uk/water-quality/data/measurement/AN-1837869-9924</t>
  </si>
  <si>
    <t>2016-07-09T09:30:00</t>
  </si>
  <si>
    <t>http://environment.data.gov.uk/water-quality/data/measurement/AN-1840919-9924</t>
  </si>
  <si>
    <t>2016-08-04T07:43:00</t>
  </si>
  <si>
    <t>http://environment.data.gov.uk/water-quality/data/measurement/AN-1840920-9924</t>
  </si>
  <si>
    <t>2016-08-04T07:41:00</t>
  </si>
  <si>
    <t>http://environment.data.gov.uk/water-quality/data/measurement/AN-1844951-9924</t>
  </si>
  <si>
    <t>2016-09-13T04:55:00</t>
  </si>
  <si>
    <t>http://environment.data.gov.uk/water-quality/data/measurement/AN-1844952-9924</t>
  </si>
  <si>
    <t>2016-09-13T04:53:00</t>
  </si>
  <si>
    <t>http://environment.data.gov.uk/water-quality/data/measurement/AN-1847414-9924</t>
  </si>
  <si>
    <t>2016-10-05T09:28:00</t>
  </si>
  <si>
    <t>http://environment.data.gov.uk/water-quality/data/measurement/AN-1847415-9924</t>
  </si>
  <si>
    <t>2016-10-05T09:26:00</t>
  </si>
  <si>
    <t>http://environment.data.gov.uk/water-quality/data/measurement/AN-1851665-9924</t>
  </si>
  <si>
    <t>2016-11-09T14:28:00</t>
  </si>
  <si>
    <t>http://environment.data.gov.uk/water-quality/data/measurement/AN-1851666-9924</t>
  </si>
  <si>
    <t>2016-11-09T14:25:00</t>
  </si>
  <si>
    <t>http://environment.data.gov.uk/water-quality/data/measurement/AN-1857203-9924</t>
  </si>
  <si>
    <t>2016-12-01T08:27:00</t>
  </si>
  <si>
    <t>http://environment.data.gov.uk/water-quality/data/measurement/AN-1857204-9924</t>
  </si>
  <si>
    <t>2016-12-01T08:23:00</t>
  </si>
  <si>
    <t>http://environment.data.gov.uk/water-quality/data/measurement/AN-1821109-9924</t>
  </si>
  <si>
    <t>2016-01-07T16:27:00</t>
  </si>
  <si>
    <t>http://environment.data.gov.uk/water-quality/data/measurement/AN-1823509-9924</t>
  </si>
  <si>
    <t>2016-02-03T13:33:00</t>
  </si>
  <si>
    <t>http://environment.data.gov.uk/water-quality/data/measurement/AN-1826276-9924</t>
  </si>
  <si>
    <t>2016-03-07T17:01:00</t>
  </si>
  <si>
    <t>http://environment.data.gov.uk/water-quality/data/measurement/AN-1829375-9924</t>
  </si>
  <si>
    <t>2016-04-15T16:17:00</t>
  </si>
  <si>
    <t>http://environment.data.gov.uk/water-quality/data/measurement/AN-1831819-9924</t>
  </si>
  <si>
    <t>2016-05-05T14:07:00</t>
  </si>
  <si>
    <t>http://environment.data.gov.uk/water-quality/data/measurement/AN-1834692-9924</t>
  </si>
  <si>
    <t>2016-06-06T12:27:00</t>
  </si>
  <si>
    <t>http://environment.data.gov.uk/water-quality/data/measurement/AN-1837796-9924</t>
  </si>
  <si>
    <t>2016-07-09T10:03:00</t>
  </si>
  <si>
    <t>http://environment.data.gov.uk/water-quality/data/measurement/AN-1840833-9924</t>
  </si>
  <si>
    <t>2016-08-04T08:18:00</t>
  </si>
  <si>
    <t>ESTUARY SEDIMENT - SUB TIDAL - &lt;90UM FRACTION</t>
  </si>
  <si>
    <t>http://environment.data.gov.uk/water-quality/data/measurement/AN-1840834-9924</t>
  </si>
  <si>
    <t>2016-08-04T08:16:00</t>
  </si>
  <si>
    <t>http://environment.data.gov.uk/water-quality/data/measurement/AN-1844925-9924</t>
  </si>
  <si>
    <t>2016-09-13T05:25:00</t>
  </si>
  <si>
    <t>http://environment.data.gov.uk/water-quality/data/measurement/AN-1844926-9924</t>
  </si>
  <si>
    <t>2016-09-13T05:23:00</t>
  </si>
  <si>
    <t>http://environment.data.gov.uk/water-quality/data/measurement/AN-1847360-9924</t>
  </si>
  <si>
    <t>2016-10-05T10:01:00</t>
  </si>
  <si>
    <t>http://environment.data.gov.uk/water-quality/data/measurement/AN-1847361-9924</t>
  </si>
  <si>
    <t>2016-10-05T09:59:00</t>
  </si>
  <si>
    <t>http://environment.data.gov.uk/water-quality/data/measurement/AN-1851609-9924</t>
  </si>
  <si>
    <t>2016-11-09T14:57:00</t>
  </si>
  <si>
    <t>http://environment.data.gov.uk/water-quality/data/measurement/AN-1851610-9924</t>
  </si>
  <si>
    <t>2016-11-09T14:55:00</t>
  </si>
  <si>
    <t>http://environment.data.gov.uk/water-quality/data/measurement/AN-1857147-9924</t>
  </si>
  <si>
    <t>2016-12-01T08:59:00</t>
  </si>
  <si>
    <t>http://environment.data.gov.uk/water-quality/data/measurement/AN-1857148-9924</t>
  </si>
  <si>
    <t>2016-12-01T08:57:00</t>
  </si>
  <si>
    <t>http://environment.data.gov.uk/water-quality/data/measurement/AN-1923386-9924</t>
  </si>
  <si>
    <t>2019-01-17T13:25:00</t>
  </si>
  <si>
    <t>http://environment.data.gov.uk/water-quality/data/measurement/AN-1924563-9924</t>
  </si>
  <si>
    <t>2019-02-05T17:07:00</t>
  </si>
  <si>
    <t>http://environment.data.gov.uk/water-quality/data/measurement/AN-1926853-9924</t>
  </si>
  <si>
    <t>2019-03-06T16:55:00</t>
  </si>
  <si>
    <t>http://environment.data.gov.uk/water-quality/data/measurement/AN-1929438-9924</t>
  </si>
  <si>
    <t>2019-04-06T07:28:00</t>
  </si>
  <si>
    <t>http://environment.data.gov.uk/water-quality/data/measurement/AN-1932178-9924</t>
  </si>
  <si>
    <t>2019-05-11T09:43:00</t>
  </si>
  <si>
    <t>http://environment.data.gov.uk/water-quality/data/measurement/AN-1934555-9924</t>
  </si>
  <si>
    <t>2019-06-06T07:31:00</t>
  </si>
  <si>
    <t>http://environment.data.gov.uk/water-quality/data/measurement/AN-1938602-9924</t>
  </si>
  <si>
    <t>2019-07-07T08:43:00</t>
  </si>
  <si>
    <t>http://environment.data.gov.uk/water-quality/data/measurement/AN-1942794-9924</t>
  </si>
  <si>
    <t>2019-08-25T12:43:00</t>
  </si>
  <si>
    <t>http://environment.data.gov.uk/water-quality/data/measurement/AN-1943697-9924</t>
  </si>
  <si>
    <t>2019-09-07T12:10:00</t>
  </si>
  <si>
    <t>http://environment.data.gov.uk/water-quality/data/measurement/AN-1946484-9924</t>
  </si>
  <si>
    <t>2019-10-10T15:19:00</t>
  </si>
  <si>
    <t>http://environment.data.gov.uk/water-quality/data/measurement/AN-1953044-9924</t>
  </si>
  <si>
    <t>2019-12-03T08:37:00</t>
  </si>
  <si>
    <t>http://environment.data.gov.uk/water-quality/data/measurement/AN-1923380-9924</t>
  </si>
  <si>
    <t>2019-01-17T13:43:00</t>
  </si>
  <si>
    <t>http://environment.data.gov.uk/water-quality/data/measurement/AN-1924555-9924</t>
  </si>
  <si>
    <t>2019-02-05T17:27:00</t>
  </si>
  <si>
    <t>http://environment.data.gov.uk/water-quality/data/measurement/AN-1926849-9924</t>
  </si>
  <si>
    <t>2019-03-06T17:14:00</t>
  </si>
  <si>
    <t>http://environment.data.gov.uk/water-quality/data/measurement/AN-1929431-9924</t>
  </si>
  <si>
    <t>2019-04-06T07:42:00</t>
  </si>
  <si>
    <t>http://environment.data.gov.uk/water-quality/data/measurement/AN-1932169-9924</t>
  </si>
  <si>
    <t>2019-05-11T10:01:00</t>
  </si>
  <si>
    <t>http://environment.data.gov.uk/water-quality/data/measurement/AN-1934553-9924</t>
  </si>
  <si>
    <t>2019-06-06T07:50:00</t>
  </si>
  <si>
    <t>http://environment.data.gov.uk/water-quality/data/measurement/AN-1938596-9924</t>
  </si>
  <si>
    <t>2019-07-07T09:01:00</t>
  </si>
  <si>
    <t>http://environment.data.gov.uk/water-quality/data/measurement/AN-1942792-9924</t>
  </si>
  <si>
    <t>2019-08-25T13:02:00</t>
  </si>
  <si>
    <t>http://environment.data.gov.uk/water-quality/data/measurement/AN-1943686-9924</t>
  </si>
  <si>
    <t>http://environment.data.gov.uk/water-quality/data/measurement/AN-1946478-9924</t>
  </si>
  <si>
    <t>2019-10-10T15:39:00</t>
  </si>
  <si>
    <t>http://environment.data.gov.uk/water-quality/data/measurement/AN-1952179-9924</t>
  </si>
  <si>
    <t>2019-12-03T08:52:00</t>
  </si>
  <si>
    <t>http://environment.data.gov.uk/water-quality/data/measurement/AN-1923385-9924</t>
  </si>
  <si>
    <t>2019-01-17T14:05:00</t>
  </si>
  <si>
    <t>http://environment.data.gov.uk/water-quality/data/measurement/AN-1924562-9924</t>
  </si>
  <si>
    <t>2019-02-05T17:52:00</t>
  </si>
  <si>
    <t>http://environment.data.gov.uk/water-quality/data/measurement/AN-1926852-9924</t>
  </si>
  <si>
    <t>2019-03-06T17:34:00</t>
  </si>
  <si>
    <t>http://environment.data.gov.uk/water-quality/data/measurement/AN-1929437-9924</t>
  </si>
  <si>
    <t>2019-04-06T07:55:00</t>
  </si>
  <si>
    <t>http://environment.data.gov.uk/water-quality/data/measurement/AN-1932177-9924</t>
  </si>
  <si>
    <t>2019-05-11T10:20:00</t>
  </si>
  <si>
    <t>http://environment.data.gov.uk/water-quality/data/measurement/AN-1934554-9924</t>
  </si>
  <si>
    <t>2019-06-06T08:10:00</t>
  </si>
  <si>
    <t>http://environment.data.gov.uk/water-quality/data/measurement/AN-1938601-9924</t>
  </si>
  <si>
    <t>2019-07-07T09:19:00</t>
  </si>
  <si>
    <t>http://environment.data.gov.uk/water-quality/data/measurement/AN-1942793-9924</t>
  </si>
  <si>
    <t>2019-08-25T13:25:00</t>
  </si>
  <si>
    <t>http://environment.data.gov.uk/water-quality/data/measurement/AN-1943696-9924</t>
  </si>
  <si>
    <t>2019-09-07T12:39:00</t>
  </si>
  <si>
    <t>http://environment.data.gov.uk/water-quality/data/measurement/AN-1946483-9924</t>
  </si>
  <si>
    <t>2019-10-10T16:00:00</t>
  </si>
  <si>
    <t>http://environment.data.gov.uk/water-quality/data/measurement/AN-1953043-9924</t>
  </si>
  <si>
    <t>2019-12-03T09:11:00</t>
  </si>
  <si>
    <t>http://environment.data.gov.uk/water-quality/data/measurement/AN-1923360-9924</t>
  </si>
  <si>
    <t>2019-01-17T14:35:00</t>
  </si>
  <si>
    <t>http://environment.data.gov.uk/water-quality/data/measurement/AN-1924528-9924</t>
  </si>
  <si>
    <t>2019-02-05T16:24:00</t>
  </si>
  <si>
    <t>http://environment.data.gov.uk/water-quality/data/measurement/AN-1926834-9924</t>
  </si>
  <si>
    <t>2019-03-06T18:12:00</t>
  </si>
  <si>
    <t>http://environment.data.gov.uk/water-quality/data/measurement/AN-1929386-9924</t>
  </si>
  <si>
    <t>2019-04-06T08:19:00</t>
  </si>
  <si>
    <t>http://environment.data.gov.uk/water-quality/data/measurement/AN-1932142-9924</t>
  </si>
  <si>
    <t>2019-05-11T10:55:00</t>
  </si>
  <si>
    <t>http://environment.data.gov.uk/water-quality/data/measurement/AN-1934539-9924</t>
  </si>
  <si>
    <t>2019-06-06T08:47:00</t>
  </si>
  <si>
    <t>http://environment.data.gov.uk/water-quality/data/measurement/AN-1938447-9924</t>
  </si>
  <si>
    <t>2019-07-07T09:59:00</t>
  </si>
  <si>
    <t>http://environment.data.gov.uk/water-quality/data/measurement/AN-1942784-9924</t>
  </si>
  <si>
    <t>2019-08-25T13:54:00</t>
  </si>
  <si>
    <t>http://environment.data.gov.uk/water-quality/data/measurement/AN-1943659-9924</t>
  </si>
  <si>
    <t>2019-09-07T11:08:00</t>
  </si>
  <si>
    <t>http://environment.data.gov.uk/water-quality/data/measurement/AN-1946458-9924</t>
  </si>
  <si>
    <t>2019-10-10T16:37:00</t>
  </si>
  <si>
    <t>http://environment.data.gov.uk/water-quality/data/measurement/AN-1951977-9924</t>
  </si>
  <si>
    <t>2019-12-03T09:46:00</t>
  </si>
  <si>
    <t>http://environment.data.gov.uk/water-quality/data/measurement/NE-1516749-9924</t>
  </si>
  <si>
    <t>http://environment.data.gov.uk/water-quality/id/sampling-point/NE-49100424</t>
  </si>
  <si>
    <t>NE-49100424</t>
  </si>
  <si>
    <t>HUMBER AT SALT END JETTY</t>
  </si>
  <si>
    <t>2015-01-22T13:25:00</t>
  </si>
  <si>
    <t>http://environment.data.gov.uk/water-quality/data/measurement/NE-1518096-9924</t>
  </si>
  <si>
    <t>2015-02-06T14:09:00</t>
  </si>
  <si>
    <t>http://environment.data.gov.uk/water-quality/data/measurement/NE-1521921-9924</t>
  </si>
  <si>
    <t>2015-04-07T08:02:00</t>
  </si>
  <si>
    <t>http://environment.data.gov.uk/water-quality/data/measurement/NE-1523301-9924</t>
  </si>
  <si>
    <t>2015-04-17T09:45:00</t>
  </si>
  <si>
    <t>http://environment.data.gov.uk/water-quality/data/measurement/NE-1525952-9924</t>
  </si>
  <si>
    <t>2015-05-20T12:05:00</t>
  </si>
  <si>
    <t>http://environment.data.gov.uk/water-quality/data/measurement/NE-1528579-9924</t>
  </si>
  <si>
    <t>2015-06-17T10:30:00</t>
  </si>
  <si>
    <t>http://environment.data.gov.uk/water-quality/data/measurement/NE-1529668-9924</t>
  </si>
  <si>
    <t>2015-07-02T11:21:00</t>
  </si>
  <si>
    <t>http://environment.data.gov.uk/water-quality/data/measurement/NE-1532465-9924</t>
  </si>
  <si>
    <t>2015-08-03T14:00:00</t>
  </si>
  <si>
    <t>http://environment.data.gov.uk/water-quality/data/measurement/NE-1537302-9924</t>
  </si>
  <si>
    <t>2015-09-29T10:20:00</t>
  </si>
  <si>
    <t>http://environment.data.gov.uk/water-quality/data/measurement/NE-1539006-9924</t>
  </si>
  <si>
    <t>2015-10-15T12:00:00</t>
  </si>
  <si>
    <t>http://environment.data.gov.uk/water-quality/data/measurement/NE-1543687-9924</t>
  </si>
  <si>
    <t>2015-12-14T13:11:00</t>
  </si>
  <si>
    <t>http://environment.data.gov.uk/water-quality/data/measurement/NE-1516748-9924</t>
  </si>
  <si>
    <t>http://environment.data.gov.uk/water-quality/id/sampling-point/NE-49105028</t>
  </si>
  <si>
    <t>NE-49105028</t>
  </si>
  <si>
    <t>HULL WWTW - 250M PLUME AT LOW WATER</t>
  </si>
  <si>
    <t>2015-01-22T13:10:00</t>
  </si>
  <si>
    <t>http://environment.data.gov.uk/water-quality/data/measurement/NE-1518094-9924</t>
  </si>
  <si>
    <t>2015-02-06T14:00:00</t>
  </si>
  <si>
    <t>ESTUARINE WATER AT LOW TIDE</t>
  </si>
  <si>
    <t>http://environment.data.gov.uk/water-quality/data/measurement/NE-1518095-9924</t>
  </si>
  <si>
    <t>2015-02-06T14:05:00</t>
  </si>
  <si>
    <t>http://environment.data.gov.uk/water-quality/data/measurement/NE-1521920-9924</t>
  </si>
  <si>
    <t>2015-04-07T08:13:00</t>
  </si>
  <si>
    <t>http://environment.data.gov.uk/water-quality/data/measurement/NE-1523300-9924</t>
  </si>
  <si>
    <t>2015-04-17T09:55:00</t>
  </si>
  <si>
    <t>http://environment.data.gov.uk/water-quality/data/measurement/NE-1525950-9924</t>
  </si>
  <si>
    <t>2015-05-20T12:15:00</t>
  </si>
  <si>
    <t>http://environment.data.gov.uk/water-quality/data/measurement/NE-1525951-9924</t>
  </si>
  <si>
    <t>2015-05-20T12:20:00</t>
  </si>
  <si>
    <t>http://environment.data.gov.uk/water-quality/data/measurement/NE-1528578-9924</t>
  </si>
  <si>
    <t>2015-06-17T10:40:00</t>
  </si>
  <si>
    <t>http://environment.data.gov.uk/water-quality/data/measurement/NE-1529667-9924</t>
  </si>
  <si>
    <t>2015-07-02T11:30:00</t>
  </si>
  <si>
    <t>http://environment.data.gov.uk/water-quality/data/measurement/NE-1532463-9924</t>
  </si>
  <si>
    <t>2015-08-03T13:30:00</t>
  </si>
  <si>
    <t>http://environment.data.gov.uk/water-quality/data/measurement/NE-1532464-9924</t>
  </si>
  <si>
    <t>2015-08-03T13:35:00</t>
  </si>
  <si>
    <t>http://environment.data.gov.uk/water-quality/data/measurement/NE-1537301-9924</t>
  </si>
  <si>
    <t>2015-09-29T10:10:00</t>
  </si>
  <si>
    <t>http://environment.data.gov.uk/water-quality/data/measurement/NE-1539005-9924</t>
  </si>
  <si>
    <t>2015-10-15T12:20:00</t>
  </si>
  <si>
    <t>http://environment.data.gov.uk/water-quality/data/measurement/NE-1543685-9924</t>
  </si>
  <si>
    <t>2015-12-14T13:05:00</t>
  </si>
  <si>
    <t>http://environment.data.gov.uk/water-quality/data/measurement/NE-1543686-9924</t>
  </si>
  <si>
    <t>2015-12-14T13:10:00</t>
  </si>
  <si>
    <t>http://environment.data.gov.uk/water-quality/data/measurement/NE-1545236-9924</t>
  </si>
  <si>
    <t>2016-01-11T12:53:00</t>
  </si>
  <si>
    <t>http://environment.data.gov.uk/water-quality/data/measurement/NE-1545969-9924</t>
  </si>
  <si>
    <t>2016-01-25T13:25:00</t>
  </si>
  <si>
    <t>http://environment.data.gov.uk/water-quality/data/measurement/NE-1547967-9924</t>
  </si>
  <si>
    <t>2016-02-23T11:50:00</t>
  </si>
  <si>
    <t>http://environment.data.gov.uk/water-quality/data/measurement/NE-1549236-9924</t>
  </si>
  <si>
    <t>2016-03-09T11:15:00</t>
  </si>
  <si>
    <t>http://environment.data.gov.uk/water-quality/data/measurement/NE-1552399-9924</t>
  </si>
  <si>
    <t>2016-04-21T12:43:00</t>
  </si>
  <si>
    <t>http://environment.data.gov.uk/water-quality/data/measurement/NE-1554661-9924</t>
  </si>
  <si>
    <t>2016-05-24T14:40:00</t>
  </si>
  <si>
    <t>http://environment.data.gov.uk/water-quality/data/measurement/NE-1558661-9924</t>
  </si>
  <si>
    <t>2016-07-06T13:05:00</t>
  </si>
  <si>
    <t>http://environment.data.gov.uk/water-quality/data/measurement/NE-1562127-9924</t>
  </si>
  <si>
    <t>2016-08-17T12:00:00</t>
  </si>
  <si>
    <t>http://environment.data.gov.uk/water-quality/data/measurement/NE-1564218-9924</t>
  </si>
  <si>
    <t>2016-09-15T12:45:00</t>
  </si>
  <si>
    <t>http://environment.data.gov.uk/water-quality/data/measurement/NE-1566453-9924</t>
  </si>
  <si>
    <t>2016-10-17T12:05:00</t>
  </si>
  <si>
    <t>http://environment.data.gov.uk/water-quality/data/measurement/NE-1570689-9924</t>
  </si>
  <si>
    <t>2016-11-30T11:28:00</t>
  </si>
  <si>
    <t>http://environment.data.gov.uk/water-quality/data/measurement/NE-1572155-9924</t>
  </si>
  <si>
    <t>2016-12-15T11:30:00</t>
  </si>
  <si>
    <t>http://environment.data.gov.uk/water-quality/data/measurement/NE-1545235-9924</t>
  </si>
  <si>
    <t>2016-01-11T12:45:00</t>
  </si>
  <si>
    <t>http://environment.data.gov.uk/water-quality/data/measurement/NE-1545968-9924</t>
  </si>
  <si>
    <t>2016-01-25T13:05:00</t>
  </si>
  <si>
    <t>http://environment.data.gov.uk/water-quality/data/measurement/NE-1547965-9924</t>
  </si>
  <si>
    <t>2016-02-23T11:42:00</t>
  </si>
  <si>
    <t>http://environment.data.gov.uk/water-quality/data/measurement/NE-1547966-9924</t>
  </si>
  <si>
    <t>2016-02-23T11:45:00</t>
  </si>
  <si>
    <t>http://environment.data.gov.uk/water-quality/data/measurement/NE-1549235-9924</t>
  </si>
  <si>
    <t>2016-03-09T11:25:00</t>
  </si>
  <si>
    <t>http://environment.data.gov.uk/water-quality/data/measurement/NE-1552398-9924</t>
  </si>
  <si>
    <t>2016-04-21T12:30:00</t>
  </si>
  <si>
    <t>http://environment.data.gov.uk/water-quality/data/measurement/NE-1554659-9924</t>
  </si>
  <si>
    <t>2016-05-24T14:25:00</t>
  </si>
  <si>
    <t>http://environment.data.gov.uk/water-quality/data/measurement/NE-1554660-9924</t>
  </si>
  <si>
    <t>2016-05-24T14:30:00</t>
  </si>
  <si>
    <t>http://environment.data.gov.uk/water-quality/data/measurement/NE-1558660-9924</t>
  </si>
  <si>
    <t>2016-07-06T13:00:00</t>
  </si>
  <si>
    <t>http://environment.data.gov.uk/water-quality/data/measurement/NE-1562125-9924</t>
  </si>
  <si>
    <t>2016-08-17T11:55:00</t>
  </si>
  <si>
    <t>http://environment.data.gov.uk/water-quality/data/measurement/NE-1562126-9924</t>
  </si>
  <si>
    <t>2016-08-17T11:56:00</t>
  </si>
  <si>
    <t>http://environment.data.gov.uk/water-quality/data/measurement/NE-1564217-9924</t>
  </si>
  <si>
    <t>2016-09-15T12:35:00</t>
  </si>
  <si>
    <t>http://environment.data.gov.uk/water-quality/data/measurement/NE-1566452-9924</t>
  </si>
  <si>
    <t>2016-10-17T11:55:00</t>
  </si>
  <si>
    <t>http://environment.data.gov.uk/water-quality/data/measurement/NE-1570687-9924</t>
  </si>
  <si>
    <t>2016-11-30T11:37:00</t>
  </si>
  <si>
    <t>http://environment.data.gov.uk/water-quality/data/measurement/NE-1570688-9924</t>
  </si>
  <si>
    <t>2016-11-30T11:40:00</t>
  </si>
  <si>
    <t>http://environment.data.gov.uk/water-quality/data/measurement/NE-1572154-9924</t>
  </si>
  <si>
    <t>2016-12-15T11:25:00</t>
  </si>
  <si>
    <t>http://environment.data.gov.uk/water-quality/data/measurement/NE-1626854-9924</t>
  </si>
  <si>
    <t>2019-01-22T13:15:00</t>
  </si>
  <si>
    <t>http://environment.data.gov.uk/water-quality/data/measurement/NE-1627854-9924</t>
  </si>
  <si>
    <t>2019-02-05T12:45:00</t>
  </si>
  <si>
    <t>http://environment.data.gov.uk/water-quality/data/measurement/NE-1630260-9924</t>
  </si>
  <si>
    <t>2019-03-06T12:20:00</t>
  </si>
  <si>
    <t>http://environment.data.gov.uk/water-quality/data/measurement/NE-1631057-9924</t>
  </si>
  <si>
    <t>2019-03-21T13:15:00</t>
  </si>
  <si>
    <t>http://environment.data.gov.uk/water-quality/data/measurement/NE-1636211-9924</t>
  </si>
  <si>
    <t>2019-06-04T13:10:00</t>
  </si>
  <si>
    <t>http://environment.data.gov.uk/water-quality/data/measurement/NE-1637095-9924</t>
  </si>
  <si>
    <t>2019-06-18T13:30:00</t>
  </si>
  <si>
    <t>http://environment.data.gov.uk/water-quality/data/measurement/NE-1639581-9924</t>
  </si>
  <si>
    <t>2019-07-16T13:40:00</t>
  </si>
  <si>
    <t>http://environment.data.gov.uk/water-quality/data/measurement/NE-1640843-9924</t>
  </si>
  <si>
    <t>2019-08-02T15:14:00</t>
  </si>
  <si>
    <t>http://environment.data.gov.uk/water-quality/data/measurement/NE-1642044-9924</t>
  </si>
  <si>
    <t>2019-08-14T11:23:00</t>
  </si>
  <si>
    <t>http://environment.data.gov.uk/water-quality/data/measurement/NE-1644286-9924</t>
  </si>
  <si>
    <t>2019-09-16T13:25:00</t>
  </si>
  <si>
    <t>http://environment.data.gov.uk/water-quality/data/measurement/NE-1646772-9924</t>
  </si>
  <si>
    <t>2019-10-15T13:18:00</t>
  </si>
  <si>
    <t>http://environment.data.gov.uk/water-quality/data/measurement/NE-1626853-9924</t>
  </si>
  <si>
    <t>2019-01-22T13:00:00</t>
  </si>
  <si>
    <t>http://environment.data.gov.uk/water-quality/data/measurement/NE-1627853-9924</t>
  </si>
  <si>
    <t>2019-02-05T12:35:00</t>
  </si>
  <si>
    <t>http://environment.data.gov.uk/water-quality/data/measurement/NE-1630259-9924</t>
  </si>
  <si>
    <t>2019-03-06T11:50:00</t>
  </si>
  <si>
    <t>http://environment.data.gov.uk/water-quality/data/measurement/NE-1631056-9924</t>
  </si>
  <si>
    <t>2019-03-21T13:01:00</t>
  </si>
  <si>
    <t>http://environment.data.gov.uk/water-quality/data/measurement/NE-1636210-9924</t>
  </si>
  <si>
    <t>2019-06-04T12:55:00</t>
  </si>
  <si>
    <t>http://environment.data.gov.uk/water-quality/data/measurement/NE-1637094-9924</t>
  </si>
  <si>
    <t>2019-06-18T13:10:00</t>
  </si>
  <si>
    <t>http://environment.data.gov.uk/water-quality/data/measurement/NE-1639580-9924</t>
  </si>
  <si>
    <t>2019-07-16T13:32:00</t>
  </si>
  <si>
    <t>http://environment.data.gov.uk/water-quality/data/measurement/NE-1640842-9924</t>
  </si>
  <si>
    <t>2019-08-02T15:05:00</t>
  </si>
  <si>
    <t>http://environment.data.gov.uk/water-quality/data/measurement/NE-1642043-9924</t>
  </si>
  <si>
    <t>2019-08-14T11:15:00</t>
  </si>
  <si>
    <t>http://environment.data.gov.uk/water-quality/data/measurement/NE-1644285-9924</t>
  </si>
  <si>
    <t>2019-09-16T13:19:00</t>
  </si>
  <si>
    <t>http://environment.data.gov.uk/water-quality/data/measurement/NE-1646771-9924</t>
  </si>
  <si>
    <t>2019-10-15T13:10:00</t>
  </si>
  <si>
    <t>2015</t>
  </si>
  <si>
    <t>2016</t>
  </si>
  <si>
    <t>2019</t>
  </si>
  <si>
    <t>Observed mean (all data)</t>
  </si>
  <si>
    <t>Bad</t>
  </si>
  <si>
    <t>Poor</t>
  </si>
  <si>
    <t>Moderate</t>
  </si>
  <si>
    <t>Good</t>
  </si>
  <si>
    <t>High</t>
  </si>
  <si>
    <t>2015 5%</t>
  </si>
  <si>
    <t>2016 5%</t>
  </si>
  <si>
    <t>2019 5%</t>
  </si>
  <si>
    <t>100% sat theoretical</t>
  </si>
  <si>
    <t>Calculated drawdown</t>
  </si>
  <si>
    <t>95%ile drawdown</t>
  </si>
  <si>
    <t>Mean monthly drawdown</t>
  </si>
  <si>
    <t>Worst case scenario 100% sat</t>
  </si>
  <si>
    <t>Worst Case scenario post demand</t>
  </si>
  <si>
    <t>Worst Case scenario post demand 5%ile</t>
  </si>
  <si>
    <t>Additional drawdown</t>
  </si>
  <si>
    <t>2015 Scenario 5%</t>
  </si>
  <si>
    <t>2016 Scenario 5%</t>
  </si>
  <si>
    <t>2019 Scenario 5%</t>
  </si>
  <si>
    <t>All data scenario 5%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</si>
  <si>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</si>
  <si>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</si>
  <si>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</si>
  <si>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</si>
  <si>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</si>
  <si>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</si>
  <si>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</si>
  <si>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</si>
  <si>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</si>
  <si>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</si>
  <si>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</si>
  <si>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</si>
  <si>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Average sal</t>
  </si>
  <si>
    <t>Baseline</t>
  </si>
  <si>
    <t>Scenario-----&gt;</t>
  </si>
  <si>
    <t>BASELINE GRAPH</t>
  </si>
  <si>
    <t>MEAN MONTHLY</t>
  </si>
  <si>
    <t>Measured</t>
  </si>
  <si>
    <t>Monthly average demand</t>
  </si>
  <si>
    <t>Mean demand</t>
  </si>
  <si>
    <t>95%ile demand</t>
  </si>
  <si>
    <t>Scenario assuming worst case (95%ile) demand</t>
  </si>
  <si>
    <t>Baseline 5%ile</t>
  </si>
  <si>
    <t>Scenario 5%ile (with background demand)</t>
  </si>
  <si>
    <t>Scenario 5%ile (with a worst case 95%ile demand)</t>
  </si>
  <si>
    <t>5%ile</t>
  </si>
  <si>
    <t>5% scenario</t>
  </si>
  <si>
    <t>All data</t>
  </si>
  <si>
    <t>OLD</t>
  </si>
  <si>
    <t>Max:</t>
  </si>
  <si>
    <t>SCENARIO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</si>
</sst>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2" fontId="0" fillId="2" borderId="0" xfId="0" applyNumberFormat="1" applyFill="1"/>
    <xf numFmtId="165" fontId="0" fillId="0" borderId="0" xfId="0" applyNumberForma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1671381901232374"/>
          <c:h val="0.59250286021939569"/>
        </c:manualLayout>
      </c:layout>
      <c:areaChart>
        <c:grouping val="stacked"/>
        <c:varyColors val="0"/>
        <c:ser>
          <c:idx val="22"/>
          <c:order val="22"/>
          <c:tx>
            <c:strRef>
              <c:f>'DO as O2'!$H$240</c:f>
              <c:strCache>
                <c:ptCount val="1"/>
                <c:pt idx="0">
                  <c:v>Bad</c:v>
                </c:pt>
              </c:strCache>
            </c:strRef>
          </c:tx>
          <c:spPr>
            <a:solidFill>
              <a:srgbClr val="FA8150"/>
            </a:solidFill>
            <a:ln>
              <a:solidFill>
                <a:srgbClr val="FFC000"/>
              </a:solidFill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O2'!$H$241:$H$252</c:f>
              <c:numCache>
                <c:formatCode>General</c:formatCode>
                <c:ptCount val="12"/>
                <c:pt idx="0">
                  <c:v>1.8390056779661017</c:v>
                </c:pt>
                <c:pt idx="1">
                  <c:v>1.8390056779661017</c:v>
                </c:pt>
                <c:pt idx="2">
                  <c:v>1.8390056779661017</c:v>
                </c:pt>
                <c:pt idx="3">
                  <c:v>1.8390056779661017</c:v>
                </c:pt>
                <c:pt idx="4">
                  <c:v>1.8390056779661017</c:v>
                </c:pt>
                <c:pt idx="5">
                  <c:v>1.8390056779661017</c:v>
                </c:pt>
                <c:pt idx="6">
                  <c:v>1.8390056779661017</c:v>
                </c:pt>
                <c:pt idx="7">
                  <c:v>1.8390056779661017</c:v>
                </c:pt>
                <c:pt idx="8">
                  <c:v>1.8390056779661017</c:v>
                </c:pt>
                <c:pt idx="9">
                  <c:v>1.8390056779661017</c:v>
                </c:pt>
                <c:pt idx="10">
                  <c:v>1.8390056779661017</c:v>
                </c:pt>
                <c:pt idx="11">
                  <c:v>1.8390056779661017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3-4220-88C9-41D85A2C97B8}"/>
            </c:ext>
          </c:extLst>
        </c:ser>
        <c:ser>
          <c:idx val="23"/>
          <c:order val="23"/>
          <c:tx>
            <c:strRef>
              <c:f>'DO as O2'!$I$240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O2'!$I$241:$I$252</c:f>
              <c:numCache>
                <c:formatCode>General</c:formatCode>
                <c:ptCount val="12"/>
                <c:pt idx="0">
                  <c:v>0.91218491525423717</c:v>
                </c:pt>
                <c:pt idx="1">
                  <c:v>0.91218491525423717</c:v>
                </c:pt>
                <c:pt idx="2">
                  <c:v>0.91218491525423717</c:v>
                </c:pt>
                <c:pt idx="3">
                  <c:v>0.91218491525423717</c:v>
                </c:pt>
                <c:pt idx="4">
                  <c:v>0.91218491525423717</c:v>
                </c:pt>
                <c:pt idx="5">
                  <c:v>0.91218491525423717</c:v>
                </c:pt>
                <c:pt idx="6">
                  <c:v>0.91218491525423717</c:v>
                </c:pt>
                <c:pt idx="7">
                  <c:v>0.91218491525423717</c:v>
                </c:pt>
                <c:pt idx="8">
                  <c:v>0.91218491525423717</c:v>
                </c:pt>
                <c:pt idx="9">
                  <c:v>0.91218491525423717</c:v>
                </c:pt>
                <c:pt idx="10">
                  <c:v>0.91218491525423717</c:v>
                </c:pt>
                <c:pt idx="11">
                  <c:v>0.91218491525423717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3-4220-88C9-41D85A2C97B8}"/>
            </c:ext>
          </c:extLst>
        </c:ser>
        <c:ser>
          <c:idx val="24"/>
          <c:order val="24"/>
          <c:tx>
            <c:strRef>
              <c:f>'DO as O2'!$J$240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O2'!$J$241:$J$252</c:f>
              <c:numCache>
                <c:formatCode>General</c:formatCode>
                <c:ptCount val="12"/>
                <c:pt idx="0">
                  <c:v>1.8390056779661013</c:v>
                </c:pt>
                <c:pt idx="1">
                  <c:v>1.8390056779661013</c:v>
                </c:pt>
                <c:pt idx="2">
                  <c:v>1.8390056779661013</c:v>
                </c:pt>
                <c:pt idx="3">
                  <c:v>1.8390056779661013</c:v>
                </c:pt>
                <c:pt idx="4">
                  <c:v>1.8390056779661013</c:v>
                </c:pt>
                <c:pt idx="5">
                  <c:v>1.8390056779661013</c:v>
                </c:pt>
                <c:pt idx="6">
                  <c:v>1.8390056779661013</c:v>
                </c:pt>
                <c:pt idx="7">
                  <c:v>1.8390056779661013</c:v>
                </c:pt>
                <c:pt idx="8">
                  <c:v>1.8390056779661013</c:v>
                </c:pt>
                <c:pt idx="9">
                  <c:v>1.8390056779661013</c:v>
                </c:pt>
                <c:pt idx="10">
                  <c:v>1.8390056779661013</c:v>
                </c:pt>
                <c:pt idx="11">
                  <c:v>1.8390056779661013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13-4220-88C9-41D85A2C97B8}"/>
            </c:ext>
          </c:extLst>
        </c:ser>
        <c:ser>
          <c:idx val="25"/>
          <c:order val="25"/>
          <c:tx>
            <c:strRef>
              <c:f>'DO as O2'!$K$240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O2'!$K$241:$K$252</c:f>
              <c:numCache>
                <c:formatCode>General</c:formatCode>
                <c:ptCount val="12"/>
                <c:pt idx="0">
                  <c:v>1.868277372881356</c:v>
                </c:pt>
                <c:pt idx="1">
                  <c:v>1.868277372881356</c:v>
                </c:pt>
                <c:pt idx="2">
                  <c:v>1.868277372881356</c:v>
                </c:pt>
                <c:pt idx="3">
                  <c:v>1.868277372881356</c:v>
                </c:pt>
                <c:pt idx="4">
                  <c:v>1.868277372881356</c:v>
                </c:pt>
                <c:pt idx="5">
                  <c:v>1.868277372881356</c:v>
                </c:pt>
                <c:pt idx="6">
                  <c:v>1.868277372881356</c:v>
                </c:pt>
                <c:pt idx="7">
                  <c:v>1.868277372881356</c:v>
                </c:pt>
                <c:pt idx="8">
                  <c:v>1.868277372881356</c:v>
                </c:pt>
                <c:pt idx="9">
                  <c:v>1.868277372881356</c:v>
                </c:pt>
                <c:pt idx="10">
                  <c:v>1.868277372881356</c:v>
                </c:pt>
                <c:pt idx="11">
                  <c:v>1.868277372881356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13-4220-88C9-41D85A2C97B8}"/>
            </c:ext>
          </c:extLst>
        </c:ser>
        <c:ser>
          <c:idx val="26"/>
          <c:order val="26"/>
          <c:tx>
            <c:strRef>
              <c:f>'DO as O2'!$L$240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O2'!$L$241:$L$252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13-4220-88C9-41D85A2C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282191"/>
        <c:axId val="1004280751"/>
      </c:areaChart>
      <c:lineChart>
        <c:grouping val="standard"/>
        <c:varyColors val="0"/>
        <c:ser>
          <c:idx val="0"/>
          <c:order val="0"/>
          <c:tx>
            <c:strRef>
              <c:f>'DO as O2'!$D$257</c:f>
              <c:strCache>
                <c:ptCount val="1"/>
                <c:pt idx="0">
                  <c:v>HUMBER NEAR HESSLE SAND 0.5 KM O/S (2015)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O2'!$D$258:$D$269</c:f>
              <c:numCache>
                <c:formatCode>0.0</c:formatCode>
                <c:ptCount val="12"/>
                <c:pt idx="0">
                  <c:v>11.200000000000001</c:v>
                </c:pt>
                <c:pt idx="1">
                  <c:v>11.433333333333332</c:v>
                </c:pt>
                <c:pt idx="2">
                  <c:v>11.299999999999999</c:v>
                </c:pt>
                <c:pt idx="3">
                  <c:v>9.99</c:v>
                </c:pt>
                <c:pt idx="4">
                  <c:v>9.1333333333333329</c:v>
                </c:pt>
                <c:pt idx="5">
                  <c:v>7.8966666666666656</c:v>
                </c:pt>
                <c:pt idx="6">
                  <c:v>7.0975000000000001</c:v>
                </c:pt>
                <c:pt idx="7">
                  <c:v>7.3999999999999995</c:v>
                </c:pt>
                <c:pt idx="8">
                  <c:v>7.4749999999999996</c:v>
                </c:pt>
                <c:pt idx="9">
                  <c:v>8.254999999999999</c:v>
                </c:pt>
                <c:pt idx="10">
                  <c:v>9.2199999999999989</c:v>
                </c:pt>
                <c:pt idx="11">
                  <c:v>10.1075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13-4220-88C9-41D85A2C97B8}"/>
            </c:ext>
          </c:extLst>
        </c:ser>
        <c:ser>
          <c:idx val="1"/>
          <c:order val="1"/>
          <c:tx>
            <c:strRef>
              <c:f>'DO as O2'!$E$257</c:f>
              <c:strCache>
                <c:ptCount val="1"/>
                <c:pt idx="0">
                  <c:v>HUMBER NO.28 BUOY 2.6KM NE HESSLE SAND (2015)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O2'!$E$258:$E$269</c:f>
              <c:numCache>
                <c:formatCode>0.0</c:formatCode>
                <c:ptCount val="12"/>
                <c:pt idx="0">
                  <c:v>11.066666666666668</c:v>
                </c:pt>
                <c:pt idx="1">
                  <c:v>11.466666666666667</c:v>
                </c:pt>
                <c:pt idx="2">
                  <c:v>11.200000000000001</c:v>
                </c:pt>
                <c:pt idx="3">
                  <c:v>9.9666666666666668</c:v>
                </c:pt>
                <c:pt idx="4">
                  <c:v>9.08</c:v>
                </c:pt>
                <c:pt idx="5">
                  <c:v>8.0933333333333337</c:v>
                </c:pt>
                <c:pt idx="6">
                  <c:v>7.1549999999999994</c:v>
                </c:pt>
                <c:pt idx="7">
                  <c:v>7.376666666666666</c:v>
                </c:pt>
                <c:pt idx="8">
                  <c:v>7.4275000000000002</c:v>
                </c:pt>
                <c:pt idx="9">
                  <c:v>8.0975000000000001</c:v>
                </c:pt>
                <c:pt idx="10">
                  <c:v>9.1566666666666663</c:v>
                </c:pt>
                <c:pt idx="11">
                  <c:v>10.025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13-4220-88C9-41D85A2C97B8}"/>
            </c:ext>
          </c:extLst>
        </c:ser>
        <c:ser>
          <c:idx val="2"/>
          <c:order val="2"/>
          <c:tx>
            <c:strRef>
              <c:f>'DO as O2'!$F$257</c:f>
              <c:strCache>
                <c:ptCount val="1"/>
                <c:pt idx="0">
                  <c:v>HUMBER BUOY 26 0.5 KM O/S HULL MARINA (2015)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O2'!$F$258:$F$269</c:f>
              <c:numCache>
                <c:formatCode>0.0</c:formatCode>
                <c:ptCount val="12"/>
                <c:pt idx="0">
                  <c:v>10.966666666666667</c:v>
                </c:pt>
                <c:pt idx="1">
                  <c:v>11.266666666666666</c:v>
                </c:pt>
                <c:pt idx="2">
                  <c:v>10.966666666666667</c:v>
                </c:pt>
                <c:pt idx="3">
                  <c:v>9.9266666666666676</c:v>
                </c:pt>
                <c:pt idx="4">
                  <c:v>9.086666666666666</c:v>
                </c:pt>
                <c:pt idx="5">
                  <c:v>8.163333333333334</c:v>
                </c:pt>
                <c:pt idx="6">
                  <c:v>7.2799999999999994</c:v>
                </c:pt>
                <c:pt idx="7">
                  <c:v>7.3999999999999995</c:v>
                </c:pt>
                <c:pt idx="8">
                  <c:v>7.4024999999999999</c:v>
                </c:pt>
                <c:pt idx="9">
                  <c:v>8.0874999999999986</c:v>
                </c:pt>
                <c:pt idx="10">
                  <c:v>8.9433333333333334</c:v>
                </c:pt>
                <c:pt idx="11">
                  <c:v>9.9875000000000007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13-4220-88C9-41D85A2C97B8}"/>
            </c:ext>
          </c:extLst>
        </c:ser>
        <c:ser>
          <c:idx val="3"/>
          <c:order val="3"/>
          <c:tx>
            <c:strRef>
              <c:f>'DO as O2'!$G$257</c:f>
              <c:strCache>
                <c:ptCount val="1"/>
                <c:pt idx="0">
                  <c:v>R.HUMBER COMMITTEE SITE 7702 (2015)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O2'!$G$258:$G$269</c:f>
              <c:numCache>
                <c:formatCode>0.0</c:formatCode>
                <c:ptCount val="12"/>
                <c:pt idx="0">
                  <c:v>10.833333333333334</c:v>
                </c:pt>
                <c:pt idx="1">
                  <c:v>11.133333333333333</c:v>
                </c:pt>
                <c:pt idx="2">
                  <c:v>10.666666666666666</c:v>
                </c:pt>
                <c:pt idx="3">
                  <c:v>9.7833333333333332</c:v>
                </c:pt>
                <c:pt idx="4">
                  <c:v>9.0866666666666678</c:v>
                </c:pt>
                <c:pt idx="5">
                  <c:v>8.19</c:v>
                </c:pt>
                <c:pt idx="6">
                  <c:v>7.4350000000000005</c:v>
                </c:pt>
                <c:pt idx="7">
                  <c:v>7.5100000000000007</c:v>
                </c:pt>
                <c:pt idx="8">
                  <c:v>7.46</c:v>
                </c:pt>
                <c:pt idx="9">
                  <c:v>7.98</c:v>
                </c:pt>
                <c:pt idx="10">
                  <c:v>8.8899999999999988</c:v>
                </c:pt>
                <c:pt idx="11">
                  <c:v>10.0425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13-4220-88C9-41D85A2C97B8}"/>
            </c:ext>
          </c:extLst>
        </c:ser>
        <c:ser>
          <c:idx val="4"/>
          <c:order val="4"/>
          <c:tx>
            <c:strRef>
              <c:f>'DO as O2'!$H$257</c:f>
              <c:strCache>
                <c:ptCount val="1"/>
                <c:pt idx="0">
                  <c:v>HUMBER AT SALT END JETTY (2015)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O2'!$H$258:$H$269</c:f>
              <c:numCache>
                <c:formatCode>0.0</c:formatCode>
                <c:ptCount val="12"/>
                <c:pt idx="0">
                  <c:v>11.25</c:v>
                </c:pt>
                <c:pt idx="1">
                  <c:v>11.6</c:v>
                </c:pt>
                <c:pt idx="2">
                  <c:v>10.743333333333332</c:v>
                </c:pt>
                <c:pt idx="3">
                  <c:v>10.905000000000001</c:v>
                </c:pt>
                <c:pt idx="4">
                  <c:v>8.86</c:v>
                </c:pt>
                <c:pt idx="5">
                  <c:v>7.9466666666666663</c:v>
                </c:pt>
                <c:pt idx="6">
                  <c:v>7.72</c:v>
                </c:pt>
                <c:pt idx="7">
                  <c:v>7.2525000000000004</c:v>
                </c:pt>
                <c:pt idx="8">
                  <c:v>7.9433333333333325</c:v>
                </c:pt>
                <c:pt idx="9">
                  <c:v>8.51</c:v>
                </c:pt>
                <c:pt idx="10">
                  <c:v>9.24</c:v>
                </c:pt>
                <c:pt idx="11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13-4220-88C9-41D85A2C97B8}"/>
            </c:ext>
          </c:extLst>
        </c:ser>
        <c:ser>
          <c:idx val="5"/>
          <c:order val="5"/>
          <c:tx>
            <c:strRef>
              <c:f>'DO as O2'!$I$257</c:f>
              <c:strCache>
                <c:ptCount val="1"/>
                <c:pt idx="0">
                  <c:v>HULL WWTW - 250M PLUME AT LOW WATER (2015)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O2'!$I$258:$I$269</c:f>
              <c:numCache>
                <c:formatCode>0.0</c:formatCode>
                <c:ptCount val="12"/>
                <c:pt idx="0">
                  <c:v>10.61</c:v>
                </c:pt>
                <c:pt idx="1">
                  <c:v>11.28</c:v>
                </c:pt>
                <c:pt idx="2">
                  <c:v>10.1</c:v>
                </c:pt>
                <c:pt idx="3">
                  <c:v>9.4949999999999992</c:v>
                </c:pt>
                <c:pt idx="4">
                  <c:v>8.6900000000000013</c:v>
                </c:pt>
                <c:pt idx="5">
                  <c:v>7.9866666666666672</c:v>
                </c:pt>
                <c:pt idx="6">
                  <c:v>7.5266666666666673</c:v>
                </c:pt>
                <c:pt idx="7">
                  <c:v>7.1266666666666678</c:v>
                </c:pt>
                <c:pt idx="8">
                  <c:v>7.82</c:v>
                </c:pt>
                <c:pt idx="9">
                  <c:v>8.8766666666666669</c:v>
                </c:pt>
                <c:pt idx="10">
                  <c:v>8.94</c:v>
                </c:pt>
                <c:pt idx="11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13-4220-88C9-41D85A2C97B8}"/>
            </c:ext>
          </c:extLst>
        </c:ser>
        <c:ser>
          <c:idx val="6"/>
          <c:order val="6"/>
          <c:tx>
            <c:strRef>
              <c:f>'DO as O2'!$J$257</c:f>
              <c:strCache>
                <c:ptCount val="1"/>
                <c:pt idx="0">
                  <c:v>HUMBER NEAR HESSLE SAND 0.5 KM O/S (2016)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O2'!$J$258:$J$269</c:f>
              <c:numCache>
                <c:formatCode>0.0</c:formatCode>
                <c:ptCount val="12"/>
                <c:pt idx="0">
                  <c:v>11.200000000000001</c:v>
                </c:pt>
                <c:pt idx="1">
                  <c:v>11.433333333333332</c:v>
                </c:pt>
                <c:pt idx="2">
                  <c:v>11.299999999999999</c:v>
                </c:pt>
                <c:pt idx="3">
                  <c:v>9.99</c:v>
                </c:pt>
                <c:pt idx="4">
                  <c:v>9.1333333333333329</c:v>
                </c:pt>
                <c:pt idx="5">
                  <c:v>7.8966666666666656</c:v>
                </c:pt>
                <c:pt idx="6">
                  <c:v>7.0975000000000001</c:v>
                </c:pt>
                <c:pt idx="7">
                  <c:v>7.3999999999999995</c:v>
                </c:pt>
                <c:pt idx="8">
                  <c:v>7.4749999999999996</c:v>
                </c:pt>
                <c:pt idx="9">
                  <c:v>8.254999999999999</c:v>
                </c:pt>
                <c:pt idx="10">
                  <c:v>9.2199999999999989</c:v>
                </c:pt>
                <c:pt idx="11">
                  <c:v>10.1075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13-4220-88C9-41D85A2C97B8}"/>
            </c:ext>
          </c:extLst>
        </c:ser>
        <c:ser>
          <c:idx val="7"/>
          <c:order val="7"/>
          <c:tx>
            <c:strRef>
              <c:f>'DO as O2'!$K$257</c:f>
              <c:strCache>
                <c:ptCount val="1"/>
                <c:pt idx="0">
                  <c:v>HUMBER NO.28 BUOY 2.6KM NE HESSLE SAND (2016)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O2'!$K$258:$K$269</c:f>
              <c:numCache>
                <c:formatCode>0.0</c:formatCode>
                <c:ptCount val="12"/>
                <c:pt idx="0">
                  <c:v>11.066666666666668</c:v>
                </c:pt>
                <c:pt idx="1">
                  <c:v>11.466666666666667</c:v>
                </c:pt>
                <c:pt idx="2">
                  <c:v>11.200000000000001</c:v>
                </c:pt>
                <c:pt idx="3">
                  <c:v>9.9666666666666668</c:v>
                </c:pt>
                <c:pt idx="4">
                  <c:v>9.08</c:v>
                </c:pt>
                <c:pt idx="5">
                  <c:v>8.0933333333333337</c:v>
                </c:pt>
                <c:pt idx="6">
                  <c:v>7.1549999999999994</c:v>
                </c:pt>
                <c:pt idx="7">
                  <c:v>7.376666666666666</c:v>
                </c:pt>
                <c:pt idx="8">
                  <c:v>7.4275000000000002</c:v>
                </c:pt>
                <c:pt idx="9">
                  <c:v>8.0975000000000001</c:v>
                </c:pt>
                <c:pt idx="10">
                  <c:v>9.1566666666666663</c:v>
                </c:pt>
                <c:pt idx="11">
                  <c:v>10.025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13-4220-88C9-41D85A2C97B8}"/>
            </c:ext>
          </c:extLst>
        </c:ser>
        <c:ser>
          <c:idx val="8"/>
          <c:order val="8"/>
          <c:tx>
            <c:strRef>
              <c:f>'DO as O2'!$L$257</c:f>
              <c:strCache>
                <c:ptCount val="1"/>
                <c:pt idx="0">
                  <c:v>HUMBER BUOY 26 0.5 KM O/S HULL MARINA (2016)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O2'!$L$258:$L$269</c:f>
              <c:numCache>
                <c:formatCode>0.0</c:formatCode>
                <c:ptCount val="12"/>
                <c:pt idx="0">
                  <c:v>10.966666666666667</c:v>
                </c:pt>
                <c:pt idx="1">
                  <c:v>11.266666666666666</c:v>
                </c:pt>
                <c:pt idx="2">
                  <c:v>10.966666666666667</c:v>
                </c:pt>
                <c:pt idx="3">
                  <c:v>9.9266666666666676</c:v>
                </c:pt>
                <c:pt idx="4">
                  <c:v>9.086666666666666</c:v>
                </c:pt>
                <c:pt idx="5">
                  <c:v>8.163333333333334</c:v>
                </c:pt>
                <c:pt idx="6">
                  <c:v>7.2799999999999994</c:v>
                </c:pt>
                <c:pt idx="7">
                  <c:v>7.3999999999999995</c:v>
                </c:pt>
                <c:pt idx="8">
                  <c:v>7.4024999999999999</c:v>
                </c:pt>
                <c:pt idx="9">
                  <c:v>8.0874999999999986</c:v>
                </c:pt>
                <c:pt idx="10">
                  <c:v>8.9433333333333334</c:v>
                </c:pt>
                <c:pt idx="11">
                  <c:v>9.9875000000000007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F13-4220-88C9-41D85A2C97B8}"/>
            </c:ext>
          </c:extLst>
        </c:ser>
        <c:ser>
          <c:idx val="9"/>
          <c:order val="9"/>
          <c:tx>
            <c:strRef>
              <c:f>'DO as O2'!$M$257</c:f>
              <c:strCache>
                <c:ptCount val="1"/>
                <c:pt idx="0">
                  <c:v>R.HUMBER COMMITTEE SITE 7702 (2016)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O2'!$M$258:$M$269</c:f>
              <c:numCache>
                <c:formatCode>0.0</c:formatCode>
                <c:ptCount val="12"/>
                <c:pt idx="0">
                  <c:v>10.833333333333334</c:v>
                </c:pt>
                <c:pt idx="1">
                  <c:v>11.133333333333333</c:v>
                </c:pt>
                <c:pt idx="2">
                  <c:v>10.666666666666666</c:v>
                </c:pt>
                <c:pt idx="3">
                  <c:v>9.7833333333333332</c:v>
                </c:pt>
                <c:pt idx="4">
                  <c:v>9.0866666666666678</c:v>
                </c:pt>
                <c:pt idx="5">
                  <c:v>8.19</c:v>
                </c:pt>
                <c:pt idx="6">
                  <c:v>7.4350000000000005</c:v>
                </c:pt>
                <c:pt idx="7">
                  <c:v>7.5100000000000007</c:v>
                </c:pt>
                <c:pt idx="8">
                  <c:v>7.46</c:v>
                </c:pt>
                <c:pt idx="9">
                  <c:v>7.98</c:v>
                </c:pt>
                <c:pt idx="10">
                  <c:v>8.8899999999999988</c:v>
                </c:pt>
                <c:pt idx="11">
                  <c:v>10.0425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13-4220-88C9-41D85A2C97B8}"/>
            </c:ext>
          </c:extLst>
        </c:ser>
        <c:ser>
          <c:idx val="10"/>
          <c:order val="10"/>
          <c:tx>
            <c:strRef>
              <c:f>'DO as O2'!$N$257</c:f>
              <c:strCache>
                <c:ptCount val="1"/>
                <c:pt idx="0">
                  <c:v>HUMBER AT SALT END JETTY (2016)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noFill/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O2'!$N$258:$N$269</c:f>
              <c:numCache>
                <c:formatCode>0.0</c:formatCode>
                <c:ptCount val="12"/>
                <c:pt idx="0">
                  <c:v>11.25</c:v>
                </c:pt>
                <c:pt idx="1">
                  <c:v>11.6</c:v>
                </c:pt>
                <c:pt idx="2">
                  <c:v>10.743333333333332</c:v>
                </c:pt>
                <c:pt idx="3">
                  <c:v>10.905000000000001</c:v>
                </c:pt>
                <c:pt idx="4">
                  <c:v>8.86</c:v>
                </c:pt>
                <c:pt idx="5">
                  <c:v>7.9466666666666663</c:v>
                </c:pt>
                <c:pt idx="6">
                  <c:v>7.72</c:v>
                </c:pt>
                <c:pt idx="7">
                  <c:v>7.2525000000000004</c:v>
                </c:pt>
                <c:pt idx="8">
                  <c:v>7.9433333333333325</c:v>
                </c:pt>
                <c:pt idx="9">
                  <c:v>8.51</c:v>
                </c:pt>
                <c:pt idx="10">
                  <c:v>9.24</c:v>
                </c:pt>
                <c:pt idx="11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13-4220-88C9-41D85A2C97B8}"/>
            </c:ext>
          </c:extLst>
        </c:ser>
        <c:ser>
          <c:idx val="11"/>
          <c:order val="11"/>
          <c:tx>
            <c:strRef>
              <c:f>'DO as O2'!$O$257</c:f>
              <c:strCache>
                <c:ptCount val="1"/>
                <c:pt idx="0">
                  <c:v>HULL WWTW - 250M PLUME AT LOW WATER (2016)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O2'!$O$258:$O$269</c:f>
              <c:numCache>
                <c:formatCode>0.0</c:formatCode>
                <c:ptCount val="12"/>
                <c:pt idx="0">
                  <c:v>10.61</c:v>
                </c:pt>
                <c:pt idx="1">
                  <c:v>11.28</c:v>
                </c:pt>
                <c:pt idx="2">
                  <c:v>10.1</c:v>
                </c:pt>
                <c:pt idx="3">
                  <c:v>9.4949999999999992</c:v>
                </c:pt>
                <c:pt idx="4">
                  <c:v>8.6900000000000013</c:v>
                </c:pt>
                <c:pt idx="5">
                  <c:v>7.9866666666666672</c:v>
                </c:pt>
                <c:pt idx="6">
                  <c:v>7.5266666666666673</c:v>
                </c:pt>
                <c:pt idx="7">
                  <c:v>7.1266666666666678</c:v>
                </c:pt>
                <c:pt idx="8">
                  <c:v>7.82</c:v>
                </c:pt>
                <c:pt idx="9">
                  <c:v>8.8766666666666669</c:v>
                </c:pt>
                <c:pt idx="10">
                  <c:v>8.94</c:v>
                </c:pt>
                <c:pt idx="11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F13-4220-88C9-41D85A2C97B8}"/>
            </c:ext>
          </c:extLst>
        </c:ser>
        <c:ser>
          <c:idx val="12"/>
          <c:order val="12"/>
          <c:tx>
            <c:strRef>
              <c:f>'DO as O2'!$P$257</c:f>
              <c:strCache>
                <c:ptCount val="1"/>
                <c:pt idx="0">
                  <c:v>HUMBER NEAR HESSLE SAND 0.5 KM O/S (2019)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O2'!$P$258:$P$269</c:f>
              <c:numCache>
                <c:formatCode>0.0</c:formatCode>
                <c:ptCount val="12"/>
                <c:pt idx="0">
                  <c:v>11.200000000000001</c:v>
                </c:pt>
                <c:pt idx="1">
                  <c:v>11.433333333333332</c:v>
                </c:pt>
                <c:pt idx="2">
                  <c:v>11.299999999999999</c:v>
                </c:pt>
                <c:pt idx="3">
                  <c:v>9.99</c:v>
                </c:pt>
                <c:pt idx="4">
                  <c:v>9.1333333333333329</c:v>
                </c:pt>
                <c:pt idx="5">
                  <c:v>7.8966666666666656</c:v>
                </c:pt>
                <c:pt idx="6">
                  <c:v>7.0975000000000001</c:v>
                </c:pt>
                <c:pt idx="7">
                  <c:v>7.3999999999999995</c:v>
                </c:pt>
                <c:pt idx="8">
                  <c:v>7.4749999999999996</c:v>
                </c:pt>
                <c:pt idx="9">
                  <c:v>8.254999999999999</c:v>
                </c:pt>
                <c:pt idx="10">
                  <c:v>9.2199999999999989</c:v>
                </c:pt>
                <c:pt idx="11">
                  <c:v>10.1075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F13-4220-88C9-41D85A2C97B8}"/>
            </c:ext>
          </c:extLst>
        </c:ser>
        <c:ser>
          <c:idx val="13"/>
          <c:order val="13"/>
          <c:tx>
            <c:strRef>
              <c:f>'DO as O2'!$Q$257</c:f>
              <c:strCache>
                <c:ptCount val="1"/>
                <c:pt idx="0">
                  <c:v>HUMBER NO.28 BUOY 2.6KM NE HESSLE SAND (2019)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O2'!$Q$258:$Q$269</c:f>
              <c:numCache>
                <c:formatCode>0.0</c:formatCode>
                <c:ptCount val="12"/>
                <c:pt idx="0">
                  <c:v>11.066666666666668</c:v>
                </c:pt>
                <c:pt idx="1">
                  <c:v>11.466666666666667</c:v>
                </c:pt>
                <c:pt idx="2">
                  <c:v>11.200000000000001</c:v>
                </c:pt>
                <c:pt idx="3">
                  <c:v>9.9666666666666668</c:v>
                </c:pt>
                <c:pt idx="4">
                  <c:v>9.08</c:v>
                </c:pt>
                <c:pt idx="5">
                  <c:v>8.0933333333333337</c:v>
                </c:pt>
                <c:pt idx="6">
                  <c:v>7.1549999999999994</c:v>
                </c:pt>
                <c:pt idx="7">
                  <c:v>7.376666666666666</c:v>
                </c:pt>
                <c:pt idx="8">
                  <c:v>7.4275000000000002</c:v>
                </c:pt>
                <c:pt idx="9">
                  <c:v>8.0975000000000001</c:v>
                </c:pt>
                <c:pt idx="10">
                  <c:v>9.1566666666666663</c:v>
                </c:pt>
                <c:pt idx="11">
                  <c:v>10.025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F13-4220-88C9-41D85A2C97B8}"/>
            </c:ext>
          </c:extLst>
        </c:ser>
        <c:ser>
          <c:idx val="14"/>
          <c:order val="14"/>
          <c:tx>
            <c:strRef>
              <c:f>'DO as O2'!$R$257</c:f>
              <c:strCache>
                <c:ptCount val="1"/>
                <c:pt idx="0">
                  <c:v>HUMBER BUOY 26 0.5 KM O/S HULL MARINA (2019)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O2'!$R$258:$R$269</c:f>
              <c:numCache>
                <c:formatCode>0.0</c:formatCode>
                <c:ptCount val="12"/>
                <c:pt idx="0">
                  <c:v>10.966666666666667</c:v>
                </c:pt>
                <c:pt idx="1">
                  <c:v>11.266666666666666</c:v>
                </c:pt>
                <c:pt idx="2">
                  <c:v>10.966666666666667</c:v>
                </c:pt>
                <c:pt idx="3">
                  <c:v>9.9266666666666676</c:v>
                </c:pt>
                <c:pt idx="4">
                  <c:v>9.086666666666666</c:v>
                </c:pt>
                <c:pt idx="5">
                  <c:v>8.163333333333334</c:v>
                </c:pt>
                <c:pt idx="6">
                  <c:v>7.2799999999999994</c:v>
                </c:pt>
                <c:pt idx="7">
                  <c:v>7.3999999999999995</c:v>
                </c:pt>
                <c:pt idx="8">
                  <c:v>7.4024999999999999</c:v>
                </c:pt>
                <c:pt idx="9">
                  <c:v>8.0874999999999986</c:v>
                </c:pt>
                <c:pt idx="10">
                  <c:v>8.9433333333333334</c:v>
                </c:pt>
                <c:pt idx="11">
                  <c:v>9.9875000000000007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F13-4220-88C9-41D85A2C97B8}"/>
            </c:ext>
          </c:extLst>
        </c:ser>
        <c:ser>
          <c:idx val="15"/>
          <c:order val="15"/>
          <c:tx>
            <c:strRef>
              <c:f>'DO as O2'!$S$257</c:f>
              <c:strCache>
                <c:ptCount val="1"/>
                <c:pt idx="0">
                  <c:v>R.HUMBER COMMITTEE SITE 7702 (2019)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O2'!$S$258:$S$269</c:f>
              <c:numCache>
                <c:formatCode>0.0</c:formatCode>
                <c:ptCount val="12"/>
                <c:pt idx="0">
                  <c:v>10.833333333333334</c:v>
                </c:pt>
                <c:pt idx="1">
                  <c:v>11.133333333333333</c:v>
                </c:pt>
                <c:pt idx="2">
                  <c:v>10.666666666666666</c:v>
                </c:pt>
                <c:pt idx="3">
                  <c:v>9.7833333333333332</c:v>
                </c:pt>
                <c:pt idx="4">
                  <c:v>9.0866666666666678</c:v>
                </c:pt>
                <c:pt idx="5">
                  <c:v>8.19</c:v>
                </c:pt>
                <c:pt idx="6">
                  <c:v>7.4350000000000005</c:v>
                </c:pt>
                <c:pt idx="7">
                  <c:v>7.5100000000000007</c:v>
                </c:pt>
                <c:pt idx="8">
                  <c:v>7.46</c:v>
                </c:pt>
                <c:pt idx="9">
                  <c:v>7.98</c:v>
                </c:pt>
                <c:pt idx="10">
                  <c:v>8.8899999999999988</c:v>
                </c:pt>
                <c:pt idx="11">
                  <c:v>10.0425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F13-4220-88C9-41D85A2C97B8}"/>
            </c:ext>
          </c:extLst>
        </c:ser>
        <c:ser>
          <c:idx val="16"/>
          <c:order val="16"/>
          <c:tx>
            <c:strRef>
              <c:f>'DO as O2'!$T$257</c:f>
              <c:strCache>
                <c:ptCount val="1"/>
                <c:pt idx="0">
                  <c:v>HUMBER AT SALT END JETTY (2019)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O2'!$T$258:$T$269</c:f>
              <c:numCache>
                <c:formatCode>0.0</c:formatCode>
                <c:ptCount val="12"/>
                <c:pt idx="0">
                  <c:v>11.25</c:v>
                </c:pt>
                <c:pt idx="1">
                  <c:v>11.6</c:v>
                </c:pt>
                <c:pt idx="2">
                  <c:v>10.743333333333332</c:v>
                </c:pt>
                <c:pt idx="3">
                  <c:v>10.905000000000001</c:v>
                </c:pt>
                <c:pt idx="4">
                  <c:v>8.86</c:v>
                </c:pt>
                <c:pt idx="5">
                  <c:v>7.9466666666666663</c:v>
                </c:pt>
                <c:pt idx="6">
                  <c:v>7.72</c:v>
                </c:pt>
                <c:pt idx="7">
                  <c:v>7.2525000000000004</c:v>
                </c:pt>
                <c:pt idx="8">
                  <c:v>7.9433333333333325</c:v>
                </c:pt>
                <c:pt idx="9">
                  <c:v>8.51</c:v>
                </c:pt>
                <c:pt idx="10">
                  <c:v>9.24</c:v>
                </c:pt>
                <c:pt idx="11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F13-4220-88C9-41D85A2C97B8}"/>
            </c:ext>
          </c:extLst>
        </c:ser>
        <c:ser>
          <c:idx val="17"/>
          <c:order val="17"/>
          <c:tx>
            <c:strRef>
              <c:f>'DO as O2'!$U$257</c:f>
              <c:strCache>
                <c:ptCount val="1"/>
                <c:pt idx="0">
                  <c:v>HULL WWTW - 250M PLUME AT LOW WATER (2019)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O2'!$U$258:$U$269</c:f>
              <c:numCache>
                <c:formatCode>0.0</c:formatCode>
                <c:ptCount val="12"/>
                <c:pt idx="0">
                  <c:v>10.61</c:v>
                </c:pt>
                <c:pt idx="1">
                  <c:v>11.28</c:v>
                </c:pt>
                <c:pt idx="2">
                  <c:v>10.1</c:v>
                </c:pt>
                <c:pt idx="3">
                  <c:v>9.4949999999999992</c:v>
                </c:pt>
                <c:pt idx="4">
                  <c:v>8.6900000000000013</c:v>
                </c:pt>
                <c:pt idx="5">
                  <c:v>7.9866666666666672</c:v>
                </c:pt>
                <c:pt idx="6">
                  <c:v>7.5266666666666673</c:v>
                </c:pt>
                <c:pt idx="7">
                  <c:v>7.1266666666666678</c:v>
                </c:pt>
                <c:pt idx="8">
                  <c:v>7.82</c:v>
                </c:pt>
                <c:pt idx="9">
                  <c:v>8.8766666666666669</c:v>
                </c:pt>
                <c:pt idx="10">
                  <c:v>8.94</c:v>
                </c:pt>
                <c:pt idx="11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F13-4220-88C9-41D85A2C97B8}"/>
            </c:ext>
          </c:extLst>
        </c:ser>
        <c:ser>
          <c:idx val="18"/>
          <c:order val="18"/>
          <c:tx>
            <c:strRef>
              <c:f>'DO as O2'!$D$240</c:f>
              <c:strCache>
                <c:ptCount val="1"/>
                <c:pt idx="0">
                  <c:v>2015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 as O2'!$C$241:$C$252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O2'!$D$241:$D$252</c:f>
              <c:numCache>
                <c:formatCode>0.0</c:formatCode>
                <c:ptCount val="12"/>
                <c:pt idx="0">
                  <c:v>11.6</c:v>
                </c:pt>
                <c:pt idx="1">
                  <c:v>11.157142857142858</c:v>
                </c:pt>
                <c:pt idx="2">
                  <c:v>11.525</c:v>
                </c:pt>
                <c:pt idx="3">
                  <c:v>10.941666666666668</c:v>
                </c:pt>
                <c:pt idx="4">
                  <c:v>8.8814285714285717</c:v>
                </c:pt>
                <c:pt idx="5">
                  <c:v>8.0850000000000009</c:v>
                </c:pt>
                <c:pt idx="6">
                  <c:v>7.3680000000000003</c:v>
                </c:pt>
                <c:pt idx="7">
                  <c:v>6.66</c:v>
                </c:pt>
                <c:pt idx="8">
                  <c:v>7.2149999999999999</c:v>
                </c:pt>
                <c:pt idx="9">
                  <c:v>7.39</c:v>
                </c:pt>
                <c:pt idx="10">
                  <c:v>8.5449999999999999</c:v>
                </c:pt>
                <c:pt idx="11">
                  <c:v>9.2142857142857135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F13-4220-88C9-41D85A2C97B8}"/>
            </c:ext>
          </c:extLst>
        </c:ser>
        <c:ser>
          <c:idx val="19"/>
          <c:order val="19"/>
          <c:tx>
            <c:strRef>
              <c:f>'DO as O2'!$E$240</c:f>
              <c:strCache>
                <c:ptCount val="1"/>
                <c:pt idx="0">
                  <c:v>2016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'DO as O2'!$C$241:$C$252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O2'!$E$241:$E$252</c:f>
              <c:numCache>
                <c:formatCode>0.0</c:formatCode>
                <c:ptCount val="12"/>
                <c:pt idx="0">
                  <c:v>10.567500000000001</c:v>
                </c:pt>
                <c:pt idx="1">
                  <c:v>11.27142857142857</c:v>
                </c:pt>
                <c:pt idx="2">
                  <c:v>11.033333333333333</c:v>
                </c:pt>
                <c:pt idx="3">
                  <c:v>9.0566666666666666</c:v>
                </c:pt>
                <c:pt idx="4">
                  <c:v>9.2328571428571422</c:v>
                </c:pt>
                <c:pt idx="5">
                  <c:v>8.2899999999999991</c:v>
                </c:pt>
                <c:pt idx="6">
                  <c:v>7.4716666666666667</c:v>
                </c:pt>
                <c:pt idx="7">
                  <c:v>7.3936363636363618</c:v>
                </c:pt>
                <c:pt idx="8">
                  <c:v>7.5370000000000008</c:v>
                </c:pt>
                <c:pt idx="9">
                  <c:v>8.1479999999999997</c:v>
                </c:pt>
                <c:pt idx="10">
                  <c:v>9.2336363636363625</c:v>
                </c:pt>
                <c:pt idx="11">
                  <c:v>9.543000000000001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F13-4220-88C9-41D85A2C97B8}"/>
            </c:ext>
          </c:extLst>
        </c:ser>
        <c:ser>
          <c:idx val="20"/>
          <c:order val="20"/>
          <c:tx>
            <c:strRef>
              <c:f>'DO as O2'!$F$240</c:f>
              <c:strCache>
                <c:ptCount val="1"/>
                <c:pt idx="0">
                  <c:v>2019</c:v>
                </c:pt>
              </c:strCache>
            </c:strRef>
          </c:tx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'DO as O2'!$C$241:$C$252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O2'!$F$241:$F$252</c:f>
              <c:numCache>
                <c:formatCode>0.0</c:formatCode>
                <c:ptCount val="12"/>
                <c:pt idx="0">
                  <c:v>10.916666666666666</c:v>
                </c:pt>
                <c:pt idx="1">
                  <c:v>11.683333333333332</c:v>
                </c:pt>
                <c:pt idx="2">
                  <c:v>10.328749999999999</c:v>
                </c:pt>
                <c:pt idx="3">
                  <c:v>9.9525000000000006</c:v>
                </c:pt>
                <c:pt idx="4">
                  <c:v>8.7100000000000009</c:v>
                </c:pt>
                <c:pt idx="5">
                  <c:v>7.8950000000000005</c:v>
                </c:pt>
                <c:pt idx="6">
                  <c:v>7.1833333333333327</c:v>
                </c:pt>
                <c:pt idx="7">
                  <c:v>7.44</c:v>
                </c:pt>
                <c:pt idx="8">
                  <c:v>7.9483333333333341</c:v>
                </c:pt>
                <c:pt idx="9">
                  <c:v>9.336666666666666</c:v>
                </c:pt>
                <c:pt idx="11">
                  <c:v>10.0975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F13-4220-88C9-41D85A2C97B8}"/>
            </c:ext>
          </c:extLst>
        </c:ser>
        <c:ser>
          <c:idx val="21"/>
          <c:order val="21"/>
          <c:tx>
            <c:strRef>
              <c:f>'DO as O2'!$G$240</c:f>
              <c:strCache>
                <c:ptCount val="1"/>
                <c:pt idx="0">
                  <c:v>Observed mean (all data)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O2'!$G$241:$G$252</c:f>
              <c:numCache>
                <c:formatCode>0.0</c:formatCode>
                <c:ptCount val="12"/>
                <c:pt idx="0">
                  <c:v>10.981999999999999</c:v>
                </c:pt>
                <c:pt idx="1">
                  <c:v>11.355</c:v>
                </c:pt>
                <c:pt idx="2">
                  <c:v>10.829444444444443</c:v>
                </c:pt>
                <c:pt idx="3">
                  <c:v>9.9874999999999989</c:v>
                </c:pt>
                <c:pt idx="4">
                  <c:v>8.9799999999999986</c:v>
                </c:pt>
                <c:pt idx="5">
                  <c:v>8.0461111111111094</c:v>
                </c:pt>
                <c:pt idx="6">
                  <c:v>7.3459090909090898</c:v>
                </c:pt>
                <c:pt idx="7">
                  <c:v>7.3104545454545438</c:v>
                </c:pt>
                <c:pt idx="8">
                  <c:v>7.5613636363636383</c:v>
                </c:pt>
                <c:pt idx="9">
                  <c:v>8.2654545454545474</c:v>
                </c:pt>
                <c:pt idx="10">
                  <c:v>9.0500000000000007</c:v>
                </c:pt>
                <c:pt idx="11">
                  <c:v>9.5390476190476203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F13-4220-88C9-41D85A2C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13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9494955452665794E-2"/>
          <c:y val="0.70968418691253332"/>
          <c:w val="0.92930791890714048"/>
          <c:h val="0.276640599412252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2677226344740626"/>
          <c:h val="0.8614487291652646"/>
        </c:manualLayout>
      </c:layout>
      <c:areaChart>
        <c:grouping val="stacked"/>
        <c:varyColors val="0"/>
        <c:ser>
          <c:idx val="22"/>
          <c:order val="0"/>
          <c:tx>
            <c:strRef>
              <c:f>'DO as O2'!$H$240</c:f>
              <c:strCache>
                <c:ptCount val="1"/>
                <c:pt idx="0">
                  <c:v>Bad</c:v>
                </c:pt>
              </c:strCache>
            </c:strRef>
          </c:tx>
          <c:spPr>
            <a:solidFill>
              <a:srgbClr val="F5A98B"/>
            </a:solidFill>
            <a:ln>
              <a:solidFill>
                <a:srgbClr val="FFC000"/>
              </a:solidFill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O2'!$H$241:$H$252</c:f>
              <c:numCache>
                <c:formatCode>General</c:formatCode>
                <c:ptCount val="12"/>
                <c:pt idx="0">
                  <c:v>1.8390056779661017</c:v>
                </c:pt>
                <c:pt idx="1">
                  <c:v>1.8390056779661017</c:v>
                </c:pt>
                <c:pt idx="2">
                  <c:v>1.8390056779661017</c:v>
                </c:pt>
                <c:pt idx="3">
                  <c:v>1.8390056779661017</c:v>
                </c:pt>
                <c:pt idx="4">
                  <c:v>1.8390056779661017</c:v>
                </c:pt>
                <c:pt idx="5">
                  <c:v>1.8390056779661017</c:v>
                </c:pt>
                <c:pt idx="6">
                  <c:v>1.8390056779661017</c:v>
                </c:pt>
                <c:pt idx="7">
                  <c:v>1.8390056779661017</c:v>
                </c:pt>
                <c:pt idx="8">
                  <c:v>1.8390056779661017</c:v>
                </c:pt>
                <c:pt idx="9">
                  <c:v>1.8390056779661017</c:v>
                </c:pt>
                <c:pt idx="10">
                  <c:v>1.8390056779661017</c:v>
                </c:pt>
                <c:pt idx="11">
                  <c:v>1.8390056779661017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A-4646-ACD7-1C62B2135D91}"/>
            </c:ext>
          </c:extLst>
        </c:ser>
        <c:ser>
          <c:idx val="23"/>
          <c:order val="1"/>
          <c:tx>
            <c:strRef>
              <c:f>'DO as O2'!$I$240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O2'!$I$241:$I$252</c:f>
              <c:numCache>
                <c:formatCode>General</c:formatCode>
                <c:ptCount val="12"/>
                <c:pt idx="0">
                  <c:v>0.91218491525423717</c:v>
                </c:pt>
                <c:pt idx="1">
                  <c:v>0.91218491525423717</c:v>
                </c:pt>
                <c:pt idx="2">
                  <c:v>0.91218491525423717</c:v>
                </c:pt>
                <c:pt idx="3">
                  <c:v>0.91218491525423717</c:v>
                </c:pt>
                <c:pt idx="4">
                  <c:v>0.91218491525423717</c:v>
                </c:pt>
                <c:pt idx="5">
                  <c:v>0.91218491525423717</c:v>
                </c:pt>
                <c:pt idx="6">
                  <c:v>0.91218491525423717</c:v>
                </c:pt>
                <c:pt idx="7">
                  <c:v>0.91218491525423717</c:v>
                </c:pt>
                <c:pt idx="8">
                  <c:v>0.91218491525423717</c:v>
                </c:pt>
                <c:pt idx="9">
                  <c:v>0.91218491525423717</c:v>
                </c:pt>
                <c:pt idx="10">
                  <c:v>0.91218491525423717</c:v>
                </c:pt>
                <c:pt idx="11">
                  <c:v>0.91218491525423717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A-4646-ACD7-1C62B2135D91}"/>
            </c:ext>
          </c:extLst>
        </c:ser>
        <c:ser>
          <c:idx val="24"/>
          <c:order val="2"/>
          <c:tx>
            <c:strRef>
              <c:f>'DO as O2'!$J$240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O2'!$J$241:$J$252</c:f>
              <c:numCache>
                <c:formatCode>General</c:formatCode>
                <c:ptCount val="12"/>
                <c:pt idx="0">
                  <c:v>1.8390056779661013</c:v>
                </c:pt>
                <c:pt idx="1">
                  <c:v>1.8390056779661013</c:v>
                </c:pt>
                <c:pt idx="2">
                  <c:v>1.8390056779661013</c:v>
                </c:pt>
                <c:pt idx="3">
                  <c:v>1.8390056779661013</c:v>
                </c:pt>
                <c:pt idx="4">
                  <c:v>1.8390056779661013</c:v>
                </c:pt>
                <c:pt idx="5">
                  <c:v>1.8390056779661013</c:v>
                </c:pt>
                <c:pt idx="6">
                  <c:v>1.8390056779661013</c:v>
                </c:pt>
                <c:pt idx="7">
                  <c:v>1.8390056779661013</c:v>
                </c:pt>
                <c:pt idx="8">
                  <c:v>1.8390056779661013</c:v>
                </c:pt>
                <c:pt idx="9">
                  <c:v>1.8390056779661013</c:v>
                </c:pt>
                <c:pt idx="10">
                  <c:v>1.8390056779661013</c:v>
                </c:pt>
                <c:pt idx="11">
                  <c:v>1.8390056779661013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A-4646-ACD7-1C62B2135D91}"/>
            </c:ext>
          </c:extLst>
        </c:ser>
        <c:ser>
          <c:idx val="25"/>
          <c:order val="3"/>
          <c:tx>
            <c:strRef>
              <c:f>'DO as O2'!$K$240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O2'!$K$241:$K$252</c:f>
              <c:numCache>
                <c:formatCode>General</c:formatCode>
                <c:ptCount val="12"/>
                <c:pt idx="0">
                  <c:v>1.868277372881356</c:v>
                </c:pt>
                <c:pt idx="1">
                  <c:v>1.868277372881356</c:v>
                </c:pt>
                <c:pt idx="2">
                  <c:v>1.868277372881356</c:v>
                </c:pt>
                <c:pt idx="3">
                  <c:v>1.868277372881356</c:v>
                </c:pt>
                <c:pt idx="4">
                  <c:v>1.868277372881356</c:v>
                </c:pt>
                <c:pt idx="5">
                  <c:v>1.868277372881356</c:v>
                </c:pt>
                <c:pt idx="6">
                  <c:v>1.868277372881356</c:v>
                </c:pt>
                <c:pt idx="7">
                  <c:v>1.868277372881356</c:v>
                </c:pt>
                <c:pt idx="8">
                  <c:v>1.868277372881356</c:v>
                </c:pt>
                <c:pt idx="9">
                  <c:v>1.868277372881356</c:v>
                </c:pt>
                <c:pt idx="10">
                  <c:v>1.868277372881356</c:v>
                </c:pt>
                <c:pt idx="11">
                  <c:v>1.868277372881356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A-4646-ACD7-1C62B2135D91}"/>
            </c:ext>
          </c:extLst>
        </c:ser>
        <c:ser>
          <c:idx val="26"/>
          <c:order val="4"/>
          <c:tx>
            <c:strRef>
              <c:f>'DO as O2'!$L$240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O2'!$L$241:$L$252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DA-4646-ACD7-1C62B2135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282191"/>
        <c:axId val="1004280751"/>
      </c:areaChart>
      <c:lineChart>
        <c:grouping val="standard"/>
        <c:varyColors val="0"/>
        <c:ser>
          <c:idx val="0"/>
          <c:order val="5"/>
          <c:tx>
            <c:strRef>
              <c:f>'DO as O2'!$M$240</c:f>
              <c:strCache>
                <c:ptCount val="1"/>
                <c:pt idx="0">
                  <c:v>2015 5%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'DO as O2'!$M$241:$M$252</c:f>
              <c:numCache>
                <c:formatCode>0.00</c:formatCode>
                <c:ptCount val="12"/>
                <c:pt idx="0">
                  <c:v>6.91</c:v>
                </c:pt>
                <c:pt idx="1">
                  <c:v>6.91</c:v>
                </c:pt>
                <c:pt idx="2">
                  <c:v>6.91</c:v>
                </c:pt>
                <c:pt idx="3">
                  <c:v>6.91</c:v>
                </c:pt>
                <c:pt idx="4">
                  <c:v>6.91</c:v>
                </c:pt>
                <c:pt idx="5">
                  <c:v>6.91</c:v>
                </c:pt>
                <c:pt idx="6">
                  <c:v>6.91</c:v>
                </c:pt>
                <c:pt idx="7">
                  <c:v>6.91</c:v>
                </c:pt>
                <c:pt idx="8">
                  <c:v>6.91</c:v>
                </c:pt>
                <c:pt idx="9">
                  <c:v>6.91</c:v>
                </c:pt>
                <c:pt idx="10">
                  <c:v>6.91</c:v>
                </c:pt>
                <c:pt idx="11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DA-4646-ACD7-1C62B2135D91}"/>
            </c:ext>
          </c:extLst>
        </c:ser>
        <c:ser>
          <c:idx val="1"/>
          <c:order val="6"/>
          <c:tx>
            <c:strRef>
              <c:f>'DO as O2'!$N$240</c:f>
              <c:strCache>
                <c:ptCount val="1"/>
                <c:pt idx="0">
                  <c:v>2016 5%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O2'!$N$241:$N$252</c:f>
              <c:numCache>
                <c:formatCode>0.00</c:formatCode>
                <c:ptCount val="12"/>
                <c:pt idx="0">
                  <c:v>7.28</c:v>
                </c:pt>
                <c:pt idx="1">
                  <c:v>7.28</c:v>
                </c:pt>
                <c:pt idx="2">
                  <c:v>7.28</c:v>
                </c:pt>
                <c:pt idx="3">
                  <c:v>7.28</c:v>
                </c:pt>
                <c:pt idx="4">
                  <c:v>7.28</c:v>
                </c:pt>
                <c:pt idx="5">
                  <c:v>7.28</c:v>
                </c:pt>
                <c:pt idx="6">
                  <c:v>7.28</c:v>
                </c:pt>
                <c:pt idx="7">
                  <c:v>7.28</c:v>
                </c:pt>
                <c:pt idx="8">
                  <c:v>7.28</c:v>
                </c:pt>
                <c:pt idx="9">
                  <c:v>7.28</c:v>
                </c:pt>
                <c:pt idx="10">
                  <c:v>7.28</c:v>
                </c:pt>
                <c:pt idx="11">
                  <c:v>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DA-4646-ACD7-1C62B2135D91}"/>
            </c:ext>
          </c:extLst>
        </c:ser>
        <c:ser>
          <c:idx val="2"/>
          <c:order val="7"/>
          <c:tx>
            <c:strRef>
              <c:f>'DO as O2'!$O$240</c:f>
              <c:strCache>
                <c:ptCount val="1"/>
                <c:pt idx="0">
                  <c:v>2019 5%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O2'!$O$241:$O$252</c:f>
              <c:numCache>
                <c:formatCode>0.00</c:formatCode>
                <c:ptCount val="12"/>
                <c:pt idx="0">
                  <c:v>6.9675000000000002</c:v>
                </c:pt>
                <c:pt idx="1">
                  <c:v>6.9675000000000002</c:v>
                </c:pt>
                <c:pt idx="2">
                  <c:v>6.9675000000000002</c:v>
                </c:pt>
                <c:pt idx="3">
                  <c:v>6.9675000000000002</c:v>
                </c:pt>
                <c:pt idx="4">
                  <c:v>6.9675000000000002</c:v>
                </c:pt>
                <c:pt idx="5">
                  <c:v>6.9675000000000002</c:v>
                </c:pt>
                <c:pt idx="6">
                  <c:v>6.9675000000000002</c:v>
                </c:pt>
                <c:pt idx="7">
                  <c:v>6.9675000000000002</c:v>
                </c:pt>
                <c:pt idx="8">
                  <c:v>6.9675000000000002</c:v>
                </c:pt>
                <c:pt idx="9">
                  <c:v>6.9675000000000002</c:v>
                </c:pt>
                <c:pt idx="10">
                  <c:v>6.9675000000000002</c:v>
                </c:pt>
                <c:pt idx="11">
                  <c:v>6.9675000000000002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DA-4646-ACD7-1C62B2135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1671381901232374"/>
          <c:h val="0.79763106534760075"/>
        </c:manualLayout>
      </c:layout>
      <c:lineChart>
        <c:grouping val="standard"/>
        <c:varyColors val="0"/>
        <c:ser>
          <c:idx val="21"/>
          <c:order val="0"/>
          <c:tx>
            <c:strRef>
              <c:f>'DO as O2'!$G$240</c:f>
              <c:strCache>
                <c:ptCount val="1"/>
                <c:pt idx="0">
                  <c:v>Observed mean (all data)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2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O2'!$G$241:$G$252</c:f>
              <c:numCache>
                <c:formatCode>0.0</c:formatCode>
                <c:ptCount val="12"/>
                <c:pt idx="0">
                  <c:v>10.981999999999999</c:v>
                </c:pt>
                <c:pt idx="1">
                  <c:v>11.355</c:v>
                </c:pt>
                <c:pt idx="2">
                  <c:v>10.829444444444443</c:v>
                </c:pt>
                <c:pt idx="3">
                  <c:v>9.9874999999999989</c:v>
                </c:pt>
                <c:pt idx="4">
                  <c:v>8.9799999999999986</c:v>
                </c:pt>
                <c:pt idx="5">
                  <c:v>8.0461111111111094</c:v>
                </c:pt>
                <c:pt idx="6">
                  <c:v>7.3459090909090898</c:v>
                </c:pt>
                <c:pt idx="7">
                  <c:v>7.3104545454545438</c:v>
                </c:pt>
                <c:pt idx="8">
                  <c:v>7.5613636363636383</c:v>
                </c:pt>
                <c:pt idx="9">
                  <c:v>8.2654545454545474</c:v>
                </c:pt>
                <c:pt idx="10">
                  <c:v>9.0500000000000007</c:v>
                </c:pt>
                <c:pt idx="11">
                  <c:v>9.5390476190476203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E-4B79-84A9-ADF42430C57B}"/>
            </c:ext>
          </c:extLst>
        </c:ser>
        <c:ser>
          <c:idx val="0"/>
          <c:order val="1"/>
          <c:tx>
            <c:strRef>
              <c:f>'DO as O2'!$P$240</c:f>
              <c:strCache>
                <c:ptCount val="1"/>
                <c:pt idx="0">
                  <c:v>100% sat theoretical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O2'!$P$241:$P$252</c:f>
              <c:numCache>
                <c:formatCode>General</c:formatCode>
                <c:ptCount val="12"/>
                <c:pt idx="0">
                  <c:v>11.702500000000001</c:v>
                </c:pt>
                <c:pt idx="1">
                  <c:v>12.060700000000001</c:v>
                </c:pt>
                <c:pt idx="2">
                  <c:v>11.43981</c:v>
                </c:pt>
                <c:pt idx="3">
                  <c:v>10.66638</c:v>
                </c:pt>
                <c:pt idx="4">
                  <c:v>9.8333999999999993</c:v>
                </c:pt>
                <c:pt idx="5">
                  <c:v>9.0931680000000004</c:v>
                </c:pt>
                <c:pt idx="6">
                  <c:v>8.6008080000000007</c:v>
                </c:pt>
                <c:pt idx="7">
                  <c:v>8.4441700000000015</c:v>
                </c:pt>
                <c:pt idx="8">
                  <c:v>8.6950500000000002</c:v>
                </c:pt>
                <c:pt idx="9">
                  <c:v>9.36416</c:v>
                </c:pt>
                <c:pt idx="10">
                  <c:v>10.405502</c:v>
                </c:pt>
                <c:pt idx="11">
                  <c:v>11.466230000000001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E-4B79-84A9-ADF42430C57B}"/>
            </c:ext>
          </c:extLst>
        </c:ser>
        <c:ser>
          <c:idx val="3"/>
          <c:order val="4"/>
          <c:tx>
            <c:strRef>
              <c:f>'DO as O2'!$S$240</c:f>
              <c:strCache>
                <c:ptCount val="1"/>
                <c:pt idx="0">
                  <c:v>Mean monthly drawdown</c:v>
                </c:pt>
              </c:strCache>
            </c:strRef>
          </c:tx>
          <c:spPr>
            <a:ln w="25400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O2'!$S$241:$S$252</c:f>
              <c:numCache>
                <c:formatCode>0.0</c:formatCode>
                <c:ptCount val="12"/>
                <c:pt idx="0">
                  <c:v>1.043299417267918</c:v>
                </c:pt>
                <c:pt idx="1">
                  <c:v>1.043299417267918</c:v>
                </c:pt>
                <c:pt idx="2">
                  <c:v>1.043299417267918</c:v>
                </c:pt>
                <c:pt idx="3">
                  <c:v>1.043299417267918</c:v>
                </c:pt>
                <c:pt idx="4">
                  <c:v>1.043299417267918</c:v>
                </c:pt>
                <c:pt idx="5">
                  <c:v>1.043299417267918</c:v>
                </c:pt>
                <c:pt idx="6">
                  <c:v>1.043299417267918</c:v>
                </c:pt>
                <c:pt idx="7">
                  <c:v>1.043299417267918</c:v>
                </c:pt>
                <c:pt idx="8">
                  <c:v>1.043299417267918</c:v>
                </c:pt>
                <c:pt idx="9">
                  <c:v>1.043299417267918</c:v>
                </c:pt>
                <c:pt idx="10">
                  <c:v>1.043299417267918</c:v>
                </c:pt>
                <c:pt idx="11">
                  <c:v>1.043299417267918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E-4B79-84A9-ADF42430C57B}"/>
            </c:ext>
          </c:extLst>
        </c:ser>
        <c:ser>
          <c:idx val="5"/>
          <c:order val="6"/>
          <c:tx>
            <c:strRef>
              <c:f>'DO as O2'!$AK$304</c:f>
              <c:strCache>
                <c:ptCount val="1"/>
                <c:pt idx="0">
                  <c:v>Monthly average demand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O2'!$AK$305:$AK$316</c:f>
              <c:numCache>
                <c:formatCode>0.00</c:formatCode>
                <c:ptCount val="12"/>
                <c:pt idx="0">
                  <c:v>0.60101786666666612</c:v>
                </c:pt>
                <c:pt idx="1">
                  <c:v>0.31547457142857027</c:v>
                </c:pt>
                <c:pt idx="2">
                  <c:v>0.57966475555555697</c:v>
                </c:pt>
                <c:pt idx="3">
                  <c:v>0.68381805555555708</c:v>
                </c:pt>
                <c:pt idx="4">
                  <c:v>0.87387122222222402</c:v>
                </c:pt>
                <c:pt idx="5">
                  <c:v>1.0651308888888895</c:v>
                </c:pt>
                <c:pt idx="6">
                  <c:v>1.2743916818181846</c:v>
                </c:pt>
                <c:pt idx="7">
                  <c:v>1.2639643181818219</c:v>
                </c:pt>
                <c:pt idx="8">
                  <c:v>1.136382590909089</c:v>
                </c:pt>
                <c:pt idx="9">
                  <c:v>0.9445864545454512</c:v>
                </c:pt>
                <c:pt idx="10">
                  <c:v>1.3929759333333323</c:v>
                </c:pt>
                <c:pt idx="11">
                  <c:v>1.8224571934523794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E-4B79-84A9-ADF42430C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'DO as O2'!$Q$240</c15:sqref>
                        </c15:formulaRef>
                      </c:ext>
                    </c:extLst>
                    <c:strCache>
                      <c:ptCount val="1"/>
                      <c:pt idx="0">
                        <c:v>Calculated drawdown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'DO as O2'!$C$258:$C$269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'DO as O2'!$Q$241:$Q$252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>
                        <c:v>0.72050000000000125</c:v>
                      </c:pt>
                      <c:pt idx="1">
                        <c:v>0.70570000000000022</c:v>
                      </c:pt>
                      <c:pt idx="2">
                        <c:v>0.61036555555555694</c:v>
                      </c:pt>
                      <c:pt idx="3">
                        <c:v>0.67888000000000126</c:v>
                      </c:pt>
                      <c:pt idx="4">
                        <c:v>0.8534000000000006</c:v>
                      </c:pt>
                      <c:pt idx="5">
                        <c:v>1.0470568888888909</c:v>
                      </c:pt>
                      <c:pt idx="6">
                        <c:v>1.2548989090909108</c:v>
                      </c:pt>
                      <c:pt idx="7">
                        <c:v>1.1337154545454577</c:v>
                      </c:pt>
                      <c:pt idx="8">
                        <c:v>1.1336863636363619</c:v>
                      </c:pt>
                      <c:pt idx="9">
                        <c:v>1.0987054545454527</c:v>
                      </c:pt>
                      <c:pt idx="10">
                        <c:v>1.3555019999999995</c:v>
                      </c:pt>
                      <c:pt idx="11">
                        <c:v>1.9271823809523809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C1E-4B79-84A9-ADF42430C57B}"/>
                  </c:ext>
                </c:extLst>
              </c15:ser>
            </c15:filteredLineSeries>
            <c15:filteredLine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O2'!$R$240</c15:sqref>
                        </c15:formulaRef>
                      </c:ext>
                    </c:extLst>
                    <c:strCache>
                      <c:ptCount val="1"/>
                      <c:pt idx="0">
                        <c:v>95%ile drawdown</c:v>
                      </c:pt>
                    </c:strCache>
                  </c:strRef>
                </c:tx>
                <c:spPr>
                  <a:ln w="25400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O2'!$C$258:$C$269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O2'!$R$241:$R$252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1.6127581714285708</c:v>
                      </c:pt>
                      <c:pt idx="1">
                        <c:v>1.6127581714285708</c:v>
                      </c:pt>
                      <c:pt idx="2">
                        <c:v>1.6127581714285708</c:v>
                      </c:pt>
                      <c:pt idx="3">
                        <c:v>1.6127581714285708</c:v>
                      </c:pt>
                      <c:pt idx="4">
                        <c:v>1.6127581714285708</c:v>
                      </c:pt>
                      <c:pt idx="5">
                        <c:v>1.6127581714285708</c:v>
                      </c:pt>
                      <c:pt idx="6">
                        <c:v>1.6127581714285708</c:v>
                      </c:pt>
                      <c:pt idx="7">
                        <c:v>1.6127581714285708</c:v>
                      </c:pt>
                      <c:pt idx="8">
                        <c:v>1.6127581714285708</c:v>
                      </c:pt>
                      <c:pt idx="9">
                        <c:v>1.6127581714285708</c:v>
                      </c:pt>
                      <c:pt idx="10">
                        <c:v>1.6127581714285708</c:v>
                      </c:pt>
                      <c:pt idx="11">
                        <c:v>1.6127581714285708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C1E-4B79-84A9-ADF42430C57B}"/>
                  </c:ext>
                </c:extLst>
              </c15:ser>
            </c15:filteredLineSeries>
            <c15:filteredLine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O2'!$AJ$304</c15:sqref>
                        </c15:formulaRef>
                      </c:ext>
                    </c:extLst>
                    <c:strCache>
                      <c:ptCount val="1"/>
                      <c:pt idx="0">
                        <c:v>Calculated 100%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O2'!$C$258:$C$269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O2'!$AJ$305:$AJ$316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11.583017866666665</c:v>
                      </c:pt>
                      <c:pt idx="1">
                        <c:v>11.670474571428571</c:v>
                      </c:pt>
                      <c:pt idx="2">
                        <c:v>11.4091092</c:v>
                      </c:pt>
                      <c:pt idx="3">
                        <c:v>10.671318055555556</c:v>
                      </c:pt>
                      <c:pt idx="4">
                        <c:v>9.8538712222222227</c:v>
                      </c:pt>
                      <c:pt idx="5">
                        <c:v>9.111241999999999</c:v>
                      </c:pt>
                      <c:pt idx="6">
                        <c:v>8.6203007727272745</c:v>
                      </c:pt>
                      <c:pt idx="7">
                        <c:v>8.5744188636363656</c:v>
                      </c:pt>
                      <c:pt idx="8">
                        <c:v>8.6977462272727273</c:v>
                      </c:pt>
                      <c:pt idx="9">
                        <c:v>9.2100409999999986</c:v>
                      </c:pt>
                      <c:pt idx="10">
                        <c:v>10.442975933333333</c:v>
                      </c:pt>
                      <c:pt idx="11">
                        <c:v>11.3615048125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C1E-4B79-84A9-ADF42430C57B}"/>
                  </c:ext>
                </c:extLst>
              </c15:ser>
            </c15:filteredLineSeries>
          </c:ext>
        </c:extLst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94955452665794E-2"/>
          <c:y val="0.90113717836552487"/>
          <c:w val="0.92930791890714048"/>
          <c:h val="8.5187607959261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1671381901232374"/>
          <c:h val="0.79763106534760075"/>
        </c:manualLayout>
      </c:layout>
      <c:lineChart>
        <c:grouping val="standard"/>
        <c:varyColors val="0"/>
        <c:ser>
          <c:idx val="21"/>
          <c:order val="0"/>
          <c:tx>
            <c:strRef>
              <c:f>'DO as O2'!$G$240</c:f>
              <c:strCache>
                <c:ptCount val="1"/>
                <c:pt idx="0">
                  <c:v>Observed mean (all data)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2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O2'!$G$241:$G$252</c:f>
              <c:numCache>
                <c:formatCode>0.0</c:formatCode>
                <c:ptCount val="12"/>
                <c:pt idx="0">
                  <c:v>10.981999999999999</c:v>
                </c:pt>
                <c:pt idx="1">
                  <c:v>11.355</c:v>
                </c:pt>
                <c:pt idx="2">
                  <c:v>10.829444444444443</c:v>
                </c:pt>
                <c:pt idx="3">
                  <c:v>9.9874999999999989</c:v>
                </c:pt>
                <c:pt idx="4">
                  <c:v>8.9799999999999986</c:v>
                </c:pt>
                <c:pt idx="5">
                  <c:v>8.0461111111111094</c:v>
                </c:pt>
                <c:pt idx="6">
                  <c:v>7.3459090909090898</c:v>
                </c:pt>
                <c:pt idx="7">
                  <c:v>7.3104545454545438</c:v>
                </c:pt>
                <c:pt idx="8">
                  <c:v>7.5613636363636383</c:v>
                </c:pt>
                <c:pt idx="9">
                  <c:v>8.2654545454545474</c:v>
                </c:pt>
                <c:pt idx="10">
                  <c:v>9.0500000000000007</c:v>
                </c:pt>
                <c:pt idx="11">
                  <c:v>9.5390476190476203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D-41F6-94D1-A187BB0C3CA3}"/>
            </c:ext>
          </c:extLst>
        </c:ser>
        <c:ser>
          <c:idx val="0"/>
          <c:order val="1"/>
          <c:tx>
            <c:strRef>
              <c:f>'DO as O2'!$P$240</c:f>
              <c:strCache>
                <c:ptCount val="1"/>
                <c:pt idx="0">
                  <c:v>100% sat theoretical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O2'!$P$241:$P$252</c:f>
              <c:numCache>
                <c:formatCode>General</c:formatCode>
                <c:ptCount val="12"/>
                <c:pt idx="0">
                  <c:v>11.702500000000001</c:v>
                </c:pt>
                <c:pt idx="1">
                  <c:v>12.060700000000001</c:v>
                </c:pt>
                <c:pt idx="2">
                  <c:v>11.43981</c:v>
                </c:pt>
                <c:pt idx="3">
                  <c:v>10.66638</c:v>
                </c:pt>
                <c:pt idx="4">
                  <c:v>9.8333999999999993</c:v>
                </c:pt>
                <c:pt idx="5">
                  <c:v>9.0931680000000004</c:v>
                </c:pt>
                <c:pt idx="6">
                  <c:v>8.6008080000000007</c:v>
                </c:pt>
                <c:pt idx="7">
                  <c:v>8.4441700000000015</c:v>
                </c:pt>
                <c:pt idx="8">
                  <c:v>8.6950500000000002</c:v>
                </c:pt>
                <c:pt idx="9">
                  <c:v>9.36416</c:v>
                </c:pt>
                <c:pt idx="10">
                  <c:v>10.405502</c:v>
                </c:pt>
                <c:pt idx="11">
                  <c:v>11.466230000000001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D-41F6-94D1-A187BB0C3CA3}"/>
            </c:ext>
          </c:extLst>
        </c:ser>
        <c:ser>
          <c:idx val="4"/>
          <c:order val="5"/>
          <c:tx>
            <c:strRef>
              <c:f>'DO as O2'!$T$240</c:f>
              <c:strCache>
                <c:ptCount val="1"/>
                <c:pt idx="0">
                  <c:v>Worst case scenario 100% sat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O2'!$T$241:$T$252</c:f>
              <c:numCache>
                <c:formatCode>General</c:formatCode>
                <c:ptCount val="12"/>
                <c:pt idx="0">
                  <c:v>10.98747</c:v>
                </c:pt>
                <c:pt idx="1">
                  <c:v>11.195743999999999</c:v>
                </c:pt>
                <c:pt idx="2">
                  <c:v>10.528055999999999</c:v>
                </c:pt>
                <c:pt idx="3">
                  <c:v>10.099067999999999</c:v>
                </c:pt>
                <c:pt idx="4">
                  <c:v>9.0315480000000008</c:v>
                </c:pt>
                <c:pt idx="5">
                  <c:v>8.7278099999999998</c:v>
                </c:pt>
                <c:pt idx="6">
                  <c:v>8.1140220000000003</c:v>
                </c:pt>
                <c:pt idx="7">
                  <c:v>8.0683679999999995</c:v>
                </c:pt>
                <c:pt idx="8">
                  <c:v>8.2248000000000001</c:v>
                </c:pt>
                <c:pt idx="9">
                  <c:v>8.9398110000000006</c:v>
                </c:pt>
                <c:pt idx="10">
                  <c:v>9.5755040000000005</c:v>
                </c:pt>
                <c:pt idx="11">
                  <c:v>10.799894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D-41F6-94D1-A187BB0C3CA3}"/>
            </c:ext>
          </c:extLst>
        </c:ser>
        <c:ser>
          <c:idx val="5"/>
          <c:order val="6"/>
          <c:tx>
            <c:strRef>
              <c:f>'DO as O2'!$U$240</c:f>
              <c:strCache>
                <c:ptCount val="1"/>
                <c:pt idx="0">
                  <c:v>Worst Case scenario post demand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O2'!$U$241:$U$252</c:f>
              <c:numCache>
                <c:formatCode>General</c:formatCode>
                <c:ptCount val="12"/>
                <c:pt idx="0">
                  <c:v>9.0874699999999997</c:v>
                </c:pt>
                <c:pt idx="1">
                  <c:v>9.2957439999999991</c:v>
                </c:pt>
                <c:pt idx="2">
                  <c:v>8.6280559999999991</c:v>
                </c:pt>
                <c:pt idx="3">
                  <c:v>8.1990679999999987</c:v>
                </c:pt>
                <c:pt idx="4">
                  <c:v>7.1315480000000004</c:v>
                </c:pt>
                <c:pt idx="5">
                  <c:v>6.8278099999999995</c:v>
                </c:pt>
                <c:pt idx="6">
                  <c:v>6.2140219999999999</c:v>
                </c:pt>
                <c:pt idx="7">
                  <c:v>6.1683679999999992</c:v>
                </c:pt>
                <c:pt idx="8">
                  <c:v>6.3247999999999998</c:v>
                </c:pt>
                <c:pt idx="9">
                  <c:v>7.0398110000000003</c:v>
                </c:pt>
                <c:pt idx="10">
                  <c:v>7.6755040000000001</c:v>
                </c:pt>
                <c:pt idx="11">
                  <c:v>8.8998939999999997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D-41F6-94D1-A187BB0C3CA3}"/>
            </c:ext>
          </c:extLst>
        </c:ser>
        <c:ser>
          <c:idx val="6"/>
          <c:order val="7"/>
          <c:tx>
            <c:strRef>
              <c:f>'[1]Temp&amp;Sal'!$Q$238</c:f>
              <c:strCache>
                <c:ptCount val="1"/>
                <c:pt idx="0">
                  <c:v>Mean 100%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'[1]Temp&amp;Sal'!$Q$239:$Q$250</c:f>
              <c:numCache>
                <c:formatCode>General</c:formatCode>
                <c:ptCount val="12"/>
                <c:pt idx="0">
                  <c:v>11.583017866666665</c:v>
                </c:pt>
                <c:pt idx="1">
                  <c:v>11.670474571428571</c:v>
                </c:pt>
                <c:pt idx="2">
                  <c:v>11.4091092</c:v>
                </c:pt>
                <c:pt idx="3">
                  <c:v>10.671318055555556</c:v>
                </c:pt>
                <c:pt idx="4">
                  <c:v>9.8538712222222227</c:v>
                </c:pt>
                <c:pt idx="5">
                  <c:v>9.111241999999999</c:v>
                </c:pt>
                <c:pt idx="6">
                  <c:v>8.6203007727272745</c:v>
                </c:pt>
                <c:pt idx="7">
                  <c:v>8.5744188636363656</c:v>
                </c:pt>
                <c:pt idx="8">
                  <c:v>8.6800416190476177</c:v>
                </c:pt>
                <c:pt idx="9">
                  <c:v>9.2100409999999986</c:v>
                </c:pt>
                <c:pt idx="10">
                  <c:v>10.442975933333333</c:v>
                </c:pt>
                <c:pt idx="11">
                  <c:v>11.3615048125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8D-41F6-94D1-A187BB0C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'DO as O2'!$Q$240</c15:sqref>
                        </c15:formulaRef>
                      </c:ext>
                    </c:extLst>
                    <c:strCache>
                      <c:ptCount val="1"/>
                      <c:pt idx="0">
                        <c:v>Calculated drawdown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'DO as O2'!$C$258:$C$269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'DO as O2'!$Q$241:$Q$252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>
                        <c:v>0.72050000000000125</c:v>
                      </c:pt>
                      <c:pt idx="1">
                        <c:v>0.70570000000000022</c:v>
                      </c:pt>
                      <c:pt idx="2">
                        <c:v>0.61036555555555694</c:v>
                      </c:pt>
                      <c:pt idx="3">
                        <c:v>0.67888000000000126</c:v>
                      </c:pt>
                      <c:pt idx="4">
                        <c:v>0.8534000000000006</c:v>
                      </c:pt>
                      <c:pt idx="5">
                        <c:v>1.0470568888888909</c:v>
                      </c:pt>
                      <c:pt idx="6">
                        <c:v>1.2548989090909108</c:v>
                      </c:pt>
                      <c:pt idx="7">
                        <c:v>1.1337154545454577</c:v>
                      </c:pt>
                      <c:pt idx="8">
                        <c:v>1.1336863636363619</c:v>
                      </c:pt>
                      <c:pt idx="9">
                        <c:v>1.0987054545454527</c:v>
                      </c:pt>
                      <c:pt idx="10">
                        <c:v>1.3555019999999995</c:v>
                      </c:pt>
                      <c:pt idx="11">
                        <c:v>1.9271823809523809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B88D-41F6-94D1-A187BB0C3CA3}"/>
                  </c:ext>
                </c:extLst>
              </c15:ser>
            </c15:filteredLineSeries>
            <c15:filteredLine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O2'!$R$240</c15:sqref>
                        </c15:formulaRef>
                      </c:ext>
                    </c:extLst>
                    <c:strCache>
                      <c:ptCount val="1"/>
                      <c:pt idx="0">
                        <c:v>95%ile drawdown</c:v>
                      </c:pt>
                    </c:strCache>
                  </c:strRef>
                </c:tx>
                <c:spPr>
                  <a:ln w="25400" cap="rnd">
                    <a:solidFill>
                      <a:srgbClr val="FFC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O2'!$C$258:$C$269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O2'!$R$241:$R$252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1.6127581714285708</c:v>
                      </c:pt>
                      <c:pt idx="1">
                        <c:v>1.6127581714285708</c:v>
                      </c:pt>
                      <c:pt idx="2">
                        <c:v>1.6127581714285708</c:v>
                      </c:pt>
                      <c:pt idx="3">
                        <c:v>1.6127581714285708</c:v>
                      </c:pt>
                      <c:pt idx="4">
                        <c:v>1.6127581714285708</c:v>
                      </c:pt>
                      <c:pt idx="5">
                        <c:v>1.6127581714285708</c:v>
                      </c:pt>
                      <c:pt idx="6">
                        <c:v>1.6127581714285708</c:v>
                      </c:pt>
                      <c:pt idx="7">
                        <c:v>1.6127581714285708</c:v>
                      </c:pt>
                      <c:pt idx="8">
                        <c:v>1.6127581714285708</c:v>
                      </c:pt>
                      <c:pt idx="9">
                        <c:v>1.6127581714285708</c:v>
                      </c:pt>
                      <c:pt idx="10">
                        <c:v>1.6127581714285708</c:v>
                      </c:pt>
                      <c:pt idx="11">
                        <c:v>1.6127581714285708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88D-41F6-94D1-A187BB0C3CA3}"/>
                  </c:ext>
                </c:extLst>
              </c15:ser>
            </c15:filteredLineSeries>
            <c15:filteredLine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O2'!$S$240</c15:sqref>
                        </c15:formulaRef>
                      </c:ext>
                    </c:extLst>
                    <c:strCache>
                      <c:ptCount val="1"/>
                      <c:pt idx="0">
                        <c:v>Mean monthly drawdown</c:v>
                      </c:pt>
                    </c:strCache>
                  </c:strRef>
                </c:tx>
                <c:spPr>
                  <a:ln w="25400" cap="rnd">
                    <a:solidFill>
                      <a:schemeClr val="accent4">
                        <a:lumMod val="40000"/>
                        <a:lumOff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O2'!$C$258:$C$269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'DO as O2'!$S$241:$S$252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>
                        <c:v>1.043299417267918</c:v>
                      </c:pt>
                      <c:pt idx="1">
                        <c:v>1.043299417267918</c:v>
                      </c:pt>
                      <c:pt idx="2">
                        <c:v>1.043299417267918</c:v>
                      </c:pt>
                      <c:pt idx="3">
                        <c:v>1.043299417267918</c:v>
                      </c:pt>
                      <c:pt idx="4">
                        <c:v>1.043299417267918</c:v>
                      </c:pt>
                      <c:pt idx="5">
                        <c:v>1.043299417267918</c:v>
                      </c:pt>
                      <c:pt idx="6">
                        <c:v>1.043299417267918</c:v>
                      </c:pt>
                      <c:pt idx="7">
                        <c:v>1.043299417267918</c:v>
                      </c:pt>
                      <c:pt idx="8">
                        <c:v>1.043299417267918</c:v>
                      </c:pt>
                      <c:pt idx="9">
                        <c:v>1.043299417267918</c:v>
                      </c:pt>
                      <c:pt idx="10">
                        <c:v>1.043299417267918</c:v>
                      </c:pt>
                      <c:pt idx="11">
                        <c:v>1.043299417267918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88D-41F6-94D1-A187BB0C3CA3}"/>
                  </c:ext>
                </c:extLst>
              </c15:ser>
            </c15:filteredLineSeries>
          </c:ext>
        </c:extLst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94955452665794E-2"/>
          <c:y val="0.90113717836552487"/>
          <c:w val="0.64420391501873553"/>
          <c:h val="3.8461807658658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2177848555447406"/>
          <c:h val="0.75432622204275745"/>
        </c:manualLayout>
      </c:layout>
      <c:areaChart>
        <c:grouping val="stacked"/>
        <c:varyColors val="0"/>
        <c:ser>
          <c:idx val="22"/>
          <c:order val="0"/>
          <c:tx>
            <c:strRef>
              <c:f>'DO as O2'!$H$240</c:f>
              <c:strCache>
                <c:ptCount val="1"/>
                <c:pt idx="0">
                  <c:v>Bad</c:v>
                </c:pt>
              </c:strCache>
            </c:strRef>
          </c:tx>
          <c:spPr>
            <a:solidFill>
              <a:srgbClr val="F5A98B"/>
            </a:solidFill>
            <a:ln>
              <a:solidFill>
                <a:srgbClr val="FFC000"/>
              </a:solidFill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O2'!$H$241:$H$252</c:f>
              <c:numCache>
                <c:formatCode>General</c:formatCode>
                <c:ptCount val="12"/>
                <c:pt idx="0">
                  <c:v>1.8390056779661017</c:v>
                </c:pt>
                <c:pt idx="1">
                  <c:v>1.8390056779661017</c:v>
                </c:pt>
                <c:pt idx="2">
                  <c:v>1.8390056779661017</c:v>
                </c:pt>
                <c:pt idx="3">
                  <c:v>1.8390056779661017</c:v>
                </c:pt>
                <c:pt idx="4">
                  <c:v>1.8390056779661017</c:v>
                </c:pt>
                <c:pt idx="5">
                  <c:v>1.8390056779661017</c:v>
                </c:pt>
                <c:pt idx="6">
                  <c:v>1.8390056779661017</c:v>
                </c:pt>
                <c:pt idx="7">
                  <c:v>1.8390056779661017</c:v>
                </c:pt>
                <c:pt idx="8">
                  <c:v>1.8390056779661017</c:v>
                </c:pt>
                <c:pt idx="9">
                  <c:v>1.8390056779661017</c:v>
                </c:pt>
                <c:pt idx="10">
                  <c:v>1.8390056779661017</c:v>
                </c:pt>
                <c:pt idx="11">
                  <c:v>1.8390056779661017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0-4824-8427-ED602A5E50B5}"/>
            </c:ext>
          </c:extLst>
        </c:ser>
        <c:ser>
          <c:idx val="23"/>
          <c:order val="1"/>
          <c:tx>
            <c:strRef>
              <c:f>'DO as O2'!$I$240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O2'!$I$241:$I$252</c:f>
              <c:numCache>
                <c:formatCode>General</c:formatCode>
                <c:ptCount val="12"/>
                <c:pt idx="0">
                  <c:v>0.91218491525423717</c:v>
                </c:pt>
                <c:pt idx="1">
                  <c:v>0.91218491525423717</c:v>
                </c:pt>
                <c:pt idx="2">
                  <c:v>0.91218491525423717</c:v>
                </c:pt>
                <c:pt idx="3">
                  <c:v>0.91218491525423717</c:v>
                </c:pt>
                <c:pt idx="4">
                  <c:v>0.91218491525423717</c:v>
                </c:pt>
                <c:pt idx="5">
                  <c:v>0.91218491525423717</c:v>
                </c:pt>
                <c:pt idx="6">
                  <c:v>0.91218491525423717</c:v>
                </c:pt>
                <c:pt idx="7">
                  <c:v>0.91218491525423717</c:v>
                </c:pt>
                <c:pt idx="8">
                  <c:v>0.91218491525423717</c:v>
                </c:pt>
                <c:pt idx="9">
                  <c:v>0.91218491525423717</c:v>
                </c:pt>
                <c:pt idx="10">
                  <c:v>0.91218491525423717</c:v>
                </c:pt>
                <c:pt idx="11">
                  <c:v>0.91218491525423717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0-4824-8427-ED602A5E50B5}"/>
            </c:ext>
          </c:extLst>
        </c:ser>
        <c:ser>
          <c:idx val="24"/>
          <c:order val="2"/>
          <c:tx>
            <c:strRef>
              <c:f>'DO as O2'!$J$240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O2'!$J$241:$J$252</c:f>
              <c:numCache>
                <c:formatCode>General</c:formatCode>
                <c:ptCount val="12"/>
                <c:pt idx="0">
                  <c:v>1.8390056779661013</c:v>
                </c:pt>
                <c:pt idx="1">
                  <c:v>1.8390056779661013</c:v>
                </c:pt>
                <c:pt idx="2">
                  <c:v>1.8390056779661013</c:v>
                </c:pt>
                <c:pt idx="3">
                  <c:v>1.8390056779661013</c:v>
                </c:pt>
                <c:pt idx="4">
                  <c:v>1.8390056779661013</c:v>
                </c:pt>
                <c:pt idx="5">
                  <c:v>1.8390056779661013</c:v>
                </c:pt>
                <c:pt idx="6">
                  <c:v>1.8390056779661013</c:v>
                </c:pt>
                <c:pt idx="7">
                  <c:v>1.8390056779661013</c:v>
                </c:pt>
                <c:pt idx="8">
                  <c:v>1.8390056779661013</c:v>
                </c:pt>
                <c:pt idx="9">
                  <c:v>1.8390056779661013</c:v>
                </c:pt>
                <c:pt idx="10">
                  <c:v>1.8390056779661013</c:v>
                </c:pt>
                <c:pt idx="11">
                  <c:v>1.8390056779661013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0-4824-8427-ED602A5E50B5}"/>
            </c:ext>
          </c:extLst>
        </c:ser>
        <c:ser>
          <c:idx val="25"/>
          <c:order val="3"/>
          <c:tx>
            <c:strRef>
              <c:f>'DO as O2'!$K$240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O2'!$K$241:$K$252</c:f>
              <c:numCache>
                <c:formatCode>General</c:formatCode>
                <c:ptCount val="12"/>
                <c:pt idx="0">
                  <c:v>1.868277372881356</c:v>
                </c:pt>
                <c:pt idx="1">
                  <c:v>1.868277372881356</c:v>
                </c:pt>
                <c:pt idx="2">
                  <c:v>1.868277372881356</c:v>
                </c:pt>
                <c:pt idx="3">
                  <c:v>1.868277372881356</c:v>
                </c:pt>
                <c:pt idx="4">
                  <c:v>1.868277372881356</c:v>
                </c:pt>
                <c:pt idx="5">
                  <c:v>1.868277372881356</c:v>
                </c:pt>
                <c:pt idx="6">
                  <c:v>1.868277372881356</c:v>
                </c:pt>
                <c:pt idx="7">
                  <c:v>1.868277372881356</c:v>
                </c:pt>
                <c:pt idx="8">
                  <c:v>1.868277372881356</c:v>
                </c:pt>
                <c:pt idx="9">
                  <c:v>1.868277372881356</c:v>
                </c:pt>
                <c:pt idx="10">
                  <c:v>1.868277372881356</c:v>
                </c:pt>
                <c:pt idx="11">
                  <c:v>1.868277372881356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0-4824-8427-ED602A5E50B5}"/>
            </c:ext>
          </c:extLst>
        </c:ser>
        <c:ser>
          <c:idx val="26"/>
          <c:order val="4"/>
          <c:tx>
            <c:strRef>
              <c:f>'DO as O2'!$L$240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O2'!$L$241:$L$252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90-4824-8427-ED602A5E5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282191"/>
        <c:axId val="1004280751"/>
      </c:areaChart>
      <c:lineChart>
        <c:grouping val="standard"/>
        <c:varyColors val="0"/>
        <c:ser>
          <c:idx val="0"/>
          <c:order val="5"/>
          <c:tx>
            <c:strRef>
              <c:f>'DO as O2'!$M$240</c:f>
              <c:strCache>
                <c:ptCount val="1"/>
                <c:pt idx="0">
                  <c:v>2015 5%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'DO as O2'!$M$241:$M$252</c:f>
              <c:numCache>
                <c:formatCode>0.00</c:formatCode>
                <c:ptCount val="12"/>
                <c:pt idx="0">
                  <c:v>6.91</c:v>
                </c:pt>
                <c:pt idx="1">
                  <c:v>6.91</c:v>
                </c:pt>
                <c:pt idx="2">
                  <c:v>6.91</c:v>
                </c:pt>
                <c:pt idx="3">
                  <c:v>6.91</c:v>
                </c:pt>
                <c:pt idx="4">
                  <c:v>6.91</c:v>
                </c:pt>
                <c:pt idx="5">
                  <c:v>6.91</c:v>
                </c:pt>
                <c:pt idx="6">
                  <c:v>6.91</c:v>
                </c:pt>
                <c:pt idx="7">
                  <c:v>6.91</c:v>
                </c:pt>
                <c:pt idx="8">
                  <c:v>6.91</c:v>
                </c:pt>
                <c:pt idx="9">
                  <c:v>6.91</c:v>
                </c:pt>
                <c:pt idx="10">
                  <c:v>6.91</c:v>
                </c:pt>
                <c:pt idx="11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90-4824-8427-ED602A5E50B5}"/>
            </c:ext>
          </c:extLst>
        </c:ser>
        <c:ser>
          <c:idx val="1"/>
          <c:order val="6"/>
          <c:tx>
            <c:strRef>
              <c:f>'DO as O2'!$N$240</c:f>
              <c:strCache>
                <c:ptCount val="1"/>
                <c:pt idx="0">
                  <c:v>2016 5%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O2'!$N$241:$N$252</c:f>
              <c:numCache>
                <c:formatCode>0.00</c:formatCode>
                <c:ptCount val="12"/>
                <c:pt idx="0">
                  <c:v>7.28</c:v>
                </c:pt>
                <c:pt idx="1">
                  <c:v>7.28</c:v>
                </c:pt>
                <c:pt idx="2">
                  <c:v>7.28</c:v>
                </c:pt>
                <c:pt idx="3">
                  <c:v>7.28</c:v>
                </c:pt>
                <c:pt idx="4">
                  <c:v>7.28</c:v>
                </c:pt>
                <c:pt idx="5">
                  <c:v>7.28</c:v>
                </c:pt>
                <c:pt idx="6">
                  <c:v>7.28</c:v>
                </c:pt>
                <c:pt idx="7">
                  <c:v>7.28</c:v>
                </c:pt>
                <c:pt idx="8">
                  <c:v>7.28</c:v>
                </c:pt>
                <c:pt idx="9">
                  <c:v>7.28</c:v>
                </c:pt>
                <c:pt idx="10">
                  <c:v>7.28</c:v>
                </c:pt>
                <c:pt idx="11">
                  <c:v>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90-4824-8427-ED602A5E50B5}"/>
            </c:ext>
          </c:extLst>
        </c:ser>
        <c:ser>
          <c:idx val="2"/>
          <c:order val="7"/>
          <c:tx>
            <c:strRef>
              <c:f>'DO as O2'!$O$240</c:f>
              <c:strCache>
                <c:ptCount val="1"/>
                <c:pt idx="0">
                  <c:v>2019 5%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O2'!$O$241:$O$252</c:f>
              <c:numCache>
                <c:formatCode>0.00</c:formatCode>
                <c:ptCount val="12"/>
                <c:pt idx="0">
                  <c:v>6.9675000000000002</c:v>
                </c:pt>
                <c:pt idx="1">
                  <c:v>6.9675000000000002</c:v>
                </c:pt>
                <c:pt idx="2">
                  <c:v>6.9675000000000002</c:v>
                </c:pt>
                <c:pt idx="3">
                  <c:v>6.9675000000000002</c:v>
                </c:pt>
                <c:pt idx="4">
                  <c:v>6.9675000000000002</c:v>
                </c:pt>
                <c:pt idx="5">
                  <c:v>6.9675000000000002</c:v>
                </c:pt>
                <c:pt idx="6">
                  <c:v>6.9675000000000002</c:v>
                </c:pt>
                <c:pt idx="7">
                  <c:v>6.9675000000000002</c:v>
                </c:pt>
                <c:pt idx="8">
                  <c:v>6.9675000000000002</c:v>
                </c:pt>
                <c:pt idx="9">
                  <c:v>6.9675000000000002</c:v>
                </c:pt>
                <c:pt idx="10">
                  <c:v>6.9675000000000002</c:v>
                </c:pt>
                <c:pt idx="11">
                  <c:v>6.9675000000000002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90-4824-8427-ED602A5E50B5}"/>
            </c:ext>
          </c:extLst>
        </c:ser>
        <c:ser>
          <c:idx val="3"/>
          <c:order val="8"/>
          <c:tx>
            <c:strRef>
              <c:f>'DO as O2'!$X$240</c:f>
              <c:strCache>
                <c:ptCount val="1"/>
                <c:pt idx="0">
                  <c:v>2015 Scenario 5%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O2'!$X$241:$X$252</c:f>
              <c:numCache>
                <c:formatCode>0.00</c:formatCode>
                <c:ptCount val="12"/>
                <c:pt idx="0">
                  <c:v>6.2094572831168859</c:v>
                </c:pt>
                <c:pt idx="1">
                  <c:v>6.2094572831168859</c:v>
                </c:pt>
                <c:pt idx="2">
                  <c:v>6.2094572831168859</c:v>
                </c:pt>
                <c:pt idx="3">
                  <c:v>6.2094572831168859</c:v>
                </c:pt>
                <c:pt idx="4">
                  <c:v>6.2094572831168859</c:v>
                </c:pt>
                <c:pt idx="5">
                  <c:v>6.2094572831168859</c:v>
                </c:pt>
                <c:pt idx="6">
                  <c:v>6.2094572831168859</c:v>
                </c:pt>
                <c:pt idx="7">
                  <c:v>6.2094572831168859</c:v>
                </c:pt>
                <c:pt idx="8">
                  <c:v>6.2094572831168859</c:v>
                </c:pt>
                <c:pt idx="9">
                  <c:v>6.2094572831168859</c:v>
                </c:pt>
                <c:pt idx="10">
                  <c:v>6.2094572831168859</c:v>
                </c:pt>
                <c:pt idx="11">
                  <c:v>6.2094572831168859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90-4824-8427-ED602A5E50B5}"/>
            </c:ext>
          </c:extLst>
        </c:ser>
        <c:ser>
          <c:idx val="4"/>
          <c:order val="9"/>
          <c:tx>
            <c:strRef>
              <c:f>'DO as O2'!$Y$240</c:f>
              <c:strCache>
                <c:ptCount val="1"/>
                <c:pt idx="0">
                  <c:v>2016 Scenario 5%</c:v>
                </c:pt>
              </c:strCache>
            </c:strRef>
          </c:tx>
          <c:spPr>
            <a:ln w="22225" cap="rnd">
              <a:solidFill>
                <a:srgbClr val="FA81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O2'!$Y$241:$Y$252</c:f>
              <c:numCache>
                <c:formatCode>0.00</c:formatCode>
                <c:ptCount val="12"/>
                <c:pt idx="0">
                  <c:v>6.8009572831168867</c:v>
                </c:pt>
                <c:pt idx="1">
                  <c:v>6.8009572831168867</c:v>
                </c:pt>
                <c:pt idx="2">
                  <c:v>6.8009572831168867</c:v>
                </c:pt>
                <c:pt idx="3">
                  <c:v>6.8009572831168867</c:v>
                </c:pt>
                <c:pt idx="4">
                  <c:v>6.8009572831168867</c:v>
                </c:pt>
                <c:pt idx="5">
                  <c:v>6.8009572831168867</c:v>
                </c:pt>
                <c:pt idx="6">
                  <c:v>6.8009572831168867</c:v>
                </c:pt>
                <c:pt idx="7">
                  <c:v>6.8009572831168867</c:v>
                </c:pt>
                <c:pt idx="8">
                  <c:v>6.8009572831168867</c:v>
                </c:pt>
                <c:pt idx="9">
                  <c:v>6.8009572831168867</c:v>
                </c:pt>
                <c:pt idx="10">
                  <c:v>6.8009572831168867</c:v>
                </c:pt>
                <c:pt idx="11">
                  <c:v>6.8009572831168867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290-4824-8427-ED602A5E50B5}"/>
            </c:ext>
          </c:extLst>
        </c:ser>
        <c:ser>
          <c:idx val="5"/>
          <c:order val="10"/>
          <c:tx>
            <c:strRef>
              <c:f>'DO as O2'!$Z$240</c:f>
              <c:strCache>
                <c:ptCount val="1"/>
                <c:pt idx="0">
                  <c:v>2019 Scenario 5%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O2'!$Z$241:$Z$252</c:f>
              <c:numCache>
                <c:formatCode>0.00</c:formatCode>
                <c:ptCount val="12"/>
                <c:pt idx="0">
                  <c:v>6.6096407376623398</c:v>
                </c:pt>
                <c:pt idx="1">
                  <c:v>6.6096407376623398</c:v>
                </c:pt>
                <c:pt idx="2">
                  <c:v>6.6096407376623398</c:v>
                </c:pt>
                <c:pt idx="3">
                  <c:v>6.6096407376623398</c:v>
                </c:pt>
                <c:pt idx="4">
                  <c:v>6.6096407376623398</c:v>
                </c:pt>
                <c:pt idx="5">
                  <c:v>6.6096407376623398</c:v>
                </c:pt>
                <c:pt idx="6">
                  <c:v>6.6096407376623398</c:v>
                </c:pt>
                <c:pt idx="7">
                  <c:v>6.6096407376623398</c:v>
                </c:pt>
                <c:pt idx="8">
                  <c:v>6.6096407376623398</c:v>
                </c:pt>
                <c:pt idx="9">
                  <c:v>6.6096407376623398</c:v>
                </c:pt>
                <c:pt idx="10">
                  <c:v>6.6096407376623398</c:v>
                </c:pt>
                <c:pt idx="11">
                  <c:v>6.6096407376623398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90-4824-8427-ED602A5E50B5}"/>
            </c:ext>
          </c:extLst>
        </c:ser>
        <c:ser>
          <c:idx val="6"/>
          <c:order val="11"/>
          <c:tx>
            <c:strRef>
              <c:f>'DO as O2'!$AA$240</c:f>
              <c:strCache>
                <c:ptCount val="1"/>
                <c:pt idx="0">
                  <c:v>All data scenario 5%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O2'!$AA$241:$AA$252</c:f>
              <c:numCache>
                <c:formatCode>0.00</c:formatCode>
                <c:ptCount val="12"/>
                <c:pt idx="0">
                  <c:v>6.55964073766234</c:v>
                </c:pt>
                <c:pt idx="1">
                  <c:v>6.55964073766234</c:v>
                </c:pt>
                <c:pt idx="2">
                  <c:v>6.55964073766234</c:v>
                </c:pt>
                <c:pt idx="3">
                  <c:v>6.55964073766234</c:v>
                </c:pt>
                <c:pt idx="4">
                  <c:v>6.55964073766234</c:v>
                </c:pt>
                <c:pt idx="5">
                  <c:v>6.55964073766234</c:v>
                </c:pt>
                <c:pt idx="6">
                  <c:v>6.55964073766234</c:v>
                </c:pt>
                <c:pt idx="7">
                  <c:v>6.55964073766234</c:v>
                </c:pt>
                <c:pt idx="8">
                  <c:v>6.55964073766234</c:v>
                </c:pt>
                <c:pt idx="9">
                  <c:v>6.55964073766234</c:v>
                </c:pt>
                <c:pt idx="10">
                  <c:v>6.55964073766234</c:v>
                </c:pt>
                <c:pt idx="11">
                  <c:v>6.55964073766234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290-4824-8427-ED602A5E5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1671381901232374"/>
          <c:h val="0.79763106534760075"/>
        </c:manualLayout>
      </c:layout>
      <c:lineChart>
        <c:grouping val="standard"/>
        <c:varyColors val="0"/>
        <c:ser>
          <c:idx val="21"/>
          <c:order val="0"/>
          <c:tx>
            <c:strRef>
              <c:f>'DO as O2'!$AI$304</c:f>
              <c:strCache>
                <c:ptCount val="1"/>
                <c:pt idx="0">
                  <c:v>Measured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2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O2'!$AI$305:$AI$316</c:f>
              <c:numCache>
                <c:formatCode>General</c:formatCode>
                <c:ptCount val="12"/>
                <c:pt idx="0">
                  <c:v>10.981999999999999</c:v>
                </c:pt>
                <c:pt idx="1">
                  <c:v>11.355</c:v>
                </c:pt>
                <c:pt idx="2">
                  <c:v>10.829444444444443</c:v>
                </c:pt>
                <c:pt idx="3">
                  <c:v>9.9874999999999989</c:v>
                </c:pt>
                <c:pt idx="4">
                  <c:v>8.9799999999999986</c:v>
                </c:pt>
                <c:pt idx="5">
                  <c:v>8.0461111111111094</c:v>
                </c:pt>
                <c:pt idx="6">
                  <c:v>7.3459090909090898</c:v>
                </c:pt>
                <c:pt idx="7">
                  <c:v>7.3104545454545438</c:v>
                </c:pt>
                <c:pt idx="8">
                  <c:v>7.5613636363636383</c:v>
                </c:pt>
                <c:pt idx="9">
                  <c:v>8.2654545454545474</c:v>
                </c:pt>
                <c:pt idx="10">
                  <c:v>9.0500000000000007</c:v>
                </c:pt>
                <c:pt idx="11">
                  <c:v>9.5390476190476203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829-8681-F2A5FEB2C3D4}"/>
            </c:ext>
          </c:extLst>
        </c:ser>
        <c:ser>
          <c:idx val="0"/>
          <c:order val="1"/>
          <c:tx>
            <c:strRef>
              <c:f>'DO as O2'!$AJ$304</c:f>
              <c:strCache>
                <c:ptCount val="1"/>
                <c:pt idx="0">
                  <c:v>Calculated 100%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O2'!$AJ$305:$AJ$316</c:f>
              <c:numCache>
                <c:formatCode>0.00</c:formatCode>
                <c:ptCount val="12"/>
                <c:pt idx="0">
                  <c:v>11.583017866666665</c:v>
                </c:pt>
                <c:pt idx="1">
                  <c:v>11.670474571428571</c:v>
                </c:pt>
                <c:pt idx="2">
                  <c:v>11.4091092</c:v>
                </c:pt>
                <c:pt idx="3">
                  <c:v>10.671318055555556</c:v>
                </c:pt>
                <c:pt idx="4">
                  <c:v>9.8538712222222227</c:v>
                </c:pt>
                <c:pt idx="5">
                  <c:v>9.111241999999999</c:v>
                </c:pt>
                <c:pt idx="6">
                  <c:v>8.6203007727272745</c:v>
                </c:pt>
                <c:pt idx="7">
                  <c:v>8.5744188636363656</c:v>
                </c:pt>
                <c:pt idx="8">
                  <c:v>8.6977462272727273</c:v>
                </c:pt>
                <c:pt idx="9">
                  <c:v>9.2100409999999986</c:v>
                </c:pt>
                <c:pt idx="10">
                  <c:v>10.442975933333333</c:v>
                </c:pt>
                <c:pt idx="11">
                  <c:v>11.3615048125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8-4829-8681-F2A5FEB2C3D4}"/>
            </c:ext>
          </c:extLst>
        </c:ser>
        <c:ser>
          <c:idx val="1"/>
          <c:order val="2"/>
          <c:tx>
            <c:strRef>
              <c:f>'DO as O2'!$AK$304</c:f>
              <c:strCache>
                <c:ptCount val="1"/>
                <c:pt idx="0">
                  <c:v>Monthly average demand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O2'!$AK$305:$AK$316</c:f>
              <c:numCache>
                <c:formatCode>0.00</c:formatCode>
                <c:ptCount val="12"/>
                <c:pt idx="0">
                  <c:v>0.60101786666666612</c:v>
                </c:pt>
                <c:pt idx="1">
                  <c:v>0.31547457142857027</c:v>
                </c:pt>
                <c:pt idx="2">
                  <c:v>0.57966475555555697</c:v>
                </c:pt>
                <c:pt idx="3">
                  <c:v>0.68381805555555708</c:v>
                </c:pt>
                <c:pt idx="4">
                  <c:v>0.87387122222222402</c:v>
                </c:pt>
                <c:pt idx="5">
                  <c:v>1.0651308888888895</c:v>
                </c:pt>
                <c:pt idx="6">
                  <c:v>1.2743916818181846</c:v>
                </c:pt>
                <c:pt idx="7">
                  <c:v>1.2639643181818219</c:v>
                </c:pt>
                <c:pt idx="8">
                  <c:v>1.136382590909089</c:v>
                </c:pt>
                <c:pt idx="9">
                  <c:v>0.9445864545454512</c:v>
                </c:pt>
                <c:pt idx="10">
                  <c:v>1.3929759333333323</c:v>
                </c:pt>
                <c:pt idx="11">
                  <c:v>1.8224571934523794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8-4829-8681-F2A5FEB2C3D4}"/>
            </c:ext>
          </c:extLst>
        </c:ser>
        <c:ser>
          <c:idx val="2"/>
          <c:order val="3"/>
          <c:tx>
            <c:strRef>
              <c:f>'DO as O2'!$AM$304</c:f>
              <c:strCache>
                <c:ptCount val="1"/>
                <c:pt idx="0">
                  <c:v>95%ile demand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O2'!$AM$305:$AM$316</c:f>
              <c:numCache>
                <c:formatCode>General</c:formatCode>
                <c:ptCount val="12"/>
                <c:pt idx="0">
                  <c:v>1.5862425003869032</c:v>
                </c:pt>
                <c:pt idx="1">
                  <c:v>1.5862425003869032</c:v>
                </c:pt>
                <c:pt idx="2">
                  <c:v>1.5862425003869032</c:v>
                </c:pt>
                <c:pt idx="3">
                  <c:v>1.5862425003869032</c:v>
                </c:pt>
                <c:pt idx="4">
                  <c:v>1.5862425003869032</c:v>
                </c:pt>
                <c:pt idx="5">
                  <c:v>1.5862425003869032</c:v>
                </c:pt>
                <c:pt idx="6">
                  <c:v>1.5862425003869032</c:v>
                </c:pt>
                <c:pt idx="7">
                  <c:v>1.5862425003869032</c:v>
                </c:pt>
                <c:pt idx="8">
                  <c:v>1.5862425003869032</c:v>
                </c:pt>
                <c:pt idx="9">
                  <c:v>1.5862425003869032</c:v>
                </c:pt>
                <c:pt idx="10">
                  <c:v>1.5862425003869032</c:v>
                </c:pt>
                <c:pt idx="11">
                  <c:v>1.5862425003869032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8-4829-8681-F2A5FEB2C3D4}"/>
            </c:ext>
          </c:extLst>
        </c:ser>
        <c:ser>
          <c:idx val="3"/>
          <c:order val="4"/>
          <c:tx>
            <c:strRef>
              <c:f>'DO as O2'!$AL$304</c:f>
              <c:strCache>
                <c:ptCount val="1"/>
                <c:pt idx="0">
                  <c:v>Mean demand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O2'!$AL$305:$AL$316</c:f>
              <c:numCache>
                <c:formatCode>0.00</c:formatCode>
                <c:ptCount val="12"/>
                <c:pt idx="0">
                  <c:v>0.99614462771314349</c:v>
                </c:pt>
                <c:pt idx="1">
                  <c:v>0.99614462771314349</c:v>
                </c:pt>
                <c:pt idx="2">
                  <c:v>0.99614462771314349</c:v>
                </c:pt>
                <c:pt idx="3">
                  <c:v>0.99614462771314349</c:v>
                </c:pt>
                <c:pt idx="4">
                  <c:v>0.99614462771314349</c:v>
                </c:pt>
                <c:pt idx="5">
                  <c:v>0.99614462771314349</c:v>
                </c:pt>
                <c:pt idx="6">
                  <c:v>0.99614462771314349</c:v>
                </c:pt>
                <c:pt idx="7">
                  <c:v>0.99614462771314349</c:v>
                </c:pt>
                <c:pt idx="8">
                  <c:v>0.99614462771314349</c:v>
                </c:pt>
                <c:pt idx="9">
                  <c:v>0.99614462771314349</c:v>
                </c:pt>
                <c:pt idx="10">
                  <c:v>0.99614462771314349</c:v>
                </c:pt>
                <c:pt idx="11">
                  <c:v>0.99614462771314349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A8-4829-8681-F2A5FEB2C3D4}"/>
            </c:ext>
          </c:extLst>
        </c:ser>
        <c:ser>
          <c:idx val="5"/>
          <c:order val="5"/>
          <c:tx>
            <c:strRef>
              <c:f>'DO as O2'!$AK$304</c:f>
              <c:strCache>
                <c:ptCount val="1"/>
                <c:pt idx="0">
                  <c:v>Monthly average demand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O2'!$AK$305:$AK$316</c:f>
              <c:numCache>
                <c:formatCode>0.00</c:formatCode>
                <c:ptCount val="12"/>
                <c:pt idx="0">
                  <c:v>0.60101786666666612</c:v>
                </c:pt>
                <c:pt idx="1">
                  <c:v>0.31547457142857027</c:v>
                </c:pt>
                <c:pt idx="2">
                  <c:v>0.57966475555555697</c:v>
                </c:pt>
                <c:pt idx="3">
                  <c:v>0.68381805555555708</c:v>
                </c:pt>
                <c:pt idx="4">
                  <c:v>0.87387122222222402</c:v>
                </c:pt>
                <c:pt idx="5">
                  <c:v>1.0651308888888895</c:v>
                </c:pt>
                <c:pt idx="6">
                  <c:v>1.2743916818181846</c:v>
                </c:pt>
                <c:pt idx="7">
                  <c:v>1.2639643181818219</c:v>
                </c:pt>
                <c:pt idx="8">
                  <c:v>1.136382590909089</c:v>
                </c:pt>
                <c:pt idx="9">
                  <c:v>0.9445864545454512</c:v>
                </c:pt>
                <c:pt idx="10">
                  <c:v>1.3929759333333323</c:v>
                </c:pt>
                <c:pt idx="11">
                  <c:v>1.8224571934523794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8-4829-8681-F2A5FEB2C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94955452665794E-2"/>
          <c:y val="0.90113717836552487"/>
          <c:w val="0.92930791890714048"/>
          <c:h val="8.5187607959261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1671381901232374"/>
          <c:h val="0.79763106534760075"/>
        </c:manualLayout>
      </c:layout>
      <c:lineChart>
        <c:grouping val="standard"/>
        <c:varyColors val="0"/>
        <c:ser>
          <c:idx val="21"/>
          <c:order val="0"/>
          <c:tx>
            <c:strRef>
              <c:f>'DO as O2'!$AI$304</c:f>
              <c:strCache>
                <c:ptCount val="1"/>
                <c:pt idx="0">
                  <c:v>Measured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2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O2'!$AI$305:$AI$316</c:f>
              <c:numCache>
                <c:formatCode>General</c:formatCode>
                <c:ptCount val="12"/>
                <c:pt idx="0">
                  <c:v>10.981999999999999</c:v>
                </c:pt>
                <c:pt idx="1">
                  <c:v>11.355</c:v>
                </c:pt>
                <c:pt idx="2">
                  <c:v>10.829444444444443</c:v>
                </c:pt>
                <c:pt idx="3">
                  <c:v>9.9874999999999989</c:v>
                </c:pt>
                <c:pt idx="4">
                  <c:v>8.9799999999999986</c:v>
                </c:pt>
                <c:pt idx="5">
                  <c:v>8.0461111111111094</c:v>
                </c:pt>
                <c:pt idx="6">
                  <c:v>7.3459090909090898</c:v>
                </c:pt>
                <c:pt idx="7">
                  <c:v>7.3104545454545438</c:v>
                </c:pt>
                <c:pt idx="8">
                  <c:v>7.5613636363636383</c:v>
                </c:pt>
                <c:pt idx="9">
                  <c:v>8.2654545454545474</c:v>
                </c:pt>
                <c:pt idx="10">
                  <c:v>9.0500000000000007</c:v>
                </c:pt>
                <c:pt idx="11">
                  <c:v>9.5390476190476203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6-4FD9-B2BE-0A9401EF101F}"/>
            </c:ext>
          </c:extLst>
        </c:ser>
        <c:ser>
          <c:idx val="0"/>
          <c:order val="1"/>
          <c:tx>
            <c:strRef>
              <c:f>'DO as O2'!$AJ$304</c:f>
              <c:strCache>
                <c:ptCount val="1"/>
                <c:pt idx="0">
                  <c:v>Calculated 100%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O2'!$AJ$305:$AJ$316</c:f>
              <c:numCache>
                <c:formatCode>0.00</c:formatCode>
                <c:ptCount val="12"/>
                <c:pt idx="0">
                  <c:v>11.583017866666665</c:v>
                </c:pt>
                <c:pt idx="1">
                  <c:v>11.670474571428571</c:v>
                </c:pt>
                <c:pt idx="2">
                  <c:v>11.4091092</c:v>
                </c:pt>
                <c:pt idx="3">
                  <c:v>10.671318055555556</c:v>
                </c:pt>
                <c:pt idx="4">
                  <c:v>9.8538712222222227</c:v>
                </c:pt>
                <c:pt idx="5">
                  <c:v>9.111241999999999</c:v>
                </c:pt>
                <c:pt idx="6">
                  <c:v>8.6203007727272745</c:v>
                </c:pt>
                <c:pt idx="7">
                  <c:v>8.5744188636363656</c:v>
                </c:pt>
                <c:pt idx="8">
                  <c:v>8.6977462272727273</c:v>
                </c:pt>
                <c:pt idx="9">
                  <c:v>9.2100409999999986</c:v>
                </c:pt>
                <c:pt idx="10">
                  <c:v>10.442975933333333</c:v>
                </c:pt>
                <c:pt idx="11">
                  <c:v>11.3615048125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6-4FD9-B2BE-0A9401EF101F}"/>
            </c:ext>
          </c:extLst>
        </c:ser>
        <c:ser>
          <c:idx val="1"/>
          <c:order val="2"/>
          <c:tx>
            <c:strRef>
              <c:f>'DO as O2'!$AN$304</c:f>
              <c:strCache>
                <c:ptCount val="1"/>
                <c:pt idx="0">
                  <c:v>Scenario 100%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O2'!$AN$305:$AN$316</c:f>
              <c:numCache>
                <c:formatCode>0.00</c:formatCode>
                <c:ptCount val="12"/>
                <c:pt idx="0">
                  <c:v>11.301598333333335</c:v>
                </c:pt>
                <c:pt idx="1">
                  <c:v>11.385327285714284</c:v>
                </c:pt>
                <c:pt idx="2">
                  <c:v>11.132588466666668</c:v>
                </c:pt>
                <c:pt idx="3">
                  <c:v>10.426764</c:v>
                </c:pt>
                <c:pt idx="4">
                  <c:v>9.6400451666666669</c:v>
                </c:pt>
                <c:pt idx="5">
                  <c:v>8.9265886666666674</c:v>
                </c:pt>
                <c:pt idx="6">
                  <c:v>8.4512921363636373</c:v>
                </c:pt>
                <c:pt idx="7">
                  <c:v>8.4064224545454547</c:v>
                </c:pt>
                <c:pt idx="8">
                  <c:v>8.5240971363636362</c:v>
                </c:pt>
                <c:pt idx="9">
                  <c:v>9.0186677894736871</c:v>
                </c:pt>
                <c:pt idx="10">
                  <c:v>10.205656599999999</c:v>
                </c:pt>
                <c:pt idx="11">
                  <c:v>11.090078562499999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6-4FD9-B2BE-0A9401EF101F}"/>
            </c:ext>
          </c:extLst>
        </c:ser>
        <c:ser>
          <c:idx val="2"/>
          <c:order val="3"/>
          <c:tx>
            <c:strRef>
              <c:f>'DO as O2'!$AO$304</c:f>
              <c:strCache>
                <c:ptCount val="1"/>
                <c:pt idx="0">
                  <c:v>Scenario after baseline demand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rgbClr val="FA8150"/>
              </a:solidFill>
              <a:ln w="9525">
                <a:solidFill>
                  <a:srgbClr val="FA8150"/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O2'!$AO$305:$AO$316</c:f>
              <c:numCache>
                <c:formatCode>0.00</c:formatCode>
                <c:ptCount val="12"/>
                <c:pt idx="0">
                  <c:v>10.700580466666668</c:v>
                </c:pt>
                <c:pt idx="1">
                  <c:v>11.069852714285714</c:v>
                </c:pt>
                <c:pt idx="2">
                  <c:v>10.552923711111111</c:v>
                </c:pt>
                <c:pt idx="3">
                  <c:v>9.7429459444444433</c:v>
                </c:pt>
                <c:pt idx="4">
                  <c:v>8.7661739444444429</c:v>
                </c:pt>
                <c:pt idx="5">
                  <c:v>7.8614577777777779</c:v>
                </c:pt>
                <c:pt idx="6">
                  <c:v>7.1769004545454527</c:v>
                </c:pt>
                <c:pt idx="7">
                  <c:v>7.1424581363636328</c:v>
                </c:pt>
                <c:pt idx="8">
                  <c:v>7.3877145454545472</c:v>
                </c:pt>
                <c:pt idx="9">
                  <c:v>8.0740813349282359</c:v>
                </c:pt>
                <c:pt idx="10">
                  <c:v>8.8126806666666671</c:v>
                </c:pt>
                <c:pt idx="11">
                  <c:v>9.2676213690476192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6-4FD9-B2BE-0A9401EF101F}"/>
            </c:ext>
          </c:extLst>
        </c:ser>
        <c:ser>
          <c:idx val="3"/>
          <c:order val="4"/>
          <c:tx>
            <c:strRef>
              <c:f>'DO as O2'!$AP$304</c:f>
              <c:strCache>
                <c:ptCount val="1"/>
                <c:pt idx="0">
                  <c:v>Scenario assuming worst case (95%ile) demand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O2'!$AP$305:$AP$316</c:f>
              <c:numCache>
                <c:formatCode>0.00</c:formatCode>
                <c:ptCount val="12"/>
                <c:pt idx="0">
                  <c:v>9.7153558329464307</c:v>
                </c:pt>
                <c:pt idx="1">
                  <c:v>9.7990847853273806</c:v>
                </c:pt>
                <c:pt idx="2">
                  <c:v>9.5463459662797643</c:v>
                </c:pt>
                <c:pt idx="3">
                  <c:v>8.8405214996130965</c:v>
                </c:pt>
                <c:pt idx="4">
                  <c:v>8.053802666279763</c:v>
                </c:pt>
                <c:pt idx="5">
                  <c:v>7.3403461662797644</c:v>
                </c:pt>
                <c:pt idx="6">
                  <c:v>6.8650496359767343</c:v>
                </c:pt>
                <c:pt idx="7">
                  <c:v>6.8201799541585517</c:v>
                </c:pt>
                <c:pt idx="8">
                  <c:v>6.9378546359767332</c:v>
                </c:pt>
                <c:pt idx="9">
                  <c:v>7.4324252890867841</c:v>
                </c:pt>
                <c:pt idx="10">
                  <c:v>8.6194140996130955</c:v>
                </c:pt>
                <c:pt idx="11">
                  <c:v>9.5038360621130948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86-4FD9-B2BE-0A9401EF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94955452665794E-2"/>
          <c:y val="0.90113717836552487"/>
          <c:w val="0.67299585987774091"/>
          <c:h val="3.8443035018366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75735710938759E-2"/>
          <c:y val="2.2997150997151002E-2"/>
          <c:w val="0.92677226344740626"/>
          <c:h val="0.8614487291652646"/>
        </c:manualLayout>
      </c:layout>
      <c:areaChart>
        <c:grouping val="stacked"/>
        <c:varyColors val="0"/>
        <c:ser>
          <c:idx val="22"/>
          <c:order val="0"/>
          <c:tx>
            <c:strRef>
              <c:f>'DO as O2'!$H$240</c:f>
              <c:strCache>
                <c:ptCount val="1"/>
                <c:pt idx="0">
                  <c:v>Bad</c:v>
                </c:pt>
              </c:strCache>
            </c:strRef>
          </c:tx>
          <c:spPr>
            <a:solidFill>
              <a:srgbClr val="F5A98B"/>
            </a:solidFill>
            <a:ln>
              <a:solidFill>
                <a:srgbClr val="FFC000"/>
              </a:solidFill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O2'!$H$241:$H$252</c:f>
              <c:numCache>
                <c:formatCode>General</c:formatCode>
                <c:ptCount val="12"/>
                <c:pt idx="0">
                  <c:v>1.8390056779661017</c:v>
                </c:pt>
                <c:pt idx="1">
                  <c:v>1.8390056779661017</c:v>
                </c:pt>
                <c:pt idx="2">
                  <c:v>1.8390056779661017</c:v>
                </c:pt>
                <c:pt idx="3">
                  <c:v>1.8390056779661017</c:v>
                </c:pt>
                <c:pt idx="4">
                  <c:v>1.8390056779661017</c:v>
                </c:pt>
                <c:pt idx="5">
                  <c:v>1.8390056779661017</c:v>
                </c:pt>
                <c:pt idx="6">
                  <c:v>1.8390056779661017</c:v>
                </c:pt>
                <c:pt idx="7">
                  <c:v>1.8390056779661017</c:v>
                </c:pt>
                <c:pt idx="8">
                  <c:v>1.8390056779661017</c:v>
                </c:pt>
                <c:pt idx="9">
                  <c:v>1.8390056779661017</c:v>
                </c:pt>
                <c:pt idx="10">
                  <c:v>1.8390056779661017</c:v>
                </c:pt>
                <c:pt idx="11">
                  <c:v>1.8390056779661017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1-4D87-A7A0-9EC1F212A1BF}"/>
            </c:ext>
          </c:extLst>
        </c:ser>
        <c:ser>
          <c:idx val="23"/>
          <c:order val="1"/>
          <c:tx>
            <c:strRef>
              <c:f>'DO as O2'!$I$240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O2'!$I$241:$I$252</c:f>
              <c:numCache>
                <c:formatCode>General</c:formatCode>
                <c:ptCount val="12"/>
                <c:pt idx="0">
                  <c:v>0.91218491525423717</c:v>
                </c:pt>
                <c:pt idx="1">
                  <c:v>0.91218491525423717</c:v>
                </c:pt>
                <c:pt idx="2">
                  <c:v>0.91218491525423717</c:v>
                </c:pt>
                <c:pt idx="3">
                  <c:v>0.91218491525423717</c:v>
                </c:pt>
                <c:pt idx="4">
                  <c:v>0.91218491525423717</c:v>
                </c:pt>
                <c:pt idx="5">
                  <c:v>0.91218491525423717</c:v>
                </c:pt>
                <c:pt idx="6">
                  <c:v>0.91218491525423717</c:v>
                </c:pt>
                <c:pt idx="7">
                  <c:v>0.91218491525423717</c:v>
                </c:pt>
                <c:pt idx="8">
                  <c:v>0.91218491525423717</c:v>
                </c:pt>
                <c:pt idx="9">
                  <c:v>0.91218491525423717</c:v>
                </c:pt>
                <c:pt idx="10">
                  <c:v>0.91218491525423717</c:v>
                </c:pt>
                <c:pt idx="11">
                  <c:v>0.91218491525423717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1-4D87-A7A0-9EC1F212A1BF}"/>
            </c:ext>
          </c:extLst>
        </c:ser>
        <c:ser>
          <c:idx val="24"/>
          <c:order val="2"/>
          <c:tx>
            <c:strRef>
              <c:f>'DO as O2'!$J$240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O2'!$J$241:$J$252</c:f>
              <c:numCache>
                <c:formatCode>General</c:formatCode>
                <c:ptCount val="12"/>
                <c:pt idx="0">
                  <c:v>1.8390056779661013</c:v>
                </c:pt>
                <c:pt idx="1">
                  <c:v>1.8390056779661013</c:v>
                </c:pt>
                <c:pt idx="2">
                  <c:v>1.8390056779661013</c:v>
                </c:pt>
                <c:pt idx="3">
                  <c:v>1.8390056779661013</c:v>
                </c:pt>
                <c:pt idx="4">
                  <c:v>1.8390056779661013</c:v>
                </c:pt>
                <c:pt idx="5">
                  <c:v>1.8390056779661013</c:v>
                </c:pt>
                <c:pt idx="6">
                  <c:v>1.8390056779661013</c:v>
                </c:pt>
                <c:pt idx="7">
                  <c:v>1.8390056779661013</c:v>
                </c:pt>
                <c:pt idx="8">
                  <c:v>1.8390056779661013</c:v>
                </c:pt>
                <c:pt idx="9">
                  <c:v>1.8390056779661013</c:v>
                </c:pt>
                <c:pt idx="10">
                  <c:v>1.8390056779661013</c:v>
                </c:pt>
                <c:pt idx="11">
                  <c:v>1.8390056779661013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1-4D87-A7A0-9EC1F212A1BF}"/>
            </c:ext>
          </c:extLst>
        </c:ser>
        <c:ser>
          <c:idx val="25"/>
          <c:order val="3"/>
          <c:tx>
            <c:strRef>
              <c:f>'DO as O2'!$K$240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O2'!$K$241:$K$252</c:f>
              <c:numCache>
                <c:formatCode>General</c:formatCode>
                <c:ptCount val="12"/>
                <c:pt idx="0">
                  <c:v>1.868277372881356</c:v>
                </c:pt>
                <c:pt idx="1">
                  <c:v>1.868277372881356</c:v>
                </c:pt>
                <c:pt idx="2">
                  <c:v>1.868277372881356</c:v>
                </c:pt>
                <c:pt idx="3">
                  <c:v>1.868277372881356</c:v>
                </c:pt>
                <c:pt idx="4">
                  <c:v>1.868277372881356</c:v>
                </c:pt>
                <c:pt idx="5">
                  <c:v>1.868277372881356</c:v>
                </c:pt>
                <c:pt idx="6">
                  <c:v>1.868277372881356</c:v>
                </c:pt>
                <c:pt idx="7">
                  <c:v>1.868277372881356</c:v>
                </c:pt>
                <c:pt idx="8">
                  <c:v>1.868277372881356</c:v>
                </c:pt>
                <c:pt idx="9">
                  <c:v>1.868277372881356</c:v>
                </c:pt>
                <c:pt idx="10">
                  <c:v>1.868277372881356</c:v>
                </c:pt>
                <c:pt idx="11">
                  <c:v>1.868277372881356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A1-4D87-A7A0-9EC1F212A1BF}"/>
            </c:ext>
          </c:extLst>
        </c:ser>
        <c:ser>
          <c:idx val="26"/>
          <c:order val="4"/>
          <c:tx>
            <c:strRef>
              <c:f>'DO as O2'!$L$240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O2'!$L$241:$L$252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A1-4D87-A7A0-9EC1F212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282191"/>
        <c:axId val="1004280751"/>
      </c:areaChart>
      <c:lineChart>
        <c:grouping val="standard"/>
        <c:varyColors val="0"/>
        <c:ser>
          <c:idx val="0"/>
          <c:order val="5"/>
          <c:tx>
            <c:strRef>
              <c:f>'DO as O2'!$AQ$304</c:f>
              <c:strCache>
                <c:ptCount val="1"/>
                <c:pt idx="0">
                  <c:v>Baseline 5%ile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O2'!$AQ$305:$AQ$316</c:f>
              <c:numCache>
                <c:formatCode>General</c:formatCode>
                <c:ptCount val="12"/>
                <c:pt idx="0">
                  <c:v>7.04</c:v>
                </c:pt>
                <c:pt idx="1">
                  <c:v>7.04</c:v>
                </c:pt>
                <c:pt idx="2">
                  <c:v>7.04</c:v>
                </c:pt>
                <c:pt idx="3">
                  <c:v>7.04</c:v>
                </c:pt>
                <c:pt idx="4">
                  <c:v>7.04</c:v>
                </c:pt>
                <c:pt idx="5">
                  <c:v>7.04</c:v>
                </c:pt>
                <c:pt idx="6">
                  <c:v>7.04</c:v>
                </c:pt>
                <c:pt idx="7">
                  <c:v>7.04</c:v>
                </c:pt>
                <c:pt idx="8">
                  <c:v>7.04</c:v>
                </c:pt>
                <c:pt idx="9">
                  <c:v>7.04</c:v>
                </c:pt>
                <c:pt idx="10">
                  <c:v>7.04</c:v>
                </c:pt>
                <c:pt idx="11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A1-4D87-A7A0-9EC1F212A1BF}"/>
            </c:ext>
          </c:extLst>
        </c:ser>
        <c:ser>
          <c:idx val="1"/>
          <c:order val="6"/>
          <c:tx>
            <c:strRef>
              <c:f>'DO as O2'!$AR$304</c:f>
              <c:strCache>
                <c:ptCount val="1"/>
                <c:pt idx="0">
                  <c:v>Scenario 5%ile (with background demand)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O2'!$AR$305:$AR$316</c:f>
              <c:numCache>
                <c:formatCode>General</c:formatCode>
                <c:ptCount val="12"/>
                <c:pt idx="0">
                  <c:v>6.7793592</c:v>
                </c:pt>
                <c:pt idx="1">
                  <c:v>6.7793592</c:v>
                </c:pt>
                <c:pt idx="2">
                  <c:v>6.7793592</c:v>
                </c:pt>
                <c:pt idx="3">
                  <c:v>6.7793592</c:v>
                </c:pt>
                <c:pt idx="4">
                  <c:v>6.7793592</c:v>
                </c:pt>
                <c:pt idx="5">
                  <c:v>6.7793592</c:v>
                </c:pt>
                <c:pt idx="6">
                  <c:v>6.7793592</c:v>
                </c:pt>
                <c:pt idx="7">
                  <c:v>6.7793592</c:v>
                </c:pt>
                <c:pt idx="8">
                  <c:v>6.7793592</c:v>
                </c:pt>
                <c:pt idx="9">
                  <c:v>6.7793592</c:v>
                </c:pt>
                <c:pt idx="10">
                  <c:v>6.7793592</c:v>
                </c:pt>
                <c:pt idx="11">
                  <c:v>6.7793592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A1-4D87-A7A0-9EC1F212A1BF}"/>
            </c:ext>
          </c:extLst>
        </c:ser>
        <c:ser>
          <c:idx val="2"/>
          <c:order val="7"/>
          <c:tx>
            <c:strRef>
              <c:f>'DO as O2'!$AS$304</c:f>
              <c:strCache>
                <c:ptCount val="1"/>
                <c:pt idx="0">
                  <c:v>Scenario 5%ile (with a worst case 95%ile demand)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'DO as O2'!$C$258:$C$269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'DO as O2'!$AS$305:$AS$316</c:f>
              <c:numCache>
                <c:formatCode>General</c:formatCode>
                <c:ptCount val="12"/>
                <c:pt idx="0">
                  <c:v>6.6489116996130972</c:v>
                </c:pt>
                <c:pt idx="1">
                  <c:v>6.6489116996130972</c:v>
                </c:pt>
                <c:pt idx="2">
                  <c:v>6.6489116996130972</c:v>
                </c:pt>
                <c:pt idx="3">
                  <c:v>6.6489116996130972</c:v>
                </c:pt>
                <c:pt idx="4">
                  <c:v>6.6489116996130972</c:v>
                </c:pt>
                <c:pt idx="5">
                  <c:v>6.6489116996130972</c:v>
                </c:pt>
                <c:pt idx="6">
                  <c:v>6.6489116996130972</c:v>
                </c:pt>
                <c:pt idx="7">
                  <c:v>6.6489116996130972</c:v>
                </c:pt>
                <c:pt idx="8">
                  <c:v>6.6489116996130972</c:v>
                </c:pt>
                <c:pt idx="9">
                  <c:v>6.6489116996130972</c:v>
                </c:pt>
                <c:pt idx="10">
                  <c:v>6.6489116996130972</c:v>
                </c:pt>
                <c:pt idx="11">
                  <c:v>6.6489116996130972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A1-4D87-A7A0-9EC1F212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282191"/>
        <c:axId val="1004280751"/>
      </c:lineChart>
      <c:catAx>
        <c:axId val="1004282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0751"/>
        <c:crosses val="autoZero"/>
        <c:auto val="1"/>
        <c:lblAlgn val="ctr"/>
        <c:lblOffset val="100"/>
        <c:noMultiLvlLbl val="0"/>
      </c:catAx>
      <c:valAx>
        <c:axId val="1004280751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DO 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28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271</xdr:row>
      <xdr:rowOff>76199</xdr:rowOff>
    </xdr:from>
    <xdr:to>
      <xdr:col>11</xdr:col>
      <xdr:colOff>161925</xdr:colOff>
      <xdr:row>300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CF902-E442-4E3E-8ED1-53A8EB51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190500</xdr:colOff>
      <xdr:row>271</xdr:row>
      <xdr:rowOff>38100</xdr:rowOff>
    </xdr:from>
    <xdr:to>
      <xdr:col>28</xdr:col>
      <xdr:colOff>504825</xdr:colOff>
      <xdr:row>300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A1BDF3-6654-461A-BF4F-4219E9033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304</xdr:row>
      <xdr:rowOff>0</xdr:rowOff>
    </xdr:from>
    <xdr:to>
      <xdr:col>25</xdr:col>
      <xdr:colOff>348503</xdr:colOff>
      <xdr:row>333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49BAC6-089A-42CC-B6B8-151A31AC9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600075</xdr:colOff>
      <xdr:row>336</xdr:row>
      <xdr:rowOff>19050</xdr:rowOff>
    </xdr:from>
    <xdr:to>
      <xdr:col>25</xdr:col>
      <xdr:colOff>338978</xdr:colOff>
      <xdr:row>365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A42CFB-EDBE-4A05-BE3E-C8DC1AE28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0</xdr:colOff>
      <xdr:row>271</xdr:row>
      <xdr:rowOff>0</xdr:rowOff>
    </xdr:from>
    <xdr:to>
      <xdr:col>42</xdr:col>
      <xdr:colOff>314325</xdr:colOff>
      <xdr:row>300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BFA672-75DF-4256-B2B5-1F089866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187779</xdr:colOff>
      <xdr:row>303</xdr:row>
      <xdr:rowOff>312964</xdr:rowOff>
    </xdr:from>
    <xdr:to>
      <xdr:col>63</xdr:col>
      <xdr:colOff>155282</xdr:colOff>
      <xdr:row>331</xdr:row>
      <xdr:rowOff>36739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A0E030-965E-4EEE-B501-2B8A770DB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0</xdr:colOff>
      <xdr:row>335</xdr:row>
      <xdr:rowOff>0</xdr:rowOff>
    </xdr:from>
    <xdr:to>
      <xdr:col>60</xdr:col>
      <xdr:colOff>579824</xdr:colOff>
      <xdr:row>364</xdr:row>
      <xdr:rowOff>50346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E08F6C-70D7-4A93-BCFD-354F41C29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0</xdr:colOff>
      <xdr:row>366</xdr:row>
      <xdr:rowOff>68036</xdr:rowOff>
    </xdr:from>
    <xdr:to>
      <xdr:col>60</xdr:col>
      <xdr:colOff>571500</xdr:colOff>
      <xdr:row>395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61B8CD6-3636-4A6E-A774-12D14DD78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rchive%20Projects\P00012515%20-%20Mabbett%20-%20Saltend%20Power%20Station%20Thermal%20Discharge\Data\EA%20WQ%20data\WQ%20data%20processing%20ii.xlsx" TargetMode="External"/><Relationship Id="rId1" Type="http://schemas.openxmlformats.org/officeDocument/2006/relationships/externalLinkPath" Target="WQ%20data%20processing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&amp;Sal"/>
      <sheetName val="Summary"/>
      <sheetName val="NH3"/>
      <sheetName val="DO%sat"/>
      <sheetName val="DO as O2"/>
      <sheetName val="Temp"/>
      <sheetName val="Salinity"/>
      <sheetName val="Processing"/>
      <sheetName val="Ammonia"/>
      <sheetName val="LN-2015"/>
      <sheetName val="LN-2016"/>
      <sheetName val="LN-2019"/>
      <sheetName val="Y-2015"/>
      <sheetName val="Y-2016"/>
      <sheetName val="Site names"/>
      <sheetName val="Y-2019"/>
      <sheetName val="DOvSal"/>
      <sheetName val="DO lookup"/>
    </sheetNames>
    <sheetDataSet>
      <sheetData sheetId="0">
        <row r="2">
          <cell r="J2" t="str">
            <v>2015-01-11T09:11:00</v>
          </cell>
          <cell r="N2">
            <v>12.274704</v>
          </cell>
          <cell r="R2">
            <v>11.967648000000001</v>
          </cell>
        </row>
        <row r="3">
          <cell r="J3" t="str">
            <v>2015-02-09T08:52:00</v>
          </cell>
          <cell r="N3" t="str">
            <v/>
          </cell>
          <cell r="R3" t="str">
            <v/>
          </cell>
        </row>
        <row r="4">
          <cell r="J4" t="str">
            <v>2015-03-03T15:58:00</v>
          </cell>
          <cell r="N4">
            <v>12.08886</v>
          </cell>
          <cell r="R4">
            <v>11.784419999999999</v>
          </cell>
        </row>
        <row r="5">
          <cell r="J5" t="str">
            <v>2015-04-01T16:55:00</v>
          </cell>
          <cell r="N5">
            <v>11.193499999999998</v>
          </cell>
          <cell r="R5">
            <v>10.926580000000001</v>
          </cell>
        </row>
        <row r="6">
          <cell r="J6" t="str">
            <v>2015-05-19T06:52:00</v>
          </cell>
          <cell r="N6">
            <v>9.8830800000000014</v>
          </cell>
          <cell r="R6">
            <v>9.6708479999999994</v>
          </cell>
        </row>
        <row r="7">
          <cell r="J7" t="str">
            <v>2015-06-05T08:06:00</v>
          </cell>
          <cell r="N7">
            <v>9.4057600000000008</v>
          </cell>
          <cell r="R7">
            <v>9.2048670000000001</v>
          </cell>
        </row>
        <row r="8">
          <cell r="J8" t="str">
            <v>2015-07-03T07:05:00</v>
          </cell>
          <cell r="N8">
            <v>8.4448799999999995</v>
          </cell>
          <cell r="R8">
            <v>8.2747280000000014</v>
          </cell>
        </row>
        <row r="9">
          <cell r="J9" t="str">
            <v>2015-07-30T06:04:00</v>
          </cell>
          <cell r="N9">
            <v>8.6375250000000001</v>
          </cell>
          <cell r="R9">
            <v>8.4679850000000005</v>
          </cell>
        </row>
        <row r="10">
          <cell r="J10" t="str">
            <v>2015-09-07T13:17:00</v>
          </cell>
          <cell r="N10">
            <v>8.9749140000000001</v>
          </cell>
          <cell r="R10">
            <v>8.7946650000000002</v>
          </cell>
        </row>
        <row r="11">
          <cell r="J11" t="str">
            <v>2015-10-07T14:30:00</v>
          </cell>
          <cell r="N11">
            <v>9.0398720000000008</v>
          </cell>
          <cell r="R11">
            <v>8.8546739999999993</v>
          </cell>
        </row>
        <row r="12">
          <cell r="J12" t="str">
            <v>2015-11-07T13:46:00</v>
          </cell>
          <cell r="N12">
            <v>10.079230000000001</v>
          </cell>
          <cell r="R12">
            <v>9.8636979999999994</v>
          </cell>
        </row>
        <row r="13">
          <cell r="J13" t="str">
            <v>2015-12-05T12:40:00</v>
          </cell>
          <cell r="N13">
            <v>11.576084</v>
          </cell>
          <cell r="R13">
            <v>11.298893999999999</v>
          </cell>
        </row>
        <row r="14">
          <cell r="J14" t="str">
            <v>2015-01-11T09:28:00</v>
          </cell>
          <cell r="N14">
            <v>11.968816</v>
          </cell>
          <cell r="R14">
            <v>11.670736</v>
          </cell>
        </row>
        <row r="15">
          <cell r="J15" t="str">
            <v>2015-02-09T09:06:00</v>
          </cell>
          <cell r="N15" t="str">
            <v/>
          </cell>
          <cell r="R15" t="str">
            <v/>
          </cell>
        </row>
        <row r="16">
          <cell r="J16" t="str">
            <v>2015-03-03T16:17:00</v>
          </cell>
          <cell r="N16">
            <v>11.979395999999999</v>
          </cell>
          <cell r="R16">
            <v>11.679755999999999</v>
          </cell>
        </row>
        <row r="17">
          <cell r="J17" t="str">
            <v>2015-04-01T17:16:00</v>
          </cell>
          <cell r="N17">
            <v>11.09102</v>
          </cell>
          <cell r="R17">
            <v>10.82662</v>
          </cell>
        </row>
        <row r="18">
          <cell r="J18" t="str">
            <v>2015-05-19T07:17:00</v>
          </cell>
          <cell r="N18">
            <v>9.7837200000000006</v>
          </cell>
          <cell r="R18">
            <v>9.5747520000000002</v>
          </cell>
        </row>
        <row r="19">
          <cell r="J19" t="str">
            <v>2015-06-05T08:23:00</v>
          </cell>
          <cell r="N19">
            <v>9.3644540000000003</v>
          </cell>
          <cell r="R19">
            <v>9.1659049999999986</v>
          </cell>
        </row>
        <row r="20">
          <cell r="J20" t="str">
            <v>2015-07-03T07:22:00</v>
          </cell>
          <cell r="N20">
            <v>8.4311910000000001</v>
          </cell>
          <cell r="R20">
            <v>8.2617149999999988</v>
          </cell>
        </row>
        <row r="21">
          <cell r="J21" t="str">
            <v>2015-07-30T06:22:00</v>
          </cell>
          <cell r="N21">
            <v>8.5643999999999991</v>
          </cell>
          <cell r="R21">
            <v>8.3973150000000008</v>
          </cell>
        </row>
        <row r="22">
          <cell r="J22" t="str">
            <v>2015-09-07T13:43:00</v>
          </cell>
          <cell r="N22">
            <v>8.8927499999999995</v>
          </cell>
          <cell r="R22">
            <v>8.7142230000000005</v>
          </cell>
        </row>
        <row r="23">
          <cell r="J23" t="str">
            <v>2015-10-07T14:57:00</v>
          </cell>
          <cell r="N23">
            <v>8.973312</v>
          </cell>
          <cell r="R23">
            <v>8.7895439999999994</v>
          </cell>
        </row>
        <row r="24">
          <cell r="J24" t="str">
            <v>2015-11-07T14:05:00</v>
          </cell>
          <cell r="N24">
            <v>9.9211799999999997</v>
          </cell>
          <cell r="R24">
            <v>9.7101940000000013</v>
          </cell>
        </row>
        <row r="25">
          <cell r="J25" t="str">
            <v>2015-12-05T12:54:00</v>
          </cell>
          <cell r="N25">
            <v>11.448112000000002</v>
          </cell>
          <cell r="R25">
            <v>11.175191999999999</v>
          </cell>
        </row>
        <row r="26">
          <cell r="J26" t="str">
            <v>2015-01-11T09:44:00</v>
          </cell>
          <cell r="N26">
            <v>11.58456</v>
          </cell>
          <cell r="R26">
            <v>11.299904</v>
          </cell>
        </row>
        <row r="27">
          <cell r="J27" t="str">
            <v>2015-02-09T09:24:00</v>
          </cell>
          <cell r="N27" t="str">
            <v/>
          </cell>
          <cell r="R27" t="str">
            <v/>
          </cell>
        </row>
        <row r="28">
          <cell r="J28" t="str">
            <v>2015-03-03T16:36:00</v>
          </cell>
          <cell r="N28">
            <v>11.601018</v>
          </cell>
          <cell r="R28">
            <v>11.313587999999999</v>
          </cell>
        </row>
        <row r="29">
          <cell r="J29" t="str">
            <v>2015-04-01T17:35:00</v>
          </cell>
          <cell r="N29">
            <v>10.892037999999999</v>
          </cell>
          <cell r="R29">
            <v>10.635594999999999</v>
          </cell>
        </row>
        <row r="30">
          <cell r="J30" t="str">
            <v>2015-05-19T07:31:00</v>
          </cell>
          <cell r="N30">
            <v>9.596463</v>
          </cell>
          <cell r="R30">
            <v>9.3844600000000007</v>
          </cell>
        </row>
        <row r="31">
          <cell r="J31" t="str">
            <v>2015-06-05T09:01:00</v>
          </cell>
          <cell r="N31">
            <v>9.2080799999999989</v>
          </cell>
          <cell r="R31">
            <v>9.023238000000001</v>
          </cell>
        </row>
        <row r="32">
          <cell r="J32" t="str">
            <v>2015-07-03T07:43:00</v>
          </cell>
          <cell r="N32">
            <v>8.3241859999999992</v>
          </cell>
          <cell r="R32">
            <v>8.1692089999999986</v>
          </cell>
        </row>
        <row r="33">
          <cell r="J33" t="str">
            <v>2015-07-30T06:38:00</v>
          </cell>
          <cell r="N33">
            <v>8.4989229999999996</v>
          </cell>
          <cell r="R33">
            <v>8.3335559999999997</v>
          </cell>
        </row>
        <row r="34">
          <cell r="J34" t="str">
            <v>2015-09-07T14:01:00</v>
          </cell>
          <cell r="N34">
            <v>8.827</v>
          </cell>
          <cell r="R34">
            <v>8.6504440000000002</v>
          </cell>
        </row>
        <row r="35">
          <cell r="J35" t="str">
            <v>2015-10-07T15:22:00</v>
          </cell>
          <cell r="N35">
            <v>8.9016319999999993</v>
          </cell>
          <cell r="R35">
            <v>8.7204059999999988</v>
          </cell>
        </row>
        <row r="36">
          <cell r="J36" t="str">
            <v>2015-11-07T14:23:00</v>
          </cell>
          <cell r="N36">
            <v>9.7478700000000007</v>
          </cell>
          <cell r="R36">
            <v>9.5417660000000009</v>
          </cell>
        </row>
        <row r="37">
          <cell r="J37" t="str">
            <v>2015-12-05T13:15:00</v>
          </cell>
          <cell r="N37">
            <v>11.21848</v>
          </cell>
          <cell r="R37">
            <v>10.952294999999999</v>
          </cell>
        </row>
        <row r="38">
          <cell r="J38" t="str">
            <v>2015-01-11T10:16:00</v>
          </cell>
          <cell r="N38">
            <v>11.424032</v>
          </cell>
          <cell r="R38">
            <v>11.144672</v>
          </cell>
        </row>
        <row r="39">
          <cell r="J39" t="str">
            <v>2015-02-09T09:58:00</v>
          </cell>
          <cell r="N39" t="str">
            <v/>
          </cell>
          <cell r="R39" t="str">
            <v/>
          </cell>
        </row>
        <row r="40">
          <cell r="J40" t="str">
            <v>2015-03-03T17:08:00</v>
          </cell>
          <cell r="N40">
            <v>11.089907999999999</v>
          </cell>
          <cell r="R40">
            <v>10.818648</v>
          </cell>
        </row>
        <row r="41">
          <cell r="J41" t="str">
            <v>2015-04-01T18:10:00</v>
          </cell>
          <cell r="N41">
            <v>10.563979999999999</v>
          </cell>
          <cell r="R41">
            <v>10.317299999999999</v>
          </cell>
        </row>
        <row r="42">
          <cell r="J42" t="str">
            <v>2015-05-19T08:07:00</v>
          </cell>
          <cell r="N42">
            <v>9.3513600000000014</v>
          </cell>
          <cell r="R42">
            <v>9.1481780000000015</v>
          </cell>
        </row>
        <row r="43">
          <cell r="J43" t="str">
            <v>2015-06-05T09:31:00</v>
          </cell>
          <cell r="N43">
            <v>9.0507720000000003</v>
          </cell>
          <cell r="R43">
            <v>8.8636140000000001</v>
          </cell>
        </row>
        <row r="44">
          <cell r="J44" t="str">
            <v>2015-07-03T08:16:00</v>
          </cell>
          <cell r="N44">
            <v>8.2316549999999999</v>
          </cell>
          <cell r="R44">
            <v>8.0712450000000011</v>
          </cell>
        </row>
        <row r="45">
          <cell r="J45" t="str">
            <v>2015-07-30T07:06:00</v>
          </cell>
          <cell r="N45">
            <v>8.4125469999999982</v>
          </cell>
          <cell r="R45">
            <v>8.2416739999999997</v>
          </cell>
        </row>
        <row r="46">
          <cell r="J46" t="str">
            <v>2015-09-07T14:37:00</v>
          </cell>
          <cell r="N46">
            <v>8.609</v>
          </cell>
          <cell r="R46">
            <v>8.4380009999999999</v>
          </cell>
        </row>
        <row r="47">
          <cell r="J47" t="str">
            <v>2015-10-07T15:57:00</v>
          </cell>
          <cell r="N47">
            <v>8.7544520000000006</v>
          </cell>
          <cell r="R47">
            <v>8.577</v>
          </cell>
        </row>
        <row r="48">
          <cell r="J48" t="str">
            <v>2015-11-07T14:59:00</v>
          </cell>
          <cell r="N48">
            <v>9.4046719999999997</v>
          </cell>
          <cell r="R48">
            <v>9.1992019999999997</v>
          </cell>
        </row>
        <row r="49">
          <cell r="J49" t="str">
            <v>2015-12-05T11:55:00</v>
          </cell>
          <cell r="N49">
            <v>11.051040000000002</v>
          </cell>
          <cell r="R49">
            <v>10.791248999999999</v>
          </cell>
        </row>
        <row r="50">
          <cell r="J50" t="str">
            <v>2016-01-07T15:20:00</v>
          </cell>
          <cell r="N50" t="str">
            <v/>
          </cell>
          <cell r="R50" t="str">
            <v/>
          </cell>
        </row>
        <row r="51">
          <cell r="J51" t="str">
            <v>2016-02-03T12:26:00</v>
          </cell>
          <cell r="N51">
            <v>11.740626000000001</v>
          </cell>
          <cell r="R51">
            <v>11.453638</v>
          </cell>
        </row>
        <row r="52">
          <cell r="J52" t="str">
            <v>2016-03-07T15:42:00</v>
          </cell>
          <cell r="N52" t="str">
            <v/>
          </cell>
          <cell r="R52" t="str">
            <v/>
          </cell>
        </row>
        <row r="53">
          <cell r="J53" t="str">
            <v>2016-04-15T15:30:00</v>
          </cell>
          <cell r="N53">
            <v>10.926569999999998</v>
          </cell>
          <cell r="R53">
            <v>10.67154</v>
          </cell>
        </row>
        <row r="54">
          <cell r="J54" t="str">
            <v>2016-05-05T14:55:00</v>
          </cell>
          <cell r="N54">
            <v>10.699956</v>
          </cell>
          <cell r="R54">
            <v>10.461779999999999</v>
          </cell>
        </row>
        <row r="55">
          <cell r="J55" t="str">
            <v>2016-06-06T15:34:00</v>
          </cell>
          <cell r="N55">
            <v>9.4370380000000011</v>
          </cell>
          <cell r="R55">
            <v>9.2491050000000001</v>
          </cell>
        </row>
        <row r="56">
          <cell r="J56" t="str">
            <v>2016-07-09T08:52:00</v>
          </cell>
          <cell r="N56">
            <v>8.8909720000000014</v>
          </cell>
          <cell r="R56">
            <v>8.721404999999999</v>
          </cell>
        </row>
        <row r="57">
          <cell r="J57" t="str">
            <v>2016-08-04T07:06:00</v>
          </cell>
          <cell r="N57">
            <v>8.4481830000000002</v>
          </cell>
          <cell r="R57">
            <v>8.2836799999999986</v>
          </cell>
        </row>
        <row r="58">
          <cell r="J58" t="str">
            <v>2016-08-04T07:07:00</v>
          </cell>
          <cell r="N58">
            <v>8.4481830000000002</v>
          </cell>
          <cell r="R58">
            <v>8.2836799999999986</v>
          </cell>
        </row>
        <row r="59">
          <cell r="J59" t="str">
            <v>2016-09-13T04:25:00</v>
          </cell>
          <cell r="N59">
            <v>8.580858000000001</v>
          </cell>
          <cell r="R59">
            <v>8.4155700000000007</v>
          </cell>
        </row>
        <row r="60">
          <cell r="J60" t="str">
            <v>2016-09-13T04:23:00</v>
          </cell>
          <cell r="N60">
            <v>8.675972999999999</v>
          </cell>
          <cell r="R60">
            <v>8.4990990000000011</v>
          </cell>
        </row>
        <row r="61">
          <cell r="J61" t="str">
            <v>2016-10-05T08:52:00</v>
          </cell>
          <cell r="N61">
            <v>9.0980819999999998</v>
          </cell>
          <cell r="R61">
            <v>8.9092299999999991</v>
          </cell>
        </row>
        <row r="62">
          <cell r="J62" t="str">
            <v>2016-10-05T08:50:00</v>
          </cell>
          <cell r="N62">
            <v>9.1546959999999995</v>
          </cell>
          <cell r="R62">
            <v>8.9730179999999997</v>
          </cell>
        </row>
        <row r="63">
          <cell r="J63" t="str">
            <v>2016-11-09T13:55:00</v>
          </cell>
          <cell r="N63">
            <v>10.442880000000001</v>
          </cell>
          <cell r="R63">
            <v>10.204572000000001</v>
          </cell>
        </row>
        <row r="64">
          <cell r="J64" t="str">
            <v>2016-11-09T13:53:00</v>
          </cell>
          <cell r="N64">
            <v>10.627583999999999</v>
          </cell>
          <cell r="R64">
            <v>10.386660000000001</v>
          </cell>
        </row>
        <row r="65">
          <cell r="J65" t="str">
            <v>2016-12-01T07:51:00</v>
          </cell>
          <cell r="N65">
            <v>11.632572</v>
          </cell>
          <cell r="R65">
            <v>11.348281</v>
          </cell>
        </row>
        <row r="66">
          <cell r="J66" t="str">
            <v>2016-12-01T07:47:00</v>
          </cell>
          <cell r="N66">
            <v>11.752799999999999</v>
          </cell>
          <cell r="R66">
            <v>11.466230000000001</v>
          </cell>
        </row>
        <row r="67">
          <cell r="J67" t="str">
            <v>2016-01-07T15:39:00</v>
          </cell>
          <cell r="N67" t="str">
            <v/>
          </cell>
          <cell r="R67" t="str">
            <v/>
          </cell>
        </row>
        <row r="68">
          <cell r="J68" t="str">
            <v>2016-02-03T12:42:00</v>
          </cell>
          <cell r="N68">
            <v>11.771675999999999</v>
          </cell>
          <cell r="R68">
            <v>11.483912999999999</v>
          </cell>
        </row>
        <row r="69">
          <cell r="J69" t="str">
            <v>2016-03-07T16:03:00</v>
          </cell>
          <cell r="N69">
            <v>12.146947000000001</v>
          </cell>
          <cell r="R69">
            <v>11.846079</v>
          </cell>
        </row>
        <row r="70">
          <cell r="J70" t="str">
            <v>2016-04-15T15:39:00</v>
          </cell>
          <cell r="N70">
            <v>10.83684</v>
          </cell>
          <cell r="R70">
            <v>10.584630000000001</v>
          </cell>
        </row>
        <row r="71">
          <cell r="J71" t="str">
            <v>2016-05-05T14:45:00</v>
          </cell>
          <cell r="N71">
            <v>10.611962999999999</v>
          </cell>
          <cell r="R71">
            <v>10.374672</v>
          </cell>
        </row>
        <row r="72">
          <cell r="J72" t="str">
            <v>2016-06-06T13:54:00</v>
          </cell>
          <cell r="N72">
            <v>9.4777599999999982</v>
          </cell>
          <cell r="R72">
            <v>9.2844350000000002</v>
          </cell>
        </row>
        <row r="73">
          <cell r="J73" t="str">
            <v>2016-07-09T09:11:00</v>
          </cell>
          <cell r="N73">
            <v>8.844695999999999</v>
          </cell>
          <cell r="R73">
            <v>8.6764140000000012</v>
          </cell>
        </row>
        <row r="74">
          <cell r="J74" t="str">
            <v>2016-08-04T07:26:00</v>
          </cell>
          <cell r="N74">
            <v>8.352405000000001</v>
          </cell>
          <cell r="R74">
            <v>8.1907599999999992</v>
          </cell>
        </row>
        <row r="75">
          <cell r="J75" t="str">
            <v>2016-08-04T07:24:00</v>
          </cell>
          <cell r="N75">
            <v>8.4247730000000001</v>
          </cell>
          <cell r="R75">
            <v>8.262042000000001</v>
          </cell>
        </row>
        <row r="76">
          <cell r="J76" t="str">
            <v>2016-09-13T04:40:00</v>
          </cell>
          <cell r="N76">
            <v>8.4783659999999994</v>
          </cell>
          <cell r="R76">
            <v>8.3160600000000002</v>
          </cell>
        </row>
        <row r="77">
          <cell r="J77" t="str">
            <v>2016-09-13T04:38:00</v>
          </cell>
          <cell r="N77">
            <v>8.5418819999999993</v>
          </cell>
          <cell r="R77">
            <v>8.3687590000000007</v>
          </cell>
        </row>
        <row r="78">
          <cell r="J78" t="str">
            <v>2016-10-05T09:11:00</v>
          </cell>
          <cell r="N78">
            <v>9.00305</v>
          </cell>
          <cell r="R78">
            <v>8.8158539999999999</v>
          </cell>
        </row>
        <row r="79">
          <cell r="J79" t="str">
            <v>2016-10-05T09:09:00</v>
          </cell>
          <cell r="N79">
            <v>9.0253800000000002</v>
          </cell>
          <cell r="R79">
            <v>8.8376999999999999</v>
          </cell>
        </row>
        <row r="80">
          <cell r="J80" t="str">
            <v>2016-11-09T14:11:00</v>
          </cell>
          <cell r="N80">
            <v>10.330611000000001</v>
          </cell>
          <cell r="R80">
            <v>10.09432</v>
          </cell>
        </row>
        <row r="81">
          <cell r="J81" t="str">
            <v>2016-11-09T14:09:00</v>
          </cell>
          <cell r="N81">
            <v>10.502532</v>
          </cell>
          <cell r="R81">
            <v>10.25455</v>
          </cell>
        </row>
        <row r="82">
          <cell r="J82" t="str">
            <v>2016-12-01T08:07:00</v>
          </cell>
          <cell r="N82">
            <v>11.460750000000001</v>
          </cell>
          <cell r="R82">
            <v>11.181248</v>
          </cell>
        </row>
        <row r="83">
          <cell r="J83" t="str">
            <v>2016-12-01T08:05:00</v>
          </cell>
          <cell r="N83">
            <v>11.647475999999999</v>
          </cell>
          <cell r="R83">
            <v>11.364023999999999</v>
          </cell>
        </row>
        <row r="84">
          <cell r="J84" t="str">
            <v>2016-01-07T15:56:00</v>
          </cell>
          <cell r="N84" t="str">
            <v/>
          </cell>
          <cell r="R84" t="str">
            <v/>
          </cell>
        </row>
        <row r="85">
          <cell r="J85" t="str">
            <v>2016-02-03T13:01:00</v>
          </cell>
          <cell r="N85">
            <v>11.426400000000001</v>
          </cell>
          <cell r="R85">
            <v>11.149676999999999</v>
          </cell>
        </row>
        <row r="86">
          <cell r="J86" t="str">
            <v>2016-03-07T16:25:00</v>
          </cell>
          <cell r="N86">
            <v>11.890205</v>
          </cell>
          <cell r="R86">
            <v>11.597040000000002</v>
          </cell>
        </row>
        <row r="87">
          <cell r="J87" t="str">
            <v>2016-04-15T15:51:00</v>
          </cell>
          <cell r="N87">
            <v>10.750788</v>
          </cell>
          <cell r="R87">
            <v>10.511604</v>
          </cell>
        </row>
        <row r="88">
          <cell r="J88" t="str">
            <v>2016-05-05T14:33:00</v>
          </cell>
          <cell r="N88">
            <v>10.623809999999999</v>
          </cell>
          <cell r="R88">
            <v>10.387790000000001</v>
          </cell>
        </row>
        <row r="89">
          <cell r="J89" t="str">
            <v>2016-06-06T13:31:00</v>
          </cell>
          <cell r="N89">
            <v>9.3921899999999994</v>
          </cell>
          <cell r="R89">
            <v>9.192755</v>
          </cell>
        </row>
        <row r="90">
          <cell r="J90" t="str">
            <v>2016-07-09T09:30:00</v>
          </cell>
          <cell r="N90">
            <v>8.6244220000000009</v>
          </cell>
          <cell r="R90">
            <v>8.4543900000000001</v>
          </cell>
        </row>
        <row r="91">
          <cell r="J91" t="str">
            <v>2016-08-04T07:43:00</v>
          </cell>
          <cell r="N91">
            <v>8.2553929999999998</v>
          </cell>
          <cell r="R91">
            <v>8.0970040000000001</v>
          </cell>
        </row>
        <row r="92">
          <cell r="J92" t="str">
            <v>2016-08-04T07:41:00</v>
          </cell>
          <cell r="N92">
            <v>8.2600980000000011</v>
          </cell>
          <cell r="R92">
            <v>8.1016140000000014</v>
          </cell>
        </row>
        <row r="93">
          <cell r="J93" t="str">
            <v>2016-09-13T04:55:00</v>
          </cell>
          <cell r="N93">
            <v>8.3920069999999996</v>
          </cell>
          <cell r="R93">
            <v>8.2323599999999999</v>
          </cell>
        </row>
        <row r="94">
          <cell r="J94" t="str">
            <v>2016-09-13T04:53:00</v>
          </cell>
          <cell r="N94">
            <v>8.4375590000000003</v>
          </cell>
          <cell r="R94">
            <v>8.2760700000000007</v>
          </cell>
        </row>
        <row r="95">
          <cell r="J95" t="str">
            <v>2016-10-05T09:28:00</v>
          </cell>
          <cell r="N95">
            <v>8.9309849999999997</v>
          </cell>
          <cell r="R95">
            <v>8.7463440000000006</v>
          </cell>
        </row>
        <row r="96">
          <cell r="J96" t="str">
            <v>2016-10-05T09:26:00</v>
          </cell>
          <cell r="N96">
            <v>8.9533149999999999</v>
          </cell>
          <cell r="R96">
            <v>8.7681900000000006</v>
          </cell>
        </row>
        <row r="97">
          <cell r="J97" t="str">
            <v>2016-11-09T14:28:00</v>
          </cell>
          <cell r="N97">
            <v>10.24452</v>
          </cell>
          <cell r="R97">
            <v>10.010772000000001</v>
          </cell>
        </row>
        <row r="98">
          <cell r="J98" t="str">
            <v>2016-11-09T14:25:00</v>
          </cell>
          <cell r="N98">
            <v>10.271429999999999</v>
          </cell>
          <cell r="R98">
            <v>10.037038000000001</v>
          </cell>
        </row>
        <row r="99">
          <cell r="J99" t="str">
            <v>2016-12-01T08:27:00</v>
          </cell>
          <cell r="N99">
            <v>11.181632</v>
          </cell>
          <cell r="R99">
            <v>10.917766</v>
          </cell>
        </row>
        <row r="100">
          <cell r="J100" t="str">
            <v>2016-12-01T08:23:00</v>
          </cell>
          <cell r="N100">
            <v>11.483052000000001</v>
          </cell>
          <cell r="R100">
            <v>11.202992</v>
          </cell>
        </row>
        <row r="101">
          <cell r="J101" t="str">
            <v>2016-01-07T16:27:00</v>
          </cell>
          <cell r="N101">
            <v>11.318031999999999</v>
          </cell>
          <cell r="R101">
            <v>11.050833000000001</v>
          </cell>
        </row>
        <row r="102">
          <cell r="J102" t="str">
            <v>2016-02-03T13:33:00</v>
          </cell>
          <cell r="N102">
            <v>11.117547</v>
          </cell>
          <cell r="R102">
            <v>10.849048</v>
          </cell>
        </row>
        <row r="103">
          <cell r="J103" t="str">
            <v>2016-03-07T17:01:00</v>
          </cell>
          <cell r="N103">
            <v>11.148333000000001</v>
          </cell>
          <cell r="R103">
            <v>10.879115000000001</v>
          </cell>
        </row>
        <row r="104">
          <cell r="J104" t="str">
            <v>2016-04-15T16:17:00</v>
          </cell>
          <cell r="N104">
            <v>10.404324000000001</v>
          </cell>
          <cell r="R104">
            <v>10.167470000000002</v>
          </cell>
        </row>
        <row r="105">
          <cell r="J105" t="str">
            <v>2016-05-05T14:07:00</v>
          </cell>
          <cell r="N105">
            <v>10.372104</v>
          </cell>
          <cell r="R105">
            <v>10.137</v>
          </cell>
        </row>
        <row r="106">
          <cell r="J106" t="str">
            <v>2016-06-06T12:27:00</v>
          </cell>
          <cell r="N106">
            <v>9.2549120000000009</v>
          </cell>
          <cell r="R106">
            <v>9.063089999999999</v>
          </cell>
        </row>
        <row r="107">
          <cell r="J107" t="str">
            <v>2016-07-09T10:03:00</v>
          </cell>
          <cell r="N107">
            <v>8.4717750000000009</v>
          </cell>
          <cell r="R107">
            <v>8.3075450000000011</v>
          </cell>
        </row>
        <row r="108">
          <cell r="J108" t="str">
            <v>2016-08-04T08:18:00</v>
          </cell>
          <cell r="N108">
            <v>8.0542349999999985</v>
          </cell>
          <cell r="R108">
            <v>7.9015579999999996</v>
          </cell>
        </row>
        <row r="109">
          <cell r="J109" t="str">
            <v>2016-08-04T08:16:00</v>
          </cell>
          <cell r="N109">
            <v>8.0892739999999996</v>
          </cell>
          <cell r="R109">
            <v>7.9371839999999994</v>
          </cell>
        </row>
        <row r="110">
          <cell r="J110" t="str">
            <v>2016-09-13T05:25:00</v>
          </cell>
          <cell r="N110">
            <v>8.1557759999999995</v>
          </cell>
          <cell r="R110">
            <v>7.9935660000000004</v>
          </cell>
        </row>
        <row r="111">
          <cell r="J111" t="str">
            <v>2016-09-13T05:23:00</v>
          </cell>
          <cell r="N111">
            <v>8.2194929999999999</v>
          </cell>
          <cell r="R111">
            <v>8.0559429999999992</v>
          </cell>
        </row>
        <row r="112">
          <cell r="J112" t="str">
            <v>2016-10-05T10:01:00</v>
          </cell>
          <cell r="N112">
            <v>8.6551709999999993</v>
          </cell>
          <cell r="R112">
            <v>8.4777079999999998</v>
          </cell>
        </row>
        <row r="113">
          <cell r="J113" t="str">
            <v>2016-10-05T09:59:00</v>
          </cell>
          <cell r="N113">
            <v>8.7513070000000006</v>
          </cell>
          <cell r="R113">
            <v>8.5711589999999998</v>
          </cell>
        </row>
        <row r="114">
          <cell r="J114" t="str">
            <v>2016-11-09T14:57:00</v>
          </cell>
          <cell r="N114">
            <v>9.7878520000000009</v>
          </cell>
          <cell r="R114">
            <v>9.5727909999999987</v>
          </cell>
        </row>
        <row r="115">
          <cell r="J115" t="str">
            <v>2016-11-09T14:55:00</v>
          </cell>
          <cell r="N115">
            <v>9.9859559999999998</v>
          </cell>
          <cell r="R115">
            <v>9.7668299999999988</v>
          </cell>
        </row>
        <row r="116">
          <cell r="J116" t="str">
            <v>2016-12-01T08:59:00</v>
          </cell>
          <cell r="N116">
            <v>10.803512</v>
          </cell>
          <cell r="R116">
            <v>10.551112</v>
          </cell>
        </row>
        <row r="117">
          <cell r="J117" t="str">
            <v>2016-12-01T08:57:00</v>
          </cell>
          <cell r="N117">
            <v>11.129887999999999</v>
          </cell>
          <cell r="R117">
            <v>10.868484</v>
          </cell>
        </row>
        <row r="118">
          <cell r="J118" t="str">
            <v>2019-01-17T13:25:00</v>
          </cell>
          <cell r="N118">
            <v>11.712167999999998</v>
          </cell>
          <cell r="R118">
            <v>11.422326</v>
          </cell>
        </row>
        <row r="119">
          <cell r="J119" t="str">
            <v>2019-02-05T17:07:00</v>
          </cell>
          <cell r="N119" t="str">
            <v/>
          </cell>
          <cell r="R119" t="str">
            <v/>
          </cell>
        </row>
        <row r="120">
          <cell r="J120" t="str">
            <v>2019-03-06T16:55:00</v>
          </cell>
          <cell r="N120">
            <v>11.140225000000001</v>
          </cell>
          <cell r="R120">
            <v>10.879176000000001</v>
          </cell>
        </row>
        <row r="121">
          <cell r="J121" t="str">
            <v>2019-04-06T07:28:00</v>
          </cell>
          <cell r="N121">
            <v>10.604528999999999</v>
          </cell>
          <cell r="R121">
            <v>10.36716</v>
          </cell>
        </row>
        <row r="122">
          <cell r="J122" t="str">
            <v>2019-05-11T09:43:00</v>
          </cell>
          <cell r="N122">
            <v>10.052159999999999</v>
          </cell>
          <cell r="R122">
            <v>9.8333549999999992</v>
          </cell>
        </row>
        <row r="123">
          <cell r="J123" t="str">
            <v>2019-06-06T07:31:00</v>
          </cell>
          <cell r="N123">
            <v>8.9409720000000004</v>
          </cell>
          <cell r="R123">
            <v>8.7677030000000009</v>
          </cell>
        </row>
        <row r="124">
          <cell r="J124" t="str">
            <v>2019-07-07T08:43:00</v>
          </cell>
          <cell r="N124">
            <v>8.7525899999999996</v>
          </cell>
          <cell r="R124">
            <v>8.5821679999999994</v>
          </cell>
        </row>
        <row r="125">
          <cell r="J125" t="str">
            <v>2019-08-25T12:43:00</v>
          </cell>
          <cell r="N125">
            <v>9.0259409999999995</v>
          </cell>
          <cell r="R125">
            <v>8.8398450000000004</v>
          </cell>
        </row>
        <row r="126">
          <cell r="J126" t="str">
            <v>2019-09-07T12:10:00</v>
          </cell>
          <cell r="N126">
            <v>9.0695429999999995</v>
          </cell>
          <cell r="R126">
            <v>8.8823699999999999</v>
          </cell>
        </row>
        <row r="127">
          <cell r="J127" t="str">
            <v>2019-10-10T15:19:00</v>
          </cell>
          <cell r="N127" t="str">
            <v/>
          </cell>
          <cell r="R127" t="str">
            <v/>
          </cell>
        </row>
        <row r="128">
          <cell r="J128" t="str">
            <v>2019-12-03T08:37:00</v>
          </cell>
          <cell r="N128" t="str">
            <v/>
          </cell>
          <cell r="R128" t="str">
            <v/>
          </cell>
        </row>
        <row r="129">
          <cell r="J129" t="str">
            <v>2019-01-17T13:43:00</v>
          </cell>
          <cell r="N129">
            <v>11.283491999999999</v>
          </cell>
          <cell r="R129">
            <v>11.015561</v>
          </cell>
        </row>
        <row r="130">
          <cell r="J130" t="str">
            <v>2019-02-05T17:27:00</v>
          </cell>
          <cell r="N130" t="str">
            <v/>
          </cell>
          <cell r="R130" t="str">
            <v/>
          </cell>
        </row>
        <row r="131">
          <cell r="J131" t="str">
            <v>2019-03-06T17:14:00</v>
          </cell>
          <cell r="N131">
            <v>10.870792</v>
          </cell>
          <cell r="R131">
            <v>10.619252999999999</v>
          </cell>
        </row>
        <row r="132">
          <cell r="J132" t="str">
            <v>2019-04-06T07:42:00</v>
          </cell>
          <cell r="N132">
            <v>10.521671999999999</v>
          </cell>
          <cell r="R132">
            <v>10.28736</v>
          </cell>
        </row>
        <row r="133">
          <cell r="J133" t="str">
            <v>2019-05-11T10:01:00</v>
          </cell>
          <cell r="N133">
            <v>9.9454079999999987</v>
          </cell>
          <cell r="R133">
            <v>9.7307550000000003</v>
          </cell>
        </row>
        <row r="134">
          <cell r="J134" t="str">
            <v>2019-06-06T07:50:00</v>
          </cell>
          <cell r="N134">
            <v>8.8495299999999997</v>
          </cell>
          <cell r="R134">
            <v>8.6794499999999992</v>
          </cell>
        </row>
        <row r="135">
          <cell r="J135" t="str">
            <v>2019-07-07T09:01:00</v>
          </cell>
          <cell r="N135">
            <v>8.6425429999999999</v>
          </cell>
          <cell r="R135">
            <v>8.4760200000000001</v>
          </cell>
        </row>
        <row r="136">
          <cell r="J136" t="str">
            <v>2019-08-25T13:02:00</v>
          </cell>
          <cell r="N136">
            <v>8.8349669999999989</v>
          </cell>
          <cell r="R136">
            <v>8.6606520000000007</v>
          </cell>
        </row>
        <row r="137">
          <cell r="J137" t="str">
            <v>2019-10-10T15:39:00</v>
          </cell>
          <cell r="N137">
            <v>10.419840000000001</v>
          </cell>
          <cell r="R137">
            <v>10.191456000000001</v>
          </cell>
        </row>
        <row r="138">
          <cell r="J138" t="str">
            <v>2019-12-03T08:52:00</v>
          </cell>
          <cell r="N138" t="str">
            <v/>
          </cell>
          <cell r="R138" t="str">
            <v/>
          </cell>
        </row>
        <row r="139">
          <cell r="J139" t="str">
            <v>2019-01-17T14:05:00</v>
          </cell>
          <cell r="N139">
            <v>11.095119</v>
          </cell>
          <cell r="R139">
            <v>10.831160000000001</v>
          </cell>
        </row>
        <row r="140">
          <cell r="J140" t="str">
            <v>2019-02-05T17:52:00</v>
          </cell>
          <cell r="N140" t="str">
            <v/>
          </cell>
          <cell r="R140" t="str">
            <v/>
          </cell>
        </row>
        <row r="141">
          <cell r="J141" t="str">
            <v>2019-03-06T17:34:00</v>
          </cell>
          <cell r="N141">
            <v>10.621680999999999</v>
          </cell>
          <cell r="R141">
            <v>10.370361000000001</v>
          </cell>
        </row>
        <row r="142">
          <cell r="J142" t="str">
            <v>2019-04-06T07:55:00</v>
          </cell>
          <cell r="N142">
            <v>10.323573</v>
          </cell>
          <cell r="R142">
            <v>10.088595</v>
          </cell>
        </row>
        <row r="143">
          <cell r="J143" t="str">
            <v>2019-05-11T10:20:00</v>
          </cell>
          <cell r="N143">
            <v>9.8833599999999997</v>
          </cell>
          <cell r="R143">
            <v>9.6690240000000003</v>
          </cell>
        </row>
        <row r="144">
          <cell r="J144" t="str">
            <v>2019-06-06T08:10:00</v>
          </cell>
          <cell r="N144">
            <v>8.7788849999999989</v>
          </cell>
          <cell r="R144">
            <v>8.6112000000000002</v>
          </cell>
        </row>
        <row r="145">
          <cell r="J145" t="str">
            <v>2019-07-07T09:19:00</v>
          </cell>
          <cell r="N145">
            <v>8.5693760000000001</v>
          </cell>
          <cell r="R145">
            <v>8.3960670000000004</v>
          </cell>
        </row>
        <row r="146">
          <cell r="J146" t="str">
            <v>2019-08-25T13:25:00</v>
          </cell>
          <cell r="N146">
            <v>8.7428310000000007</v>
          </cell>
          <cell r="R146">
            <v>8.5709119999999999</v>
          </cell>
        </row>
        <row r="147">
          <cell r="J147" t="str">
            <v>2019-09-07T12:39:00</v>
          </cell>
          <cell r="N147">
            <v>8.8393899999999999</v>
          </cell>
          <cell r="R147">
            <v>8.6586480000000012</v>
          </cell>
        </row>
        <row r="148">
          <cell r="J148" t="str">
            <v>2019-10-10T16:00:00</v>
          </cell>
          <cell r="N148">
            <v>10.283041999999998</v>
          </cell>
          <cell r="R148">
            <v>10.058322</v>
          </cell>
        </row>
        <row r="149">
          <cell r="J149" t="str">
            <v>2019-12-03T09:11:00</v>
          </cell>
          <cell r="N149">
            <v>11.961857</v>
          </cell>
          <cell r="R149">
            <v>11.673464000000001</v>
          </cell>
        </row>
        <row r="150">
          <cell r="J150" t="str">
            <v>2019-01-17T14:35:00</v>
          </cell>
          <cell r="N150">
            <v>10.665408000000001</v>
          </cell>
          <cell r="R150">
            <v>10.415086000000001</v>
          </cell>
        </row>
        <row r="151">
          <cell r="J151" t="str">
            <v>2019-02-05T16:24:00</v>
          </cell>
          <cell r="N151" t="str">
            <v/>
          </cell>
          <cell r="R151" t="str">
            <v/>
          </cell>
        </row>
        <row r="152">
          <cell r="J152" t="str">
            <v>2019-03-06T18:12:00</v>
          </cell>
          <cell r="N152">
            <v>10.292289</v>
          </cell>
          <cell r="R152">
            <v>10.051491</v>
          </cell>
        </row>
        <row r="153">
          <cell r="J153" t="str">
            <v>2019-04-06T08:19:00</v>
          </cell>
          <cell r="N153">
            <v>10.188863999999999</v>
          </cell>
          <cell r="R153">
            <v>9.9589000000000016</v>
          </cell>
        </row>
        <row r="154">
          <cell r="J154" t="str">
            <v>2019-05-11T10:55:00</v>
          </cell>
          <cell r="N154">
            <v>9.5089629999999996</v>
          </cell>
          <cell r="R154">
            <v>9.3052959999999985</v>
          </cell>
        </row>
        <row r="155">
          <cell r="J155" t="str">
            <v>2019-06-06T08:47:00</v>
          </cell>
          <cell r="N155">
            <v>8.5199439999999989</v>
          </cell>
          <cell r="R155">
            <v>8.3525510000000001</v>
          </cell>
        </row>
        <row r="156">
          <cell r="J156" t="str">
            <v>2019-07-07T09:59:00</v>
          </cell>
          <cell r="N156">
            <v>8.2789719999999996</v>
          </cell>
          <cell r="R156">
            <v>8.1248880000000003</v>
          </cell>
        </row>
        <row r="157">
          <cell r="J157" t="str">
            <v>2019-08-25T13:54:00</v>
          </cell>
          <cell r="N157">
            <v>8.456824000000001</v>
          </cell>
          <cell r="R157">
            <v>8.293823999999999</v>
          </cell>
        </row>
        <row r="158">
          <cell r="J158" t="str">
            <v>2019-09-07T11:08:00</v>
          </cell>
          <cell r="N158">
            <v>8.6572810000000011</v>
          </cell>
          <cell r="R158">
            <v>8.4809920000000005</v>
          </cell>
        </row>
        <row r="159">
          <cell r="J159" t="str">
            <v>2019-10-10T16:37:00</v>
          </cell>
          <cell r="N159">
            <v>9.4745190000000008</v>
          </cell>
          <cell r="R159">
            <v>9.2778400000000012</v>
          </cell>
        </row>
        <row r="160">
          <cell r="J160" t="str">
            <v>2019-12-03T09:46:00</v>
          </cell>
          <cell r="N160">
            <v>11.276721999999999</v>
          </cell>
          <cell r="R160">
            <v>11.005863999999999</v>
          </cell>
        </row>
        <row r="161">
          <cell r="J161" t="str">
            <v>2015-01-22T13:25:00</v>
          </cell>
          <cell r="N161" t="str">
            <v/>
          </cell>
          <cell r="R161" t="str">
            <v/>
          </cell>
        </row>
        <row r="162">
          <cell r="J162" t="str">
            <v>2015-02-06T14:09:00</v>
          </cell>
          <cell r="N162" t="str">
            <v/>
          </cell>
          <cell r="R162" t="str">
            <v/>
          </cell>
        </row>
        <row r="163">
          <cell r="J163" t="str">
            <v>2015-04-07T08:02:00</v>
          </cell>
          <cell r="N163">
            <v>10.801632</v>
          </cell>
          <cell r="R163">
            <v>10.555436</v>
          </cell>
        </row>
        <row r="164">
          <cell r="J164" t="str">
            <v>2015-04-17T09:45:00</v>
          </cell>
          <cell r="N164">
            <v>10.22808</v>
          </cell>
          <cell r="R164">
            <v>9.9958530000000003</v>
          </cell>
        </row>
        <row r="165">
          <cell r="J165" t="str">
            <v>2015-05-20T12:05:00</v>
          </cell>
          <cell r="N165">
            <v>9.6681600000000003</v>
          </cell>
          <cell r="R165">
            <v>9.4617599999999999</v>
          </cell>
        </row>
        <row r="166">
          <cell r="J166" t="str">
            <v>2015-06-17T10:30:00</v>
          </cell>
          <cell r="N166">
            <v>8.8442359999999987</v>
          </cell>
          <cell r="R166">
            <v>8.668094</v>
          </cell>
        </row>
        <row r="167">
          <cell r="J167" t="str">
            <v>2015-07-02T11:21:00</v>
          </cell>
          <cell r="N167">
            <v>8.6100770000000004</v>
          </cell>
          <cell r="R167">
            <v>8.441673999999999</v>
          </cell>
        </row>
        <row r="168">
          <cell r="J168" t="str">
            <v>2015-08-03T14:00:00</v>
          </cell>
          <cell r="N168">
            <v>8.7438329999999986</v>
          </cell>
          <cell r="R168">
            <v>8.5664879999999997</v>
          </cell>
        </row>
        <row r="169">
          <cell r="J169" t="str">
            <v>2015-09-29T10:20:00</v>
          </cell>
          <cell r="N169">
            <v>8.8474540000000008</v>
          </cell>
          <cell r="R169">
            <v>8.6669999999999998</v>
          </cell>
        </row>
        <row r="170">
          <cell r="J170" t="str">
            <v>2015-10-15T12:00:00</v>
          </cell>
          <cell r="N170">
            <v>9.2045999999999992</v>
          </cell>
          <cell r="R170">
            <v>9.0148499999999991</v>
          </cell>
        </row>
        <row r="171">
          <cell r="J171" t="str">
            <v>2015-12-14T13:11:00</v>
          </cell>
          <cell r="N171" t="str">
            <v/>
          </cell>
          <cell r="R171" t="str">
            <v/>
          </cell>
        </row>
        <row r="172">
          <cell r="J172" t="str">
            <v>2015-01-22T13:10:00</v>
          </cell>
          <cell r="N172">
            <v>12.20608</v>
          </cell>
          <cell r="R172">
            <v>11.90592</v>
          </cell>
        </row>
        <row r="173">
          <cell r="J173" t="str">
            <v>2015-02-06T14:00:00</v>
          </cell>
          <cell r="N173" t="str">
            <v/>
          </cell>
          <cell r="R173" t="str">
            <v/>
          </cell>
        </row>
        <row r="174">
          <cell r="J174" t="str">
            <v>2015-02-06T14:05:00</v>
          </cell>
          <cell r="N174" t="str">
            <v/>
          </cell>
          <cell r="R174" t="str">
            <v/>
          </cell>
        </row>
        <row r="175">
          <cell r="J175" t="str">
            <v>2015-04-07T08:13:00</v>
          </cell>
          <cell r="N175">
            <v>10.846304</v>
          </cell>
          <cell r="R175">
            <v>10.596069999999999</v>
          </cell>
        </row>
        <row r="176">
          <cell r="J176" t="str">
            <v>2015-04-17T09:55:00</v>
          </cell>
          <cell r="N176">
            <v>10.237772</v>
          </cell>
          <cell r="R176">
            <v>10.009725</v>
          </cell>
        </row>
        <row r="177">
          <cell r="J177" t="str">
            <v>2015-05-20T12:15:00</v>
          </cell>
          <cell r="N177">
            <v>9.730027999999999</v>
          </cell>
          <cell r="R177">
            <v>9.5207819999999987</v>
          </cell>
        </row>
        <row r="178">
          <cell r="J178" t="str">
            <v>2015-05-20T12:20:00</v>
          </cell>
          <cell r="N178">
            <v>9.730027999999999</v>
          </cell>
          <cell r="R178">
            <v>9.5207819999999987</v>
          </cell>
        </row>
        <row r="179">
          <cell r="J179" t="str">
            <v>2015-06-17T10:40:00</v>
          </cell>
          <cell r="N179">
            <v>8.8602999999999987</v>
          </cell>
          <cell r="R179">
            <v>8.6838219999999993</v>
          </cell>
        </row>
        <row r="180">
          <cell r="J180" t="str">
            <v>2015-07-02T11:30:00</v>
          </cell>
          <cell r="N180">
            <v>8.5671330000000001</v>
          </cell>
          <cell r="R180">
            <v>8.3992319999999996</v>
          </cell>
        </row>
        <row r="181">
          <cell r="J181" t="str">
            <v>2015-08-03T13:30:00</v>
          </cell>
          <cell r="N181">
            <v>8.7330100000000002</v>
          </cell>
          <cell r="R181">
            <v>8.5545360000000006</v>
          </cell>
        </row>
        <row r="182">
          <cell r="J182" t="str">
            <v>2015-08-03T13:35:00</v>
          </cell>
          <cell r="N182">
            <v>8.7330100000000002</v>
          </cell>
          <cell r="R182">
            <v>8.5545360000000006</v>
          </cell>
        </row>
        <row r="183">
          <cell r="J183" t="str">
            <v>2015-09-29T10:10:00</v>
          </cell>
          <cell r="N183">
            <v>8.8474540000000008</v>
          </cell>
          <cell r="R183">
            <v>8.6669999999999998</v>
          </cell>
        </row>
        <row r="184">
          <cell r="J184" t="str">
            <v>2015-10-15T12:20:00</v>
          </cell>
          <cell r="N184">
            <v>9.2448040000000002</v>
          </cell>
          <cell r="R184">
            <v>9.0531450000000007</v>
          </cell>
        </row>
        <row r="185">
          <cell r="J185" t="str">
            <v>2015-12-14T13:05:00</v>
          </cell>
          <cell r="N185" t="str">
            <v/>
          </cell>
          <cell r="R185" t="str">
            <v/>
          </cell>
        </row>
        <row r="186">
          <cell r="J186" t="str">
            <v>2015-12-14T13:10:00</v>
          </cell>
          <cell r="N186" t="str">
            <v/>
          </cell>
          <cell r="R186" t="str">
            <v/>
          </cell>
        </row>
        <row r="187">
          <cell r="J187" t="str">
            <v>2016-01-11T12:53:00</v>
          </cell>
          <cell r="N187" t="str">
            <v/>
          </cell>
          <cell r="R187" t="str">
            <v/>
          </cell>
        </row>
        <row r="188">
          <cell r="J188" t="str">
            <v>2016-01-25T13:25:00</v>
          </cell>
          <cell r="N188">
            <v>12.329772</v>
          </cell>
          <cell r="R188">
            <v>12.023802</v>
          </cell>
        </row>
        <row r="189">
          <cell r="J189" t="str">
            <v>2016-02-23T11:50:00</v>
          </cell>
          <cell r="N189">
            <v>12.084163</v>
          </cell>
          <cell r="R189">
            <v>11.782423</v>
          </cell>
        </row>
        <row r="190">
          <cell r="J190" t="str">
            <v>2016-03-09T11:15:00</v>
          </cell>
          <cell r="N190">
            <v>12.133576</v>
          </cell>
          <cell r="R190">
            <v>11.835018</v>
          </cell>
        </row>
        <row r="191">
          <cell r="J191" t="str">
            <v>2016-04-21T12:43:00</v>
          </cell>
          <cell r="N191">
            <v>10.844044999999999</v>
          </cell>
          <cell r="R191">
            <v>10.597624</v>
          </cell>
        </row>
        <row r="192">
          <cell r="J192" t="str">
            <v>2016-05-24T14:40:00</v>
          </cell>
          <cell r="N192">
            <v>9.3408730000000002</v>
          </cell>
          <cell r="R192">
            <v>9.1439570000000003</v>
          </cell>
        </row>
        <row r="193">
          <cell r="J193" t="str">
            <v>2016-07-06T13:05:00</v>
          </cell>
          <cell r="N193">
            <v>9.8573019999999989</v>
          </cell>
          <cell r="R193">
            <v>9.6416260000000005</v>
          </cell>
        </row>
        <row r="194">
          <cell r="J194" t="str">
            <v>2016-08-17T12:00:00</v>
          </cell>
          <cell r="N194">
            <v>8.5788730000000015</v>
          </cell>
          <cell r="R194">
            <v>8.4132479999999994</v>
          </cell>
        </row>
        <row r="195">
          <cell r="J195" t="str">
            <v>2016-09-15T12:45:00</v>
          </cell>
          <cell r="N195">
            <v>8.6932620000000007</v>
          </cell>
          <cell r="R195">
            <v>8.5228799999999989</v>
          </cell>
        </row>
        <row r="196">
          <cell r="J196" t="str">
            <v>2016-10-17T12:05:00</v>
          </cell>
          <cell r="N196">
            <v>9.5897360000000003</v>
          </cell>
          <cell r="R196">
            <v>9.3821680000000001</v>
          </cell>
        </row>
        <row r="197">
          <cell r="J197" t="str">
            <v>2016-11-30T11:28:00</v>
          </cell>
          <cell r="N197">
            <v>11.90967</v>
          </cell>
          <cell r="R197">
            <v>11.617979999999999</v>
          </cell>
        </row>
        <row r="198">
          <cell r="J198" t="str">
            <v>2016-12-15T11:30:00</v>
          </cell>
          <cell r="N198">
            <v>11.207804999999999</v>
          </cell>
          <cell r="R198">
            <v>10.938422000000001</v>
          </cell>
        </row>
        <row r="199">
          <cell r="J199" t="str">
            <v>2016-01-11T12:45:00</v>
          </cell>
          <cell r="N199">
            <v>10.385799</v>
          </cell>
          <cell r="R199">
            <v>10.143939000000001</v>
          </cell>
        </row>
        <row r="200">
          <cell r="J200" t="str">
            <v>2016-01-25T13:05:00</v>
          </cell>
          <cell r="N200">
            <v>12.023802</v>
          </cell>
          <cell r="R200">
            <v>11.727323999999999</v>
          </cell>
        </row>
        <row r="201">
          <cell r="J201" t="str">
            <v>2016-02-23T11:42:00</v>
          </cell>
          <cell r="N201">
            <v>11.776454999999999</v>
          </cell>
          <cell r="R201">
            <v>11.489296000000001</v>
          </cell>
        </row>
        <row r="202">
          <cell r="J202" t="str">
            <v>2016-02-23T11:45:00</v>
          </cell>
          <cell r="N202">
            <v>11.776454999999999</v>
          </cell>
          <cell r="R202">
            <v>11.489296000000001</v>
          </cell>
        </row>
        <row r="203">
          <cell r="J203" t="str">
            <v>2016-03-09T11:25:00</v>
          </cell>
          <cell r="N203">
            <v>11.664112000000001</v>
          </cell>
          <cell r="R203">
            <v>11.379424</v>
          </cell>
        </row>
        <row r="204">
          <cell r="J204" t="str">
            <v>2016-04-21T12:30:00</v>
          </cell>
          <cell r="N204">
            <v>10.828194000000002</v>
          </cell>
          <cell r="R204">
            <v>10.583690000000001</v>
          </cell>
        </row>
        <row r="205">
          <cell r="J205" t="str">
            <v>2016-05-24T14:25:00</v>
          </cell>
          <cell r="N205">
            <v>9.294122999999999</v>
          </cell>
          <cell r="R205">
            <v>9.0978110000000019</v>
          </cell>
        </row>
        <row r="206">
          <cell r="J206" t="str">
            <v>2016-05-24T14:30:00</v>
          </cell>
          <cell r="N206">
            <v>9.294122999999999</v>
          </cell>
          <cell r="R206">
            <v>9.0978110000000019</v>
          </cell>
        </row>
        <row r="207">
          <cell r="J207" t="str">
            <v>2016-07-06T13:00:00</v>
          </cell>
          <cell r="N207">
            <v>8.9961959999999994</v>
          </cell>
          <cell r="R207">
            <v>8.8152609999999996</v>
          </cell>
        </row>
        <row r="208">
          <cell r="J208" t="str">
            <v>2016-08-17T11:55:00</v>
          </cell>
          <cell r="N208">
            <v>8.5181190000000004</v>
          </cell>
          <cell r="R208">
            <v>8.3529600000000013</v>
          </cell>
        </row>
        <row r="209">
          <cell r="J209" t="str">
            <v>2016-08-17T11:56:00</v>
          </cell>
          <cell r="N209">
            <v>8.5181190000000004</v>
          </cell>
          <cell r="R209">
            <v>8.3529600000000013</v>
          </cell>
        </row>
        <row r="210">
          <cell r="J210" t="str">
            <v>2016-09-15T12:35:00</v>
          </cell>
          <cell r="N210">
            <v>8.6288330000000002</v>
          </cell>
          <cell r="R210">
            <v>8.4593699999999998</v>
          </cell>
        </row>
        <row r="211">
          <cell r="J211" t="str">
            <v>2016-10-17T11:55:00</v>
          </cell>
          <cell r="N211">
            <v>9.5329840000000008</v>
          </cell>
          <cell r="R211">
            <v>9.3360800000000008</v>
          </cell>
        </row>
        <row r="212">
          <cell r="J212" t="str">
            <v>2016-11-30T11:37:00</v>
          </cell>
          <cell r="N212">
            <v>11.694326</v>
          </cell>
          <cell r="R212">
            <v>11.412238</v>
          </cell>
        </row>
        <row r="213">
          <cell r="J213" t="str">
            <v>2016-11-30T11:40:00</v>
          </cell>
          <cell r="N213">
            <v>11.694326</v>
          </cell>
          <cell r="R213">
            <v>11.412238</v>
          </cell>
        </row>
        <row r="214">
          <cell r="J214" t="str">
            <v>2016-12-15T11:25:00</v>
          </cell>
          <cell r="N214">
            <v>10.952294999999999</v>
          </cell>
          <cell r="R214">
            <v>10.70574</v>
          </cell>
        </row>
        <row r="215">
          <cell r="J215" t="str">
            <v>2019-01-22T13:15:00</v>
          </cell>
          <cell r="N215">
            <v>11.815110000000001</v>
          </cell>
          <cell r="R215">
            <v>11.530828</v>
          </cell>
        </row>
        <row r="216">
          <cell r="J216" t="str">
            <v>2019-02-05T12:45:00</v>
          </cell>
          <cell r="N216" t="str">
            <v/>
          </cell>
          <cell r="R216" t="str">
            <v/>
          </cell>
        </row>
        <row r="217">
          <cell r="J217" t="str">
            <v>2019-03-06T12:20:00</v>
          </cell>
          <cell r="N217">
            <v>11.240212</v>
          </cell>
          <cell r="R217">
            <v>10.970253999999999</v>
          </cell>
        </row>
        <row r="218">
          <cell r="J218" t="str">
            <v>2019-03-21T13:15:00</v>
          </cell>
          <cell r="N218" t="str">
            <v/>
          </cell>
          <cell r="R218" t="str">
            <v/>
          </cell>
        </row>
        <row r="219">
          <cell r="J219" t="str">
            <v>2019-06-04T13:10:00</v>
          </cell>
          <cell r="N219">
            <v>8.8514160000000004</v>
          </cell>
          <cell r="R219">
            <v>8.6708160000000003</v>
          </cell>
        </row>
        <row r="220">
          <cell r="J220" t="str">
            <v>2019-06-18T13:30:00</v>
          </cell>
          <cell r="N220">
            <v>9.483784</v>
          </cell>
          <cell r="R220">
            <v>9.2903330000000004</v>
          </cell>
        </row>
        <row r="221">
          <cell r="J221" t="str">
            <v>2019-07-16T13:40:00</v>
          </cell>
          <cell r="N221">
            <v>8.5229759999999999</v>
          </cell>
          <cell r="R221">
            <v>8.3623800000000017</v>
          </cell>
        </row>
        <row r="222">
          <cell r="J222" t="str">
            <v>2019-08-02T15:14:00</v>
          </cell>
          <cell r="N222">
            <v>8.6901519999999994</v>
          </cell>
          <cell r="R222">
            <v>8.5197760000000002</v>
          </cell>
        </row>
        <row r="223">
          <cell r="J223" t="str">
            <v>2019-08-14T11:23:00</v>
          </cell>
          <cell r="N223">
            <v>9.0611239999999995</v>
          </cell>
          <cell r="R223">
            <v>8.8746960000000001</v>
          </cell>
        </row>
        <row r="224">
          <cell r="J224" t="str">
            <v>2019-09-16T13:25:00</v>
          </cell>
          <cell r="N224">
            <v>8.9846640000000004</v>
          </cell>
          <cell r="R224">
            <v>8.8105150000000005</v>
          </cell>
        </row>
        <row r="225">
          <cell r="J225" t="str">
            <v>2019-10-15T13:18:00</v>
          </cell>
          <cell r="N225" t="str">
            <v/>
          </cell>
          <cell r="R225" t="str">
            <v/>
          </cell>
        </row>
        <row r="226">
          <cell r="J226" t="str">
            <v>2019-01-22T13:00:00</v>
          </cell>
          <cell r="N226">
            <v>11.658374</v>
          </cell>
          <cell r="R226">
            <v>11.374236</v>
          </cell>
        </row>
        <row r="227">
          <cell r="J227" t="str">
            <v>2019-02-05T12:35:00</v>
          </cell>
          <cell r="N227" t="str">
            <v/>
          </cell>
          <cell r="R227" t="str">
            <v/>
          </cell>
        </row>
        <row r="228">
          <cell r="J228" t="str">
            <v>2019-03-06T11:50:00</v>
          </cell>
          <cell r="N228">
            <v>11.229084</v>
          </cell>
          <cell r="R228">
            <v>10.965204</v>
          </cell>
        </row>
        <row r="229">
          <cell r="J229" t="str">
            <v>2019-03-21T13:01:00</v>
          </cell>
          <cell r="N229" t="str">
            <v/>
          </cell>
          <cell r="R229" t="str">
            <v/>
          </cell>
        </row>
        <row r="230">
          <cell r="J230" t="str">
            <v>2019-06-04T12:55:00</v>
          </cell>
          <cell r="N230">
            <v>8.8344649999999998</v>
          </cell>
          <cell r="R230">
            <v>8.6528639999999992</v>
          </cell>
        </row>
        <row r="231">
          <cell r="J231" t="str">
            <v>2019-06-18T13:10:00</v>
          </cell>
          <cell r="N231">
            <v>9.4478580000000001</v>
          </cell>
          <cell r="R231">
            <v>9.2547540000000001</v>
          </cell>
        </row>
        <row r="232">
          <cell r="J232" t="str">
            <v>2019-07-16T13:32:00</v>
          </cell>
          <cell r="N232">
            <v>8.4722799999999996</v>
          </cell>
          <cell r="R232">
            <v>8.3119300000000003</v>
          </cell>
        </row>
        <row r="233">
          <cell r="J233" t="str">
            <v>2019-08-02T15:05:00</v>
          </cell>
          <cell r="N233">
            <v>8.6219999999999999</v>
          </cell>
          <cell r="R233">
            <v>8.4617889999999996</v>
          </cell>
        </row>
        <row r="234">
          <cell r="J234" t="str">
            <v>2019-08-14T11:15:00</v>
          </cell>
          <cell r="N234">
            <v>9.0458680000000005</v>
          </cell>
          <cell r="R234">
            <v>8.8675500000000014</v>
          </cell>
        </row>
        <row r="235">
          <cell r="J235" t="str">
            <v>2019-09-16T13:19:00</v>
          </cell>
          <cell r="N235">
            <v>8.9274149999999999</v>
          </cell>
          <cell r="R235">
            <v>8.7442320000000002</v>
          </cell>
        </row>
        <row r="236">
          <cell r="J236" t="str">
            <v>2019-10-15T13:10:00</v>
          </cell>
          <cell r="N236" t="str">
            <v/>
          </cell>
          <cell r="R236" t="str">
            <v/>
          </cell>
        </row>
        <row r="238">
          <cell r="Q238" t="str">
            <v>Mean 100%</v>
          </cell>
        </row>
        <row r="239">
          <cell r="Q239">
            <v>11.583017866666665</v>
          </cell>
        </row>
        <row r="240">
          <cell r="Q240">
            <v>11.670474571428571</v>
          </cell>
        </row>
        <row r="241">
          <cell r="Q241">
            <v>11.4091092</v>
          </cell>
        </row>
        <row r="242">
          <cell r="Q242">
            <v>10.671318055555556</v>
          </cell>
        </row>
        <row r="243">
          <cell r="Q243">
            <v>9.8538712222222227</v>
          </cell>
        </row>
        <row r="244">
          <cell r="Q244">
            <v>9.111241999999999</v>
          </cell>
        </row>
        <row r="245">
          <cell r="Q245">
            <v>8.6203007727272745</v>
          </cell>
        </row>
        <row r="246">
          <cell r="Q246">
            <v>8.5744188636363656</v>
          </cell>
        </row>
        <row r="247">
          <cell r="Q247">
            <v>8.6800416190476177</v>
          </cell>
        </row>
        <row r="248">
          <cell r="Q248">
            <v>9.2100409999999986</v>
          </cell>
        </row>
        <row r="249">
          <cell r="Q249">
            <v>10.442975933333333</v>
          </cell>
        </row>
        <row r="250">
          <cell r="Q250">
            <v>11.3615048125</v>
          </cell>
        </row>
      </sheetData>
      <sheetData sheetId="1"/>
      <sheetData sheetId="2"/>
      <sheetData sheetId="3"/>
      <sheetData sheetId="4">
        <row r="240">
          <cell r="D240" t="str">
            <v>2015</v>
          </cell>
          <cell r="E240" t="str">
            <v>2016</v>
          </cell>
          <cell r="F240" t="str">
            <v>2019</v>
          </cell>
          <cell r="G240" t="str">
            <v>Observed mean (all data)</v>
          </cell>
          <cell r="H240" t="str">
            <v>Bad</v>
          </cell>
          <cell r="I240" t="str">
            <v>Poor</v>
          </cell>
          <cell r="J240" t="str">
            <v>Moderate</v>
          </cell>
          <cell r="K240" t="str">
            <v>Good</v>
          </cell>
          <cell r="L240" t="str">
            <v>High</v>
          </cell>
          <cell r="M240" t="str">
            <v>2015 5%</v>
          </cell>
          <cell r="N240" t="str">
            <v>2016 5%</v>
          </cell>
          <cell r="O240" t="str">
            <v>2019 5%</v>
          </cell>
          <cell r="P240" t="str">
            <v>100% sat theoretical</v>
          </cell>
          <cell r="Q240" t="str">
            <v>Calculated drawdown</v>
          </cell>
          <cell r="R240" t="str">
            <v>95%ile drawdown</v>
          </cell>
          <cell r="S240" t="str">
            <v>Mean monthly drawdown</v>
          </cell>
          <cell r="T240" t="str">
            <v>Worst case scenario 100% sat</v>
          </cell>
          <cell r="U240" t="str">
            <v>Worst Case scenario post demand</v>
          </cell>
          <cell r="X240" t="str">
            <v>2015 Scenario 5%</v>
          </cell>
          <cell r="Y240" t="str">
            <v>2016 Scenario 5%</v>
          </cell>
          <cell r="Z240" t="str">
            <v>2019 Scenario 5%</v>
          </cell>
          <cell r="AA240" t="str">
            <v>All data scenario 5%</v>
          </cell>
        </row>
        <row r="241">
          <cell r="C241">
            <v>1</v>
          </cell>
          <cell r="D241">
            <v>11.6</v>
          </cell>
          <cell r="E241">
            <v>10.567500000000001</v>
          </cell>
          <cell r="F241">
            <v>10.916666666666666</v>
          </cell>
          <cell r="G241">
            <v>10.981999999999999</v>
          </cell>
          <cell r="H241">
            <v>1.8390056779661017</v>
          </cell>
          <cell r="I241">
            <v>0.91218491525423717</v>
          </cell>
          <cell r="J241">
            <v>1.8390056779661013</v>
          </cell>
          <cell r="K241">
            <v>1.868277372881356</v>
          </cell>
          <cell r="L241">
            <v>10</v>
          </cell>
          <cell r="M241">
            <v>6.91</v>
          </cell>
          <cell r="N241">
            <v>7.28</v>
          </cell>
          <cell r="O241">
            <v>6.9675000000000002</v>
          </cell>
          <cell r="P241">
            <v>11.702500000000001</v>
          </cell>
          <cell r="Q241">
            <v>0.72050000000000125</v>
          </cell>
          <cell r="R241">
            <v>1.6127581714285708</v>
          </cell>
          <cell r="S241">
            <v>1.043299417267918</v>
          </cell>
          <cell r="T241">
            <v>10.98747</v>
          </cell>
          <cell r="U241">
            <v>9.0874699999999997</v>
          </cell>
          <cell r="X241">
            <v>6.2094572831168859</v>
          </cell>
          <cell r="Y241">
            <v>6.8009572831168867</v>
          </cell>
          <cell r="Z241">
            <v>6.6096407376623398</v>
          </cell>
          <cell r="AA241">
            <v>6.55964073766234</v>
          </cell>
        </row>
        <row r="242">
          <cell r="C242">
            <v>2</v>
          </cell>
          <cell r="D242">
            <v>11.157142857142858</v>
          </cell>
          <cell r="E242">
            <v>11.27142857142857</v>
          </cell>
          <cell r="F242">
            <v>11.683333333333332</v>
          </cell>
          <cell r="G242">
            <v>11.355</v>
          </cell>
          <cell r="H242">
            <v>1.8390056779661017</v>
          </cell>
          <cell r="I242">
            <v>0.91218491525423717</v>
          </cell>
          <cell r="J242">
            <v>1.8390056779661013</v>
          </cell>
          <cell r="K242">
            <v>1.868277372881356</v>
          </cell>
          <cell r="L242">
            <v>10</v>
          </cell>
          <cell r="M242">
            <v>6.91</v>
          </cell>
          <cell r="N242">
            <v>7.28</v>
          </cell>
          <cell r="O242">
            <v>6.9675000000000002</v>
          </cell>
          <cell r="P242">
            <v>12.060700000000001</v>
          </cell>
          <cell r="Q242">
            <v>0.70570000000000022</v>
          </cell>
          <cell r="R242">
            <v>1.6127581714285708</v>
          </cell>
          <cell r="S242">
            <v>1.043299417267918</v>
          </cell>
          <cell r="T242">
            <v>11.195743999999999</v>
          </cell>
          <cell r="U242">
            <v>9.2957439999999991</v>
          </cell>
          <cell r="X242">
            <v>6.2094572831168859</v>
          </cell>
          <cell r="Y242">
            <v>6.8009572831168867</v>
          </cell>
          <cell r="Z242">
            <v>6.6096407376623398</v>
          </cell>
          <cell r="AA242">
            <v>6.55964073766234</v>
          </cell>
        </row>
        <row r="243">
          <cell r="C243">
            <v>3</v>
          </cell>
          <cell r="D243">
            <v>11.525</v>
          </cell>
          <cell r="E243">
            <v>11.033333333333333</v>
          </cell>
          <cell r="F243">
            <v>10.328749999999999</v>
          </cell>
          <cell r="G243">
            <v>10.829444444444443</v>
          </cell>
          <cell r="H243">
            <v>1.8390056779661017</v>
          </cell>
          <cell r="I243">
            <v>0.91218491525423717</v>
          </cell>
          <cell r="J243">
            <v>1.8390056779661013</v>
          </cell>
          <cell r="K243">
            <v>1.868277372881356</v>
          </cell>
          <cell r="L243">
            <v>10</v>
          </cell>
          <cell r="M243">
            <v>6.91</v>
          </cell>
          <cell r="N243">
            <v>7.28</v>
          </cell>
          <cell r="O243">
            <v>6.9675000000000002</v>
          </cell>
          <cell r="P243">
            <v>11.43981</v>
          </cell>
          <cell r="Q243">
            <v>0.61036555555555694</v>
          </cell>
          <cell r="R243">
            <v>1.6127581714285708</v>
          </cell>
          <cell r="S243">
            <v>1.043299417267918</v>
          </cell>
          <cell r="T243">
            <v>10.528055999999999</v>
          </cell>
          <cell r="U243">
            <v>8.6280559999999991</v>
          </cell>
          <cell r="X243">
            <v>6.2094572831168859</v>
          </cell>
          <cell r="Y243">
            <v>6.8009572831168867</v>
          </cell>
          <cell r="Z243">
            <v>6.6096407376623398</v>
          </cell>
          <cell r="AA243">
            <v>6.55964073766234</v>
          </cell>
        </row>
        <row r="244">
          <cell r="C244">
            <v>4</v>
          </cell>
          <cell r="D244">
            <v>10.941666666666668</v>
          </cell>
          <cell r="E244">
            <v>9.0566666666666666</v>
          </cell>
          <cell r="F244">
            <v>9.9525000000000006</v>
          </cell>
          <cell r="G244">
            <v>9.9874999999999989</v>
          </cell>
          <cell r="H244">
            <v>1.8390056779661017</v>
          </cell>
          <cell r="I244">
            <v>0.91218491525423717</v>
          </cell>
          <cell r="J244">
            <v>1.8390056779661013</v>
          </cell>
          <cell r="K244">
            <v>1.868277372881356</v>
          </cell>
          <cell r="L244">
            <v>10</v>
          </cell>
          <cell r="M244">
            <v>6.91</v>
          </cell>
          <cell r="N244">
            <v>7.28</v>
          </cell>
          <cell r="O244">
            <v>6.9675000000000002</v>
          </cell>
          <cell r="P244">
            <v>10.66638</v>
          </cell>
          <cell r="Q244">
            <v>0.67888000000000126</v>
          </cell>
          <cell r="R244">
            <v>1.6127581714285708</v>
          </cell>
          <cell r="S244">
            <v>1.043299417267918</v>
          </cell>
          <cell r="T244">
            <v>10.099067999999999</v>
          </cell>
          <cell r="U244">
            <v>8.1990679999999987</v>
          </cell>
          <cell r="X244">
            <v>6.2094572831168859</v>
          </cell>
          <cell r="Y244">
            <v>6.8009572831168867</v>
          </cell>
          <cell r="Z244">
            <v>6.6096407376623398</v>
          </cell>
          <cell r="AA244">
            <v>6.55964073766234</v>
          </cell>
        </row>
        <row r="245">
          <cell r="C245">
            <v>5</v>
          </cell>
          <cell r="D245">
            <v>8.8814285714285717</v>
          </cell>
          <cell r="E245">
            <v>9.2328571428571422</v>
          </cell>
          <cell r="F245">
            <v>8.7100000000000009</v>
          </cell>
          <cell r="G245">
            <v>8.9799999999999986</v>
          </cell>
          <cell r="H245">
            <v>1.8390056779661017</v>
          </cell>
          <cell r="I245">
            <v>0.91218491525423717</v>
          </cell>
          <cell r="J245">
            <v>1.8390056779661013</v>
          </cell>
          <cell r="K245">
            <v>1.868277372881356</v>
          </cell>
          <cell r="L245">
            <v>10</v>
          </cell>
          <cell r="M245">
            <v>6.91</v>
          </cell>
          <cell r="N245">
            <v>7.28</v>
          </cell>
          <cell r="O245">
            <v>6.9675000000000002</v>
          </cell>
          <cell r="P245">
            <v>9.8333999999999993</v>
          </cell>
          <cell r="Q245">
            <v>0.8534000000000006</v>
          </cell>
          <cell r="R245">
            <v>1.6127581714285708</v>
          </cell>
          <cell r="S245">
            <v>1.043299417267918</v>
          </cell>
          <cell r="T245">
            <v>9.0315480000000008</v>
          </cell>
          <cell r="U245">
            <v>7.1315480000000004</v>
          </cell>
          <cell r="X245">
            <v>6.2094572831168859</v>
          </cell>
          <cell r="Y245">
            <v>6.8009572831168867</v>
          </cell>
          <cell r="Z245">
            <v>6.6096407376623398</v>
          </cell>
          <cell r="AA245">
            <v>6.55964073766234</v>
          </cell>
        </row>
        <row r="246">
          <cell r="C246">
            <v>6</v>
          </cell>
          <cell r="D246">
            <v>8.0850000000000009</v>
          </cell>
          <cell r="E246">
            <v>8.2899999999999991</v>
          </cell>
          <cell r="F246">
            <v>7.8950000000000005</v>
          </cell>
          <cell r="G246">
            <v>8.0461111111111094</v>
          </cell>
          <cell r="H246">
            <v>1.8390056779661017</v>
          </cell>
          <cell r="I246">
            <v>0.91218491525423717</v>
          </cell>
          <cell r="J246">
            <v>1.8390056779661013</v>
          </cell>
          <cell r="K246">
            <v>1.868277372881356</v>
          </cell>
          <cell r="L246">
            <v>10</v>
          </cell>
          <cell r="M246">
            <v>6.91</v>
          </cell>
          <cell r="N246">
            <v>7.28</v>
          </cell>
          <cell r="O246">
            <v>6.9675000000000002</v>
          </cell>
          <cell r="P246">
            <v>9.0931680000000004</v>
          </cell>
          <cell r="Q246">
            <v>1.0470568888888909</v>
          </cell>
          <cell r="R246">
            <v>1.6127581714285708</v>
          </cell>
          <cell r="S246">
            <v>1.043299417267918</v>
          </cell>
          <cell r="T246">
            <v>8.7278099999999998</v>
          </cell>
          <cell r="U246">
            <v>6.8278099999999995</v>
          </cell>
          <cell r="X246">
            <v>6.2094572831168859</v>
          </cell>
          <cell r="Y246">
            <v>6.8009572831168867</v>
          </cell>
          <cell r="Z246">
            <v>6.6096407376623398</v>
          </cell>
          <cell r="AA246">
            <v>6.55964073766234</v>
          </cell>
        </row>
        <row r="247">
          <cell r="C247">
            <v>7</v>
          </cell>
          <cell r="D247">
            <v>7.3680000000000003</v>
          </cell>
          <cell r="E247">
            <v>7.4716666666666667</v>
          </cell>
          <cell r="F247">
            <v>7.1833333333333327</v>
          </cell>
          <cell r="G247">
            <v>7.3459090909090898</v>
          </cell>
          <cell r="H247">
            <v>1.8390056779661017</v>
          </cell>
          <cell r="I247">
            <v>0.91218491525423717</v>
          </cell>
          <cell r="J247">
            <v>1.8390056779661013</v>
          </cell>
          <cell r="K247">
            <v>1.868277372881356</v>
          </cell>
          <cell r="L247">
            <v>10</v>
          </cell>
          <cell r="M247">
            <v>6.91</v>
          </cell>
          <cell r="N247">
            <v>7.28</v>
          </cell>
          <cell r="O247">
            <v>6.9675000000000002</v>
          </cell>
          <cell r="P247">
            <v>8.6008080000000007</v>
          </cell>
          <cell r="Q247">
            <v>1.2548989090909108</v>
          </cell>
          <cell r="R247">
            <v>1.6127581714285708</v>
          </cell>
          <cell r="S247">
            <v>1.043299417267918</v>
          </cell>
          <cell r="T247">
            <v>8.1140220000000003</v>
          </cell>
          <cell r="U247">
            <v>6.2140219999999999</v>
          </cell>
          <cell r="X247">
            <v>6.2094572831168859</v>
          </cell>
          <cell r="Y247">
            <v>6.8009572831168867</v>
          </cell>
          <cell r="Z247">
            <v>6.6096407376623398</v>
          </cell>
          <cell r="AA247">
            <v>6.55964073766234</v>
          </cell>
        </row>
        <row r="248">
          <cell r="C248">
            <v>8</v>
          </cell>
          <cell r="D248">
            <v>6.66</v>
          </cell>
          <cell r="E248">
            <v>7.3936363636363618</v>
          </cell>
          <cell r="F248">
            <v>7.44</v>
          </cell>
          <cell r="G248">
            <v>7.3104545454545438</v>
          </cell>
          <cell r="H248">
            <v>1.8390056779661017</v>
          </cell>
          <cell r="I248">
            <v>0.91218491525423717</v>
          </cell>
          <cell r="J248">
            <v>1.8390056779661013</v>
          </cell>
          <cell r="K248">
            <v>1.868277372881356</v>
          </cell>
          <cell r="L248">
            <v>10</v>
          </cell>
          <cell r="M248">
            <v>6.91</v>
          </cell>
          <cell r="N248">
            <v>7.28</v>
          </cell>
          <cell r="O248">
            <v>6.9675000000000002</v>
          </cell>
          <cell r="P248">
            <v>8.4441700000000015</v>
          </cell>
          <cell r="Q248">
            <v>1.1337154545454577</v>
          </cell>
          <cell r="R248">
            <v>1.6127581714285708</v>
          </cell>
          <cell r="S248">
            <v>1.043299417267918</v>
          </cell>
          <cell r="T248">
            <v>8.0683679999999995</v>
          </cell>
          <cell r="U248">
            <v>6.1683679999999992</v>
          </cell>
          <cell r="X248">
            <v>6.2094572831168859</v>
          </cell>
          <cell r="Y248">
            <v>6.8009572831168867</v>
          </cell>
          <cell r="Z248">
            <v>6.6096407376623398</v>
          </cell>
          <cell r="AA248">
            <v>6.55964073766234</v>
          </cell>
        </row>
        <row r="249">
          <cell r="C249">
            <v>9</v>
          </cell>
          <cell r="D249">
            <v>7.2149999999999999</v>
          </cell>
          <cell r="E249">
            <v>7.5370000000000008</v>
          </cell>
          <cell r="F249">
            <v>7.9483333333333341</v>
          </cell>
          <cell r="G249">
            <v>7.5613636363636383</v>
          </cell>
          <cell r="H249">
            <v>1.8390056779661017</v>
          </cell>
          <cell r="I249">
            <v>0.91218491525423717</v>
          </cell>
          <cell r="J249">
            <v>1.8390056779661013</v>
          </cell>
          <cell r="K249">
            <v>1.868277372881356</v>
          </cell>
          <cell r="L249">
            <v>10</v>
          </cell>
          <cell r="M249">
            <v>6.91</v>
          </cell>
          <cell r="N249">
            <v>7.28</v>
          </cell>
          <cell r="O249">
            <v>6.9675000000000002</v>
          </cell>
          <cell r="P249">
            <v>8.6950500000000002</v>
          </cell>
          <cell r="Q249">
            <v>1.1336863636363619</v>
          </cell>
          <cell r="R249">
            <v>1.6127581714285708</v>
          </cell>
          <cell r="S249">
            <v>1.043299417267918</v>
          </cell>
          <cell r="T249">
            <v>8.2248000000000001</v>
          </cell>
          <cell r="U249">
            <v>6.3247999999999998</v>
          </cell>
          <cell r="X249">
            <v>6.2094572831168859</v>
          </cell>
          <cell r="Y249">
            <v>6.8009572831168867</v>
          </cell>
          <cell r="Z249">
            <v>6.6096407376623398</v>
          </cell>
          <cell r="AA249">
            <v>6.55964073766234</v>
          </cell>
        </row>
        <row r="250">
          <cell r="C250">
            <v>10</v>
          </cell>
          <cell r="D250">
            <v>7.39</v>
          </cell>
          <cell r="E250">
            <v>8.1479999999999997</v>
          </cell>
          <cell r="F250">
            <v>9.336666666666666</v>
          </cell>
          <cell r="G250">
            <v>8.2654545454545474</v>
          </cell>
          <cell r="H250">
            <v>1.8390056779661017</v>
          </cell>
          <cell r="I250">
            <v>0.91218491525423717</v>
          </cell>
          <cell r="J250">
            <v>1.8390056779661013</v>
          </cell>
          <cell r="K250">
            <v>1.868277372881356</v>
          </cell>
          <cell r="L250">
            <v>10</v>
          </cell>
          <cell r="M250">
            <v>6.91</v>
          </cell>
          <cell r="N250">
            <v>7.28</v>
          </cell>
          <cell r="O250">
            <v>6.9675000000000002</v>
          </cell>
          <cell r="P250">
            <v>9.36416</v>
          </cell>
          <cell r="Q250">
            <v>1.0987054545454527</v>
          </cell>
          <cell r="R250">
            <v>1.6127581714285708</v>
          </cell>
          <cell r="S250">
            <v>1.043299417267918</v>
          </cell>
          <cell r="T250">
            <v>8.9398110000000006</v>
          </cell>
          <cell r="U250">
            <v>7.0398110000000003</v>
          </cell>
          <cell r="X250">
            <v>6.2094572831168859</v>
          </cell>
          <cell r="Y250">
            <v>6.8009572831168867</v>
          </cell>
          <cell r="Z250">
            <v>6.6096407376623398</v>
          </cell>
          <cell r="AA250">
            <v>6.55964073766234</v>
          </cell>
        </row>
        <row r="251">
          <cell r="C251">
            <v>11</v>
          </cell>
          <cell r="D251">
            <v>8.5449999999999999</v>
          </cell>
          <cell r="E251">
            <v>9.2336363636363625</v>
          </cell>
          <cell r="G251">
            <v>9.0500000000000007</v>
          </cell>
          <cell r="H251">
            <v>1.8390056779661017</v>
          </cell>
          <cell r="I251">
            <v>0.91218491525423717</v>
          </cell>
          <cell r="J251">
            <v>1.8390056779661013</v>
          </cell>
          <cell r="K251">
            <v>1.868277372881356</v>
          </cell>
          <cell r="L251">
            <v>10</v>
          </cell>
          <cell r="M251">
            <v>6.91</v>
          </cell>
          <cell r="N251">
            <v>7.28</v>
          </cell>
          <cell r="O251">
            <v>6.9675000000000002</v>
          </cell>
          <cell r="P251">
            <v>10.405502</v>
          </cell>
          <cell r="Q251">
            <v>1.3555019999999995</v>
          </cell>
          <cell r="R251">
            <v>1.6127581714285708</v>
          </cell>
          <cell r="S251">
            <v>1.043299417267918</v>
          </cell>
          <cell r="T251">
            <v>9.5755040000000005</v>
          </cell>
          <cell r="U251">
            <v>7.6755040000000001</v>
          </cell>
          <cell r="X251">
            <v>6.2094572831168859</v>
          </cell>
          <cell r="Y251">
            <v>6.8009572831168867</v>
          </cell>
          <cell r="Z251">
            <v>6.6096407376623398</v>
          </cell>
          <cell r="AA251">
            <v>6.55964073766234</v>
          </cell>
        </row>
        <row r="252">
          <cell r="C252">
            <v>12</v>
          </cell>
          <cell r="D252">
            <v>9.2142857142857135</v>
          </cell>
          <cell r="E252">
            <v>9.543000000000001</v>
          </cell>
          <cell r="F252">
            <v>10.0975</v>
          </cell>
          <cell r="G252">
            <v>9.5390476190476203</v>
          </cell>
          <cell r="H252">
            <v>1.8390056779661017</v>
          </cell>
          <cell r="I252">
            <v>0.91218491525423717</v>
          </cell>
          <cell r="J252">
            <v>1.8390056779661013</v>
          </cell>
          <cell r="K252">
            <v>1.868277372881356</v>
          </cell>
          <cell r="L252">
            <v>10</v>
          </cell>
          <cell r="M252">
            <v>6.91</v>
          </cell>
          <cell r="N252">
            <v>7.28</v>
          </cell>
          <cell r="O252">
            <v>6.9675000000000002</v>
          </cell>
          <cell r="P252">
            <v>11.466230000000001</v>
          </cell>
          <cell r="Q252">
            <v>1.9271823809523809</v>
          </cell>
          <cell r="R252">
            <v>1.6127581714285708</v>
          </cell>
          <cell r="S252">
            <v>1.043299417267918</v>
          </cell>
          <cell r="T252">
            <v>10.799894</v>
          </cell>
          <cell r="U252">
            <v>8.8998939999999997</v>
          </cell>
          <cell r="X252">
            <v>6.2094572831168859</v>
          </cell>
          <cell r="Y252">
            <v>6.8009572831168867</v>
          </cell>
          <cell r="Z252">
            <v>6.6096407376623398</v>
          </cell>
          <cell r="AA252">
            <v>6.55964073766234</v>
          </cell>
        </row>
        <row r="257">
          <cell r="D257" t="str">
            <v>HUMBER NEAR HESSLE SAND 0.5 KM O/S (2015)</v>
          </cell>
          <cell r="E257" t="str">
            <v>HUMBER NO.28 BUOY 2.6KM NE HESSLE SAND (2015)</v>
          </cell>
          <cell r="F257" t="str">
            <v>HUMBER BUOY 26 0.5 KM O/S HULL MARINA (2015)</v>
          </cell>
          <cell r="G257" t="str">
            <v>R.HUMBER COMMITTEE SITE 7702 (2015)</v>
          </cell>
          <cell r="H257" t="str">
            <v>HUMBER AT SALT END JETTY (2015)</v>
          </cell>
          <cell r="I257" t="str">
            <v>HULL WWTW - 250M PLUME AT LOW WATER (2015)</v>
          </cell>
          <cell r="J257" t="str">
            <v>HUMBER NEAR HESSLE SAND 0.5 KM O/S (2016)</v>
          </cell>
          <cell r="K257" t="str">
            <v>HUMBER NO.28 BUOY 2.6KM NE HESSLE SAND (2016)</v>
          </cell>
          <cell r="L257" t="str">
            <v>HUMBER BUOY 26 0.5 KM O/S HULL MARINA (2016)</v>
          </cell>
          <cell r="M257" t="str">
            <v>R.HUMBER COMMITTEE SITE 7702 (2016)</v>
          </cell>
          <cell r="N257" t="str">
            <v>HUMBER AT SALT END JETTY (2016)</v>
          </cell>
          <cell r="O257" t="str">
            <v>HULL WWTW - 250M PLUME AT LOW WATER (2016)</v>
          </cell>
          <cell r="P257" t="str">
            <v>HUMBER NEAR HESSLE SAND 0.5 KM O/S (2019)</v>
          </cell>
          <cell r="Q257" t="str">
            <v>HUMBER NO.28 BUOY 2.6KM NE HESSLE SAND (2019)</v>
          </cell>
          <cell r="R257" t="str">
            <v>HUMBER BUOY 26 0.5 KM O/S HULL MARINA (2019)</v>
          </cell>
          <cell r="S257" t="str">
            <v>R.HUMBER COMMITTEE SITE 7702 (2019)</v>
          </cell>
          <cell r="T257" t="str">
            <v>HUMBER AT SALT END JETTY (2019)</v>
          </cell>
          <cell r="U257" t="str">
            <v>HULL WWTW - 250M PLUME AT LOW WATER (2019)</v>
          </cell>
        </row>
        <row r="258">
          <cell r="C258">
            <v>1</v>
          </cell>
          <cell r="D258">
            <v>11.200000000000001</v>
          </cell>
          <cell r="E258">
            <v>11.066666666666668</v>
          </cell>
          <cell r="F258">
            <v>10.966666666666667</v>
          </cell>
          <cell r="G258">
            <v>10.833333333333334</v>
          </cell>
          <cell r="H258">
            <v>11.25</v>
          </cell>
          <cell r="I258">
            <v>10.61</v>
          </cell>
          <cell r="J258">
            <v>11.200000000000001</v>
          </cell>
          <cell r="K258">
            <v>11.066666666666668</v>
          </cell>
          <cell r="L258">
            <v>10.966666666666667</v>
          </cell>
          <cell r="M258">
            <v>10.833333333333334</v>
          </cell>
          <cell r="N258">
            <v>11.25</v>
          </cell>
          <cell r="O258">
            <v>10.61</v>
          </cell>
          <cell r="P258">
            <v>11.200000000000001</v>
          </cell>
          <cell r="Q258">
            <v>11.066666666666668</v>
          </cell>
          <cell r="R258">
            <v>10.966666666666667</v>
          </cell>
          <cell r="S258">
            <v>10.833333333333334</v>
          </cell>
          <cell r="T258">
            <v>11.25</v>
          </cell>
          <cell r="U258">
            <v>10.61</v>
          </cell>
        </row>
        <row r="259">
          <cell r="C259">
            <v>2</v>
          </cell>
          <cell r="D259">
            <v>11.433333333333332</v>
          </cell>
          <cell r="E259">
            <v>11.466666666666667</v>
          </cell>
          <cell r="F259">
            <v>11.266666666666666</v>
          </cell>
          <cell r="G259">
            <v>11.133333333333333</v>
          </cell>
          <cell r="H259">
            <v>11.6</v>
          </cell>
          <cell r="I259">
            <v>11.28</v>
          </cell>
          <cell r="J259">
            <v>11.433333333333332</v>
          </cell>
          <cell r="K259">
            <v>11.466666666666667</v>
          </cell>
          <cell r="L259">
            <v>11.266666666666666</v>
          </cell>
          <cell r="M259">
            <v>11.133333333333333</v>
          </cell>
          <cell r="N259">
            <v>11.6</v>
          </cell>
          <cell r="O259">
            <v>11.28</v>
          </cell>
          <cell r="P259">
            <v>11.433333333333332</v>
          </cell>
          <cell r="Q259">
            <v>11.466666666666667</v>
          </cell>
          <cell r="R259">
            <v>11.266666666666666</v>
          </cell>
          <cell r="S259">
            <v>11.133333333333333</v>
          </cell>
          <cell r="T259">
            <v>11.6</v>
          </cell>
          <cell r="U259">
            <v>11.28</v>
          </cell>
        </row>
        <row r="260">
          <cell r="C260">
            <v>3</v>
          </cell>
          <cell r="D260">
            <v>11.299999999999999</v>
          </cell>
          <cell r="E260">
            <v>11.200000000000001</v>
          </cell>
          <cell r="F260">
            <v>10.966666666666667</v>
          </cell>
          <cell r="G260">
            <v>10.666666666666666</v>
          </cell>
          <cell r="H260">
            <v>10.743333333333332</v>
          </cell>
          <cell r="I260">
            <v>10.1</v>
          </cell>
          <cell r="J260">
            <v>11.299999999999999</v>
          </cell>
          <cell r="K260">
            <v>11.200000000000001</v>
          </cell>
          <cell r="L260">
            <v>10.966666666666667</v>
          </cell>
          <cell r="M260">
            <v>10.666666666666666</v>
          </cell>
          <cell r="N260">
            <v>10.743333333333332</v>
          </cell>
          <cell r="O260">
            <v>10.1</v>
          </cell>
          <cell r="P260">
            <v>11.299999999999999</v>
          </cell>
          <cell r="Q260">
            <v>11.200000000000001</v>
          </cell>
          <cell r="R260">
            <v>10.966666666666667</v>
          </cell>
          <cell r="S260">
            <v>10.666666666666666</v>
          </cell>
          <cell r="T260">
            <v>10.743333333333332</v>
          </cell>
          <cell r="U260">
            <v>10.1</v>
          </cell>
        </row>
        <row r="261">
          <cell r="C261">
            <v>4</v>
          </cell>
          <cell r="D261">
            <v>9.99</v>
          </cell>
          <cell r="E261">
            <v>9.9666666666666668</v>
          </cell>
          <cell r="F261">
            <v>9.9266666666666676</v>
          </cell>
          <cell r="G261">
            <v>9.7833333333333332</v>
          </cell>
          <cell r="H261">
            <v>10.905000000000001</v>
          </cell>
          <cell r="I261">
            <v>9.4949999999999992</v>
          </cell>
          <cell r="J261">
            <v>9.99</v>
          </cell>
          <cell r="K261">
            <v>9.9666666666666668</v>
          </cell>
          <cell r="L261">
            <v>9.9266666666666676</v>
          </cell>
          <cell r="M261">
            <v>9.7833333333333332</v>
          </cell>
          <cell r="N261">
            <v>10.905000000000001</v>
          </cell>
          <cell r="O261">
            <v>9.4949999999999992</v>
          </cell>
          <cell r="P261">
            <v>9.99</v>
          </cell>
          <cell r="Q261">
            <v>9.9666666666666668</v>
          </cell>
          <cell r="R261">
            <v>9.9266666666666676</v>
          </cell>
          <cell r="S261">
            <v>9.7833333333333332</v>
          </cell>
          <cell r="T261">
            <v>10.905000000000001</v>
          </cell>
          <cell r="U261">
            <v>9.4949999999999992</v>
          </cell>
        </row>
        <row r="262">
          <cell r="C262">
            <v>5</v>
          </cell>
          <cell r="D262">
            <v>9.1333333333333329</v>
          </cell>
          <cell r="E262">
            <v>9.08</v>
          </cell>
          <cell r="F262">
            <v>9.086666666666666</v>
          </cell>
          <cell r="G262">
            <v>9.0866666666666678</v>
          </cell>
          <cell r="H262">
            <v>8.86</v>
          </cell>
          <cell r="I262">
            <v>8.6900000000000013</v>
          </cell>
          <cell r="J262">
            <v>9.1333333333333329</v>
          </cell>
          <cell r="K262">
            <v>9.08</v>
          </cell>
          <cell r="L262">
            <v>9.086666666666666</v>
          </cell>
          <cell r="M262">
            <v>9.0866666666666678</v>
          </cell>
          <cell r="N262">
            <v>8.86</v>
          </cell>
          <cell r="O262">
            <v>8.6900000000000013</v>
          </cell>
          <cell r="P262">
            <v>9.1333333333333329</v>
          </cell>
          <cell r="Q262">
            <v>9.08</v>
          </cell>
          <cell r="R262">
            <v>9.086666666666666</v>
          </cell>
          <cell r="S262">
            <v>9.0866666666666678</v>
          </cell>
          <cell r="T262">
            <v>8.86</v>
          </cell>
          <cell r="U262">
            <v>8.6900000000000013</v>
          </cell>
        </row>
        <row r="263">
          <cell r="C263">
            <v>6</v>
          </cell>
          <cell r="D263">
            <v>7.8966666666666656</v>
          </cell>
          <cell r="E263">
            <v>8.0933333333333337</v>
          </cell>
          <cell r="F263">
            <v>8.163333333333334</v>
          </cell>
          <cell r="G263">
            <v>8.19</v>
          </cell>
          <cell r="H263">
            <v>7.9466666666666663</v>
          </cell>
          <cell r="I263">
            <v>7.9866666666666672</v>
          </cell>
          <cell r="J263">
            <v>7.8966666666666656</v>
          </cell>
          <cell r="K263">
            <v>8.0933333333333337</v>
          </cell>
          <cell r="L263">
            <v>8.163333333333334</v>
          </cell>
          <cell r="M263">
            <v>8.19</v>
          </cell>
          <cell r="N263">
            <v>7.9466666666666663</v>
          </cell>
          <cell r="O263">
            <v>7.9866666666666672</v>
          </cell>
          <cell r="P263">
            <v>7.8966666666666656</v>
          </cell>
          <cell r="Q263">
            <v>8.0933333333333337</v>
          </cell>
          <cell r="R263">
            <v>8.163333333333334</v>
          </cell>
          <cell r="S263">
            <v>8.19</v>
          </cell>
          <cell r="T263">
            <v>7.9466666666666663</v>
          </cell>
          <cell r="U263">
            <v>7.9866666666666672</v>
          </cell>
        </row>
        <row r="264">
          <cell r="C264">
            <v>7</v>
          </cell>
          <cell r="D264">
            <v>7.0975000000000001</v>
          </cell>
          <cell r="E264">
            <v>7.1549999999999994</v>
          </cell>
          <cell r="F264">
            <v>7.2799999999999994</v>
          </cell>
          <cell r="G264">
            <v>7.4350000000000005</v>
          </cell>
          <cell r="H264">
            <v>7.72</v>
          </cell>
          <cell r="I264">
            <v>7.5266666666666673</v>
          </cell>
          <cell r="J264">
            <v>7.0975000000000001</v>
          </cell>
          <cell r="K264">
            <v>7.1549999999999994</v>
          </cell>
          <cell r="L264">
            <v>7.2799999999999994</v>
          </cell>
          <cell r="M264">
            <v>7.4350000000000005</v>
          </cell>
          <cell r="N264">
            <v>7.72</v>
          </cell>
          <cell r="O264">
            <v>7.5266666666666673</v>
          </cell>
          <cell r="P264">
            <v>7.0975000000000001</v>
          </cell>
          <cell r="Q264">
            <v>7.1549999999999994</v>
          </cell>
          <cell r="R264">
            <v>7.2799999999999994</v>
          </cell>
          <cell r="S264">
            <v>7.4350000000000005</v>
          </cell>
          <cell r="T264">
            <v>7.72</v>
          </cell>
          <cell r="U264">
            <v>7.5266666666666673</v>
          </cell>
        </row>
        <row r="265">
          <cell r="C265">
            <v>8</v>
          </cell>
          <cell r="D265">
            <v>7.3999999999999995</v>
          </cell>
          <cell r="E265">
            <v>7.376666666666666</v>
          </cell>
          <cell r="F265">
            <v>7.3999999999999995</v>
          </cell>
          <cell r="G265">
            <v>7.5100000000000007</v>
          </cell>
          <cell r="H265">
            <v>7.2525000000000004</v>
          </cell>
          <cell r="I265">
            <v>7.1266666666666678</v>
          </cell>
          <cell r="J265">
            <v>7.3999999999999995</v>
          </cell>
          <cell r="K265">
            <v>7.376666666666666</v>
          </cell>
          <cell r="L265">
            <v>7.3999999999999995</v>
          </cell>
          <cell r="M265">
            <v>7.5100000000000007</v>
          </cell>
          <cell r="N265">
            <v>7.2525000000000004</v>
          </cell>
          <cell r="O265">
            <v>7.1266666666666678</v>
          </cell>
          <cell r="P265">
            <v>7.3999999999999995</v>
          </cell>
          <cell r="Q265">
            <v>7.376666666666666</v>
          </cell>
          <cell r="R265">
            <v>7.3999999999999995</v>
          </cell>
          <cell r="S265">
            <v>7.5100000000000007</v>
          </cell>
          <cell r="T265">
            <v>7.2525000000000004</v>
          </cell>
          <cell r="U265">
            <v>7.1266666666666678</v>
          </cell>
        </row>
        <row r="266">
          <cell r="C266">
            <v>9</v>
          </cell>
          <cell r="D266">
            <v>7.4749999999999996</v>
          </cell>
          <cell r="E266">
            <v>7.4275000000000002</v>
          </cell>
          <cell r="F266">
            <v>7.4024999999999999</v>
          </cell>
          <cell r="G266">
            <v>7.46</v>
          </cell>
          <cell r="H266">
            <v>7.9433333333333325</v>
          </cell>
          <cell r="I266">
            <v>7.82</v>
          </cell>
          <cell r="J266">
            <v>7.4749999999999996</v>
          </cell>
          <cell r="K266">
            <v>7.4275000000000002</v>
          </cell>
          <cell r="L266">
            <v>7.4024999999999999</v>
          </cell>
          <cell r="M266">
            <v>7.46</v>
          </cell>
          <cell r="N266">
            <v>7.9433333333333325</v>
          </cell>
          <cell r="O266">
            <v>7.82</v>
          </cell>
          <cell r="P266">
            <v>7.4749999999999996</v>
          </cell>
          <cell r="Q266">
            <v>7.4275000000000002</v>
          </cell>
          <cell r="R266">
            <v>7.4024999999999999</v>
          </cell>
          <cell r="S266">
            <v>7.46</v>
          </cell>
          <cell r="T266">
            <v>7.9433333333333325</v>
          </cell>
          <cell r="U266">
            <v>7.82</v>
          </cell>
        </row>
        <row r="267">
          <cell r="C267">
            <v>10</v>
          </cell>
          <cell r="D267">
            <v>8.254999999999999</v>
          </cell>
          <cell r="E267">
            <v>8.0975000000000001</v>
          </cell>
          <cell r="F267">
            <v>8.0874999999999986</v>
          </cell>
          <cell r="G267">
            <v>7.98</v>
          </cell>
          <cell r="H267">
            <v>8.51</v>
          </cell>
          <cell r="I267">
            <v>8.8766666666666669</v>
          </cell>
          <cell r="J267">
            <v>8.254999999999999</v>
          </cell>
          <cell r="K267">
            <v>8.0975000000000001</v>
          </cell>
          <cell r="L267">
            <v>8.0874999999999986</v>
          </cell>
          <cell r="M267">
            <v>7.98</v>
          </cell>
          <cell r="N267">
            <v>8.51</v>
          </cell>
          <cell r="O267">
            <v>8.8766666666666669</v>
          </cell>
          <cell r="P267">
            <v>8.254999999999999</v>
          </cell>
          <cell r="Q267">
            <v>8.0975000000000001</v>
          </cell>
          <cell r="R267">
            <v>8.0874999999999986</v>
          </cell>
          <cell r="S267">
            <v>7.98</v>
          </cell>
          <cell r="T267">
            <v>8.51</v>
          </cell>
          <cell r="U267">
            <v>8.8766666666666669</v>
          </cell>
        </row>
        <row r="268">
          <cell r="C268">
            <v>11</v>
          </cell>
          <cell r="D268">
            <v>9.2199999999999989</v>
          </cell>
          <cell r="E268">
            <v>9.1566666666666663</v>
          </cell>
          <cell r="F268">
            <v>8.9433333333333334</v>
          </cell>
          <cell r="G268">
            <v>8.8899999999999988</v>
          </cell>
          <cell r="H268">
            <v>9.24</v>
          </cell>
          <cell r="I268">
            <v>8.94</v>
          </cell>
          <cell r="J268">
            <v>9.2199999999999989</v>
          </cell>
          <cell r="K268">
            <v>9.1566666666666663</v>
          </cell>
          <cell r="L268">
            <v>8.9433333333333334</v>
          </cell>
          <cell r="M268">
            <v>8.8899999999999988</v>
          </cell>
          <cell r="N268">
            <v>9.24</v>
          </cell>
          <cell r="O268">
            <v>8.94</v>
          </cell>
          <cell r="P268">
            <v>9.2199999999999989</v>
          </cell>
          <cell r="Q268">
            <v>9.1566666666666663</v>
          </cell>
          <cell r="R268">
            <v>8.9433333333333334</v>
          </cell>
          <cell r="S268">
            <v>8.8899999999999988</v>
          </cell>
          <cell r="T268">
            <v>9.24</v>
          </cell>
          <cell r="U268">
            <v>8.94</v>
          </cell>
        </row>
        <row r="269">
          <cell r="C269">
            <v>12</v>
          </cell>
          <cell r="D269">
            <v>10.1075</v>
          </cell>
          <cell r="E269">
            <v>10.025</v>
          </cell>
          <cell r="F269">
            <v>9.9875000000000007</v>
          </cell>
          <cell r="G269">
            <v>10.0425</v>
          </cell>
          <cell r="H269">
            <v>8.15</v>
          </cell>
          <cell r="I269">
            <v>7.79</v>
          </cell>
          <cell r="J269">
            <v>10.1075</v>
          </cell>
          <cell r="K269">
            <v>10.025</v>
          </cell>
          <cell r="L269">
            <v>9.9875000000000007</v>
          </cell>
          <cell r="M269">
            <v>10.0425</v>
          </cell>
          <cell r="N269">
            <v>8.15</v>
          </cell>
          <cell r="O269">
            <v>7.79</v>
          </cell>
          <cell r="P269">
            <v>10.1075</v>
          </cell>
          <cell r="Q269">
            <v>10.025</v>
          </cell>
          <cell r="R269">
            <v>9.9875000000000007</v>
          </cell>
          <cell r="S269">
            <v>10.0425</v>
          </cell>
          <cell r="T269">
            <v>8.15</v>
          </cell>
          <cell r="U269">
            <v>7.79</v>
          </cell>
        </row>
        <row r="304">
          <cell r="AI304" t="str">
            <v>Measured</v>
          </cell>
          <cell r="AJ304" t="str">
            <v>Calculated 100%</v>
          </cell>
          <cell r="AK304" t="str">
            <v>Monthly average demand</v>
          </cell>
          <cell r="AL304" t="str">
            <v>Mean demand</v>
          </cell>
          <cell r="AM304" t="str">
            <v>95%ile demand</v>
          </cell>
          <cell r="AN304" t="str">
            <v>Scenario 100%</v>
          </cell>
          <cell r="AO304" t="str">
            <v>Scenario after baseline demand</v>
          </cell>
          <cell r="AP304" t="str">
            <v>Scenario assuming worst case (95%ile) demand</v>
          </cell>
          <cell r="AQ304" t="str">
            <v>Baseline 5%ile</v>
          </cell>
          <cell r="AR304" t="str">
            <v>Scenario 5%ile (with background demand)</v>
          </cell>
          <cell r="AS304" t="str">
            <v>Scenario 5%ile (with a worst case 95%ile demand)</v>
          </cell>
        </row>
        <row r="305">
          <cell r="AI305">
            <v>10.981999999999999</v>
          </cell>
          <cell r="AJ305">
            <v>11.583017866666665</v>
          </cell>
          <cell r="AK305">
            <v>0.60101786666666612</v>
          </cell>
          <cell r="AL305">
            <v>0.99614462771314349</v>
          </cell>
          <cell r="AM305">
            <v>1.5862425003869032</v>
          </cell>
          <cell r="AN305">
            <v>11.301598333333335</v>
          </cell>
          <cell r="AO305">
            <v>10.700580466666668</v>
          </cell>
          <cell r="AP305">
            <v>9.7153558329464307</v>
          </cell>
          <cell r="AQ305">
            <v>7.04</v>
          </cell>
          <cell r="AR305">
            <v>6.7793592</v>
          </cell>
          <cell r="AS305">
            <v>6.6489116996130972</v>
          </cell>
        </row>
        <row r="306">
          <cell r="AI306">
            <v>11.355</v>
          </cell>
          <cell r="AJ306">
            <v>11.670474571428571</v>
          </cell>
          <cell r="AK306">
            <v>0.31547457142857027</v>
          </cell>
          <cell r="AL306">
            <v>0.99614462771314349</v>
          </cell>
          <cell r="AM306">
            <v>1.5862425003869032</v>
          </cell>
          <cell r="AN306">
            <v>11.385327285714284</v>
          </cell>
          <cell r="AO306">
            <v>11.069852714285714</v>
          </cell>
          <cell r="AP306">
            <v>9.7990847853273806</v>
          </cell>
          <cell r="AQ306">
            <v>7.04</v>
          </cell>
          <cell r="AR306">
            <v>6.7793592</v>
          </cell>
          <cell r="AS306">
            <v>6.6489116996130972</v>
          </cell>
        </row>
        <row r="307">
          <cell r="AI307">
            <v>10.829444444444443</v>
          </cell>
          <cell r="AJ307">
            <v>11.4091092</v>
          </cell>
          <cell r="AK307">
            <v>0.57966475555555697</v>
          </cell>
          <cell r="AL307">
            <v>0.99614462771314349</v>
          </cell>
          <cell r="AM307">
            <v>1.5862425003869032</v>
          </cell>
          <cell r="AN307">
            <v>11.132588466666668</v>
          </cell>
          <cell r="AO307">
            <v>10.552923711111111</v>
          </cell>
          <cell r="AP307">
            <v>9.5463459662797643</v>
          </cell>
          <cell r="AQ307">
            <v>7.04</v>
          </cell>
          <cell r="AR307">
            <v>6.7793592</v>
          </cell>
          <cell r="AS307">
            <v>6.6489116996130972</v>
          </cell>
        </row>
        <row r="308">
          <cell r="AI308">
            <v>9.9874999999999989</v>
          </cell>
          <cell r="AJ308">
            <v>10.671318055555556</v>
          </cell>
          <cell r="AK308">
            <v>0.68381805555555708</v>
          </cell>
          <cell r="AL308">
            <v>0.99614462771314349</v>
          </cell>
          <cell r="AM308">
            <v>1.5862425003869032</v>
          </cell>
          <cell r="AN308">
            <v>10.426764</v>
          </cell>
          <cell r="AO308">
            <v>9.7429459444444433</v>
          </cell>
          <cell r="AP308">
            <v>8.8405214996130965</v>
          </cell>
          <cell r="AQ308">
            <v>7.04</v>
          </cell>
          <cell r="AR308">
            <v>6.7793592</v>
          </cell>
          <cell r="AS308">
            <v>6.6489116996130972</v>
          </cell>
        </row>
        <row r="309">
          <cell r="AI309">
            <v>8.9799999999999986</v>
          </cell>
          <cell r="AJ309">
            <v>9.8538712222222227</v>
          </cell>
          <cell r="AK309">
            <v>0.87387122222222402</v>
          </cell>
          <cell r="AL309">
            <v>0.99614462771314349</v>
          </cell>
          <cell r="AM309">
            <v>1.5862425003869032</v>
          </cell>
          <cell r="AN309">
            <v>9.6400451666666669</v>
          </cell>
          <cell r="AO309">
            <v>8.7661739444444429</v>
          </cell>
          <cell r="AP309">
            <v>8.053802666279763</v>
          </cell>
          <cell r="AQ309">
            <v>7.04</v>
          </cell>
          <cell r="AR309">
            <v>6.7793592</v>
          </cell>
          <cell r="AS309">
            <v>6.6489116996130972</v>
          </cell>
        </row>
        <row r="310">
          <cell r="AI310">
            <v>8.0461111111111094</v>
          </cell>
          <cell r="AJ310">
            <v>9.111241999999999</v>
          </cell>
          <cell r="AK310">
            <v>1.0651308888888895</v>
          </cell>
          <cell r="AL310">
            <v>0.99614462771314349</v>
          </cell>
          <cell r="AM310">
            <v>1.5862425003869032</v>
          </cell>
          <cell r="AN310">
            <v>8.9265886666666674</v>
          </cell>
          <cell r="AO310">
            <v>7.8614577777777779</v>
          </cell>
          <cell r="AP310">
            <v>7.3403461662797644</v>
          </cell>
          <cell r="AQ310">
            <v>7.04</v>
          </cell>
          <cell r="AR310">
            <v>6.7793592</v>
          </cell>
          <cell r="AS310">
            <v>6.6489116996130972</v>
          </cell>
        </row>
        <row r="311">
          <cell r="AI311">
            <v>7.3459090909090898</v>
          </cell>
          <cell r="AJ311">
            <v>8.6203007727272745</v>
          </cell>
          <cell r="AK311">
            <v>1.2743916818181846</v>
          </cell>
          <cell r="AL311">
            <v>0.99614462771314349</v>
          </cell>
          <cell r="AM311">
            <v>1.5862425003869032</v>
          </cell>
          <cell r="AN311">
            <v>8.4512921363636373</v>
          </cell>
          <cell r="AO311">
            <v>7.1769004545454527</v>
          </cell>
          <cell r="AP311">
            <v>6.8650496359767343</v>
          </cell>
          <cell r="AQ311">
            <v>7.04</v>
          </cell>
          <cell r="AR311">
            <v>6.7793592</v>
          </cell>
          <cell r="AS311">
            <v>6.6489116996130972</v>
          </cell>
        </row>
        <row r="312">
          <cell r="AI312">
            <v>7.3104545454545438</v>
          </cell>
          <cell r="AJ312">
            <v>8.5744188636363656</v>
          </cell>
          <cell r="AK312">
            <v>1.2639643181818219</v>
          </cell>
          <cell r="AL312">
            <v>0.99614462771314349</v>
          </cell>
          <cell r="AM312">
            <v>1.5862425003869032</v>
          </cell>
          <cell r="AN312">
            <v>8.4064224545454547</v>
          </cell>
          <cell r="AO312">
            <v>7.1424581363636328</v>
          </cell>
          <cell r="AP312">
            <v>6.8201799541585517</v>
          </cell>
          <cell r="AQ312">
            <v>7.04</v>
          </cell>
          <cell r="AR312">
            <v>6.7793592</v>
          </cell>
          <cell r="AS312">
            <v>6.6489116996130972</v>
          </cell>
        </row>
        <row r="313">
          <cell r="AI313">
            <v>7.5613636363636383</v>
          </cell>
          <cell r="AJ313">
            <v>8.6977462272727273</v>
          </cell>
          <cell r="AK313">
            <v>1.136382590909089</v>
          </cell>
          <cell r="AL313">
            <v>0.99614462771314349</v>
          </cell>
          <cell r="AM313">
            <v>1.5862425003869032</v>
          </cell>
          <cell r="AN313">
            <v>8.5240971363636362</v>
          </cell>
          <cell r="AO313">
            <v>7.3877145454545472</v>
          </cell>
          <cell r="AP313">
            <v>6.9378546359767332</v>
          </cell>
          <cell r="AQ313">
            <v>7.04</v>
          </cell>
          <cell r="AR313">
            <v>6.7793592</v>
          </cell>
          <cell r="AS313">
            <v>6.6489116996130972</v>
          </cell>
        </row>
        <row r="314">
          <cell r="AI314">
            <v>8.2654545454545474</v>
          </cell>
          <cell r="AJ314">
            <v>9.2100409999999986</v>
          </cell>
          <cell r="AK314">
            <v>0.9445864545454512</v>
          </cell>
          <cell r="AL314">
            <v>0.99614462771314349</v>
          </cell>
          <cell r="AM314">
            <v>1.5862425003869032</v>
          </cell>
          <cell r="AN314">
            <v>9.0186677894736871</v>
          </cell>
          <cell r="AO314">
            <v>8.0740813349282359</v>
          </cell>
          <cell r="AP314">
            <v>7.4324252890867841</v>
          </cell>
          <cell r="AQ314">
            <v>7.04</v>
          </cell>
          <cell r="AR314">
            <v>6.7793592</v>
          </cell>
          <cell r="AS314">
            <v>6.6489116996130972</v>
          </cell>
        </row>
        <row r="315">
          <cell r="AI315">
            <v>9.0500000000000007</v>
          </cell>
          <cell r="AJ315">
            <v>10.442975933333333</v>
          </cell>
          <cell r="AK315">
            <v>1.3929759333333323</v>
          </cell>
          <cell r="AL315">
            <v>0.99614462771314349</v>
          </cell>
          <cell r="AM315">
            <v>1.5862425003869032</v>
          </cell>
          <cell r="AN315">
            <v>10.205656599999999</v>
          </cell>
          <cell r="AO315">
            <v>8.8126806666666671</v>
          </cell>
          <cell r="AP315">
            <v>8.6194140996130955</v>
          </cell>
          <cell r="AQ315">
            <v>7.04</v>
          </cell>
          <cell r="AR315">
            <v>6.7793592</v>
          </cell>
          <cell r="AS315">
            <v>6.6489116996130972</v>
          </cell>
        </row>
        <row r="316">
          <cell r="AI316">
            <v>9.5390476190476203</v>
          </cell>
          <cell r="AJ316">
            <v>11.3615048125</v>
          </cell>
          <cell r="AK316">
            <v>1.8224571934523794</v>
          </cell>
          <cell r="AL316">
            <v>0.99614462771314349</v>
          </cell>
          <cell r="AM316">
            <v>1.5862425003869032</v>
          </cell>
          <cell r="AN316">
            <v>11.090078562499999</v>
          </cell>
          <cell r="AO316">
            <v>9.2676213690476192</v>
          </cell>
          <cell r="AP316">
            <v>9.5038360621130948</v>
          </cell>
          <cell r="AQ316">
            <v>7.04</v>
          </cell>
          <cell r="AR316">
            <v>6.7793592</v>
          </cell>
          <cell r="AS316">
            <v>6.6489116996130972</v>
          </cell>
        </row>
      </sheetData>
      <sheetData sheetId="5">
        <row r="241">
          <cell r="B241">
            <v>10.98747</v>
          </cell>
          <cell r="F241">
            <v>1</v>
          </cell>
          <cell r="I241">
            <v>11.702500000000001</v>
          </cell>
        </row>
        <row r="242">
          <cell r="B242">
            <v>11.195743999999999</v>
          </cell>
          <cell r="F242">
            <v>2</v>
          </cell>
          <cell r="I242">
            <v>12.060700000000001</v>
          </cell>
        </row>
        <row r="243">
          <cell r="B243">
            <v>10.528055999999999</v>
          </cell>
          <cell r="F243">
            <v>3</v>
          </cell>
          <cell r="I243">
            <v>11.43981</v>
          </cell>
        </row>
        <row r="244">
          <cell r="B244">
            <v>10.099067999999999</v>
          </cell>
          <cell r="F244">
            <v>4</v>
          </cell>
          <cell r="I244">
            <v>10.66638</v>
          </cell>
        </row>
        <row r="245">
          <cell r="B245">
            <v>9.0315480000000008</v>
          </cell>
          <cell r="F245">
            <v>5</v>
          </cell>
          <cell r="I245">
            <v>9.8333999999999993</v>
          </cell>
        </row>
        <row r="246">
          <cell r="B246">
            <v>8.7278099999999998</v>
          </cell>
          <cell r="F246">
            <v>6</v>
          </cell>
          <cell r="I246">
            <v>9.0931680000000004</v>
          </cell>
        </row>
        <row r="247">
          <cell r="B247">
            <v>8.1140220000000003</v>
          </cell>
          <cell r="F247">
            <v>7</v>
          </cell>
          <cell r="I247">
            <v>8.6008080000000007</v>
          </cell>
        </row>
        <row r="248">
          <cell r="B248">
            <v>8.0683679999999995</v>
          </cell>
          <cell r="F248">
            <v>8</v>
          </cell>
          <cell r="I248">
            <v>8.4441700000000015</v>
          </cell>
        </row>
        <row r="249">
          <cell r="B249">
            <v>8.2248000000000001</v>
          </cell>
          <cell r="F249">
            <v>9</v>
          </cell>
          <cell r="I249">
            <v>8.6950500000000002</v>
          </cell>
        </row>
        <row r="250">
          <cell r="B250">
            <v>8.9398110000000006</v>
          </cell>
          <cell r="F250">
            <v>10</v>
          </cell>
          <cell r="I250">
            <v>9.36416</v>
          </cell>
        </row>
        <row r="251">
          <cell r="B251">
            <v>9.5755040000000005</v>
          </cell>
          <cell r="F251">
            <v>11</v>
          </cell>
          <cell r="I251">
            <v>10.405502</v>
          </cell>
        </row>
        <row r="252">
          <cell r="B252">
            <v>10.799894</v>
          </cell>
          <cell r="F252">
            <v>12</v>
          </cell>
          <cell r="I252">
            <v>11.466230000000001</v>
          </cell>
        </row>
      </sheetData>
      <sheetData sheetId="6">
        <row r="2">
          <cell r="M2">
            <v>14.635847457627126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ichard Wells" id="{E8AF0669-2897-4778-9B91-75846AA994C5}" userId="S::R.Wells@apemltd.co.uk::2aad6730-e409-4606-9f4e-d6987576889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64" dT="2024-11-27T07:00:07.15" personId="{E8AF0669-2897-4778-9B91-75846AA994C5}" id="{E29B820C-9E11-417F-8573-13D1E8E98F3F}">
    <text>16.7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13D7-5DE1-4CF9-A80C-A4348F79E248}">
  <dimension ref="A1:AS541"/>
  <sheetViews>
    <sheetView tabSelected="1" zoomScale="70" zoomScaleNormal="70" workbookViewId="0"/>
  </sheetViews>
  <sheetFormatPr defaultRowHeight="14.45"/>
  <cols>
    <col min="2" max="2" width="72.7109375" bestFit="1" customWidth="1"/>
    <col min="5" max="5" width="18.140625" customWidth="1"/>
    <col min="6" max="6" width="8" customWidth="1"/>
    <col min="8" max="8" width="29.42578125" customWidth="1"/>
    <col min="9" max="9" width="26.7109375" customWidth="1"/>
    <col min="20" max="20" width="18.7109375" customWidth="1"/>
    <col min="22" max="22" width="19" customWidth="1"/>
    <col min="23" max="23" width="20.7109375" customWidth="1"/>
    <col min="24" max="24" width="14" bestFit="1" customWidth="1"/>
    <col min="25" max="25" width="30.140625" bestFit="1" customWidth="1"/>
    <col min="26" max="26" width="31.5703125" customWidth="1"/>
    <col min="36" max="36" width="12.28515625" customWidth="1"/>
  </cols>
  <sheetData>
    <row r="1" spans="1:26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6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tr">
        <f>LEFT(E2,4)</f>
        <v>2015</v>
      </c>
      <c r="G2" t="str">
        <f>RIGHT(LEFT(E2,7),2)</f>
        <v>01</v>
      </c>
      <c r="H2" t="s">
        <v>31</v>
      </c>
      <c r="I2" t="s">
        <v>32</v>
      </c>
      <c r="J2">
        <v>9924</v>
      </c>
      <c r="L2">
        <v>11.7</v>
      </c>
      <c r="N2" t="s">
        <v>33</v>
      </c>
      <c r="O2" t="s">
        <v>34</v>
      </c>
      <c r="P2" t="b">
        <v>0</v>
      </c>
      <c r="Q2" t="s">
        <v>35</v>
      </c>
      <c r="R2">
        <v>504000</v>
      </c>
      <c r="S2">
        <v>425000</v>
      </c>
      <c r="T2">
        <f>_xlfn.XLOOKUP(G2,$B$241:$B$252,$W$241:$W$252)</f>
        <v>0.89225817142856956</v>
      </c>
      <c r="U2">
        <f>L2-T2</f>
        <v>10.80774182857143</v>
      </c>
      <c r="V2" s="4">
        <f>_xlfn.XLOOKUP($E2,'[1]Temp&amp;Sal'!$J$2:$J$236,'[1]Temp&amp;Sal'!$N$2:$N$236)</f>
        <v>12.274704</v>
      </c>
      <c r="W2" s="4">
        <f>IFERROR(V2-L2,"")</f>
        <v>0.57470400000000055</v>
      </c>
      <c r="X2" s="5">
        <f>_xlfn.XLOOKUP($E2,'[1]Temp&amp;Sal'!$J$2:$J$236,'[1]Temp&amp;Sal'!$R$2:$R$236)</f>
        <v>11.967648000000001</v>
      </c>
      <c r="Y2" s="5">
        <f>IFERROR(X2-W2,"")</f>
        <v>11.392944</v>
      </c>
      <c r="Z2" s="6">
        <f>IFERROR(X2-$AM$305,"")</f>
        <v>10.381405499613097</v>
      </c>
    </row>
    <row r="3" spans="1:26">
      <c r="A3" t="s">
        <v>36</v>
      </c>
      <c r="B3" t="s">
        <v>27</v>
      </c>
      <c r="C3" t="s">
        <v>28</v>
      </c>
      <c r="D3" t="s">
        <v>29</v>
      </c>
      <c r="E3" t="s">
        <v>37</v>
      </c>
      <c r="F3" t="str">
        <f t="shared" ref="F3:F66" si="0">LEFT(E3,4)</f>
        <v>2015</v>
      </c>
      <c r="G3" t="str">
        <f t="shared" ref="G3:G66" si="1">RIGHT(LEFT(E3,7),2)</f>
        <v>02</v>
      </c>
      <c r="H3" t="s">
        <v>31</v>
      </c>
      <c r="I3" t="s">
        <v>32</v>
      </c>
      <c r="J3">
        <v>9924</v>
      </c>
      <c r="L3">
        <v>11.1</v>
      </c>
      <c r="N3" t="s">
        <v>33</v>
      </c>
      <c r="O3" t="s">
        <v>34</v>
      </c>
      <c r="P3" t="b">
        <v>0</v>
      </c>
      <c r="Q3" t="s">
        <v>35</v>
      </c>
      <c r="R3">
        <v>504000</v>
      </c>
      <c r="S3">
        <v>425000</v>
      </c>
      <c r="T3">
        <f t="shared" ref="T3:T66" si="2">_xlfn.XLOOKUP(G3,$B$241:$B$252,$W$241:$W$252)</f>
        <v>0.90705817142857059</v>
      </c>
      <c r="U3">
        <f t="shared" ref="U3:U66" si="3">L3-T3</f>
        <v>10.192941828571429</v>
      </c>
      <c r="V3" s="4" t="str">
        <f>_xlfn.XLOOKUP($E3,'[1]Temp&amp;Sal'!$J$2:$J$236,'[1]Temp&amp;Sal'!$N$2:$N$236)</f>
        <v/>
      </c>
      <c r="W3" s="4" t="str">
        <f t="shared" ref="W3:W66" si="4">IFERROR(V3-L3,"")</f>
        <v/>
      </c>
      <c r="X3" s="5" t="str">
        <f>_xlfn.XLOOKUP($E3,'[1]Temp&amp;Sal'!$J$2:$J$236,'[1]Temp&amp;Sal'!$R$2:$R$236)</f>
        <v/>
      </c>
      <c r="Y3" s="5" t="str">
        <f t="shared" ref="Y3:Y66" si="5">IFERROR(X3-W3,"")</f>
        <v/>
      </c>
      <c r="Z3" s="6" t="str">
        <f t="shared" ref="Z3:Z66" si="6">IFERROR(X3-$AM$305,"")</f>
        <v/>
      </c>
    </row>
    <row r="4" spans="1:26">
      <c r="A4" t="s">
        <v>38</v>
      </c>
      <c r="B4" t="s">
        <v>27</v>
      </c>
      <c r="C4" t="s">
        <v>28</v>
      </c>
      <c r="D4" t="s">
        <v>29</v>
      </c>
      <c r="E4" t="s">
        <v>39</v>
      </c>
      <c r="F4" t="str">
        <f t="shared" si="0"/>
        <v>2015</v>
      </c>
      <c r="G4" t="str">
        <f t="shared" si="1"/>
        <v>03</v>
      </c>
      <c r="H4" t="s">
        <v>31</v>
      </c>
      <c r="I4" t="s">
        <v>32</v>
      </c>
      <c r="J4">
        <v>9924</v>
      </c>
      <c r="L4">
        <v>11.9</v>
      </c>
      <c r="N4" t="s">
        <v>33</v>
      </c>
      <c r="O4" t="s">
        <v>34</v>
      </c>
      <c r="P4" t="b">
        <v>0</v>
      </c>
      <c r="Q4" t="s">
        <v>35</v>
      </c>
      <c r="R4">
        <v>504000</v>
      </c>
      <c r="S4">
        <v>425000</v>
      </c>
      <c r="T4">
        <f t="shared" si="2"/>
        <v>1.0023926158730139</v>
      </c>
      <c r="U4">
        <f t="shared" si="3"/>
        <v>10.897607384126987</v>
      </c>
      <c r="V4" s="4">
        <f>_xlfn.XLOOKUP($E4,'[1]Temp&amp;Sal'!$J$2:$J$236,'[1]Temp&amp;Sal'!$N$2:$N$236)</f>
        <v>12.08886</v>
      </c>
      <c r="W4" s="4">
        <f t="shared" si="4"/>
        <v>0.18886000000000003</v>
      </c>
      <c r="X4" s="5">
        <f>_xlfn.XLOOKUP($E4,'[1]Temp&amp;Sal'!$J$2:$J$236,'[1]Temp&amp;Sal'!$R$2:$R$236)</f>
        <v>11.784419999999999</v>
      </c>
      <c r="Y4" s="5">
        <f t="shared" si="5"/>
        <v>11.595559999999999</v>
      </c>
      <c r="Z4" s="6">
        <f t="shared" si="6"/>
        <v>10.198177499613095</v>
      </c>
    </row>
    <row r="5" spans="1:26">
      <c r="A5" t="s">
        <v>40</v>
      </c>
      <c r="B5" t="s">
        <v>27</v>
      </c>
      <c r="C5" t="s">
        <v>28</v>
      </c>
      <c r="D5" t="s">
        <v>29</v>
      </c>
      <c r="E5" t="s">
        <v>41</v>
      </c>
      <c r="F5" t="str">
        <f t="shared" si="0"/>
        <v>2015</v>
      </c>
      <c r="G5" t="str">
        <f t="shared" si="1"/>
        <v>04</v>
      </c>
      <c r="H5" t="s">
        <v>31</v>
      </c>
      <c r="I5" t="s">
        <v>32</v>
      </c>
      <c r="J5">
        <v>9924</v>
      </c>
      <c r="L5">
        <v>11.1</v>
      </c>
      <c r="N5" t="s">
        <v>33</v>
      </c>
      <c r="O5" t="s">
        <v>34</v>
      </c>
      <c r="P5" t="b">
        <v>0</v>
      </c>
      <c r="Q5" t="s">
        <v>35</v>
      </c>
      <c r="R5">
        <v>504000</v>
      </c>
      <c r="S5">
        <v>425000</v>
      </c>
      <c r="T5">
        <f t="shared" si="2"/>
        <v>0.93387817142856955</v>
      </c>
      <c r="U5">
        <f t="shared" si="3"/>
        <v>10.166121828571431</v>
      </c>
      <c r="V5" s="4">
        <f>_xlfn.XLOOKUP($E5,'[1]Temp&amp;Sal'!$J$2:$J$236,'[1]Temp&amp;Sal'!$N$2:$N$236)</f>
        <v>11.193499999999998</v>
      </c>
      <c r="W5" s="4">
        <f t="shared" si="4"/>
        <v>9.3499999999998806E-2</v>
      </c>
      <c r="X5" s="5">
        <f>_xlfn.XLOOKUP($E5,'[1]Temp&amp;Sal'!$J$2:$J$236,'[1]Temp&amp;Sal'!$R$2:$R$236)</f>
        <v>10.926580000000001</v>
      </c>
      <c r="Y5" s="5">
        <f t="shared" si="5"/>
        <v>10.833080000000002</v>
      </c>
      <c r="Z5" s="6">
        <f t="shared" si="6"/>
        <v>9.3403374996130974</v>
      </c>
    </row>
    <row r="6" spans="1:26">
      <c r="A6" t="s">
        <v>42</v>
      </c>
      <c r="B6" t="s">
        <v>27</v>
      </c>
      <c r="C6" t="s">
        <v>28</v>
      </c>
      <c r="D6" t="s">
        <v>29</v>
      </c>
      <c r="E6" t="s">
        <v>43</v>
      </c>
      <c r="F6" t="str">
        <f t="shared" si="0"/>
        <v>2015</v>
      </c>
      <c r="G6" t="str">
        <f t="shared" si="1"/>
        <v>05</v>
      </c>
      <c r="H6" t="s">
        <v>31</v>
      </c>
      <c r="I6" t="s">
        <v>32</v>
      </c>
      <c r="J6">
        <v>9924</v>
      </c>
      <c r="L6">
        <v>8.81</v>
      </c>
      <c r="N6" t="s">
        <v>33</v>
      </c>
      <c r="O6" t="s">
        <v>34</v>
      </c>
      <c r="P6" t="b">
        <v>0</v>
      </c>
      <c r="Q6" t="s">
        <v>35</v>
      </c>
      <c r="R6">
        <v>504000</v>
      </c>
      <c r="S6">
        <v>425000</v>
      </c>
      <c r="T6">
        <f t="shared" si="2"/>
        <v>0.75935817142857021</v>
      </c>
      <c r="U6">
        <f t="shared" si="3"/>
        <v>8.0506418285714307</v>
      </c>
      <c r="V6" s="4">
        <f>_xlfn.XLOOKUP($E6,'[1]Temp&amp;Sal'!$J$2:$J$236,'[1]Temp&amp;Sal'!$N$2:$N$236)</f>
        <v>9.8830800000000014</v>
      </c>
      <c r="W6" s="4">
        <f t="shared" si="4"/>
        <v>1.0730800000000009</v>
      </c>
      <c r="X6" s="5">
        <f>_xlfn.XLOOKUP($E6,'[1]Temp&amp;Sal'!$J$2:$J$236,'[1]Temp&amp;Sal'!$R$2:$R$236)</f>
        <v>9.6708479999999994</v>
      </c>
      <c r="Y6" s="5">
        <f t="shared" si="5"/>
        <v>8.5977679999999985</v>
      </c>
      <c r="Z6" s="6">
        <f t="shared" si="6"/>
        <v>8.0846054996130956</v>
      </c>
    </row>
    <row r="7" spans="1:26">
      <c r="A7" t="s">
        <v>44</v>
      </c>
      <c r="B7" t="s">
        <v>27</v>
      </c>
      <c r="C7" t="s">
        <v>28</v>
      </c>
      <c r="D7" t="s">
        <v>29</v>
      </c>
      <c r="E7" t="s">
        <v>45</v>
      </c>
      <c r="F7" t="str">
        <f t="shared" si="0"/>
        <v>2015</v>
      </c>
      <c r="G7" t="str">
        <f t="shared" si="1"/>
        <v>06</v>
      </c>
      <c r="H7" t="s">
        <v>31</v>
      </c>
      <c r="I7" t="s">
        <v>32</v>
      </c>
      <c r="J7">
        <v>9924</v>
      </c>
      <c r="L7">
        <v>8.27</v>
      </c>
      <c r="N7" t="s">
        <v>33</v>
      </c>
      <c r="O7" t="s">
        <v>34</v>
      </c>
      <c r="P7" t="b">
        <v>0</v>
      </c>
      <c r="Q7" t="s">
        <v>35</v>
      </c>
      <c r="R7">
        <v>504000</v>
      </c>
      <c r="S7">
        <v>425000</v>
      </c>
      <c r="T7">
        <f t="shared" si="2"/>
        <v>0.56570128253967988</v>
      </c>
      <c r="U7">
        <f t="shared" si="3"/>
        <v>7.7042987174603201</v>
      </c>
      <c r="V7" s="4">
        <f>_xlfn.XLOOKUP($E7,'[1]Temp&amp;Sal'!$J$2:$J$236,'[1]Temp&amp;Sal'!$N$2:$N$236)</f>
        <v>9.4057600000000008</v>
      </c>
      <c r="W7" s="4">
        <f t="shared" si="4"/>
        <v>1.1357600000000012</v>
      </c>
      <c r="X7" s="5">
        <f>_xlfn.XLOOKUP($E7,'[1]Temp&amp;Sal'!$J$2:$J$236,'[1]Temp&amp;Sal'!$R$2:$R$236)</f>
        <v>9.2048670000000001</v>
      </c>
      <c r="Y7" s="5">
        <f t="shared" si="5"/>
        <v>8.0691069999999989</v>
      </c>
      <c r="Z7" s="6">
        <f t="shared" si="6"/>
        <v>7.6186244996130972</v>
      </c>
    </row>
    <row r="8" spans="1:26">
      <c r="A8" t="s">
        <v>46</v>
      </c>
      <c r="B8" t="s">
        <v>27</v>
      </c>
      <c r="C8" t="s">
        <v>28</v>
      </c>
      <c r="D8" t="s">
        <v>29</v>
      </c>
      <c r="E8" t="s">
        <v>47</v>
      </c>
      <c r="F8" t="str">
        <f t="shared" si="0"/>
        <v>2015</v>
      </c>
      <c r="G8" t="str">
        <f t="shared" si="1"/>
        <v>07</v>
      </c>
      <c r="H8" t="s">
        <v>31</v>
      </c>
      <c r="I8" t="s">
        <v>32</v>
      </c>
      <c r="J8">
        <v>9924</v>
      </c>
      <c r="L8">
        <v>7.19</v>
      </c>
      <c r="N8" t="s">
        <v>33</v>
      </c>
      <c r="O8" t="s">
        <v>34</v>
      </c>
      <c r="P8" t="b">
        <v>0</v>
      </c>
      <c r="Q8" t="s">
        <v>35</v>
      </c>
      <c r="R8">
        <v>504000</v>
      </c>
      <c r="S8">
        <v>425000</v>
      </c>
      <c r="T8">
        <f t="shared" si="2"/>
        <v>0.35785926233765997</v>
      </c>
      <c r="U8">
        <f t="shared" si="3"/>
        <v>6.8321407376623409</v>
      </c>
      <c r="V8" s="4">
        <f>_xlfn.XLOOKUP($E8,'[1]Temp&amp;Sal'!$J$2:$J$236,'[1]Temp&amp;Sal'!$N$2:$N$236)</f>
        <v>8.4448799999999995</v>
      </c>
      <c r="W8" s="4">
        <f t="shared" si="4"/>
        <v>1.2548799999999991</v>
      </c>
      <c r="X8" s="5">
        <f>_xlfn.XLOOKUP($E8,'[1]Temp&amp;Sal'!$J$2:$J$236,'[1]Temp&amp;Sal'!$R$2:$R$236)</f>
        <v>8.2747280000000014</v>
      </c>
      <c r="Y8" s="5">
        <f t="shared" si="5"/>
        <v>7.0198480000000023</v>
      </c>
      <c r="Z8" s="6">
        <f t="shared" si="6"/>
        <v>6.6884854996130985</v>
      </c>
    </row>
    <row r="9" spans="1:26">
      <c r="A9" t="s">
        <v>48</v>
      </c>
      <c r="B9" t="s">
        <v>27</v>
      </c>
      <c r="C9" t="s">
        <v>28</v>
      </c>
      <c r="D9" t="s">
        <v>29</v>
      </c>
      <c r="E9" t="s">
        <v>49</v>
      </c>
      <c r="F9" t="str">
        <f t="shared" si="0"/>
        <v>2015</v>
      </c>
      <c r="G9" t="str">
        <f t="shared" si="1"/>
        <v>07</v>
      </c>
      <c r="H9" t="s">
        <v>31</v>
      </c>
      <c r="I9" t="s">
        <v>32</v>
      </c>
      <c r="J9">
        <v>9924</v>
      </c>
      <c r="L9">
        <v>6.91</v>
      </c>
      <c r="N9" t="s">
        <v>33</v>
      </c>
      <c r="O9" t="s">
        <v>34</v>
      </c>
      <c r="P9" t="b">
        <v>0</v>
      </c>
      <c r="Q9" t="s">
        <v>35</v>
      </c>
      <c r="R9">
        <v>504000</v>
      </c>
      <c r="S9">
        <v>425000</v>
      </c>
      <c r="T9">
        <f t="shared" si="2"/>
        <v>0.35785926233765997</v>
      </c>
      <c r="U9">
        <f t="shared" si="3"/>
        <v>6.5521407376623397</v>
      </c>
      <c r="V9" s="4">
        <f>_xlfn.XLOOKUP($E9,'[1]Temp&amp;Sal'!$J$2:$J$236,'[1]Temp&amp;Sal'!$N$2:$N$236)</f>
        <v>8.6375250000000001</v>
      </c>
      <c r="W9" s="4">
        <f t="shared" si="4"/>
        <v>1.727525</v>
      </c>
      <c r="X9" s="5">
        <f>_xlfn.XLOOKUP($E9,'[1]Temp&amp;Sal'!$J$2:$J$236,'[1]Temp&amp;Sal'!$R$2:$R$236)</f>
        <v>8.4679850000000005</v>
      </c>
      <c r="Y9" s="5">
        <f t="shared" si="5"/>
        <v>6.7404600000000006</v>
      </c>
      <c r="Z9" s="6">
        <f t="shared" si="6"/>
        <v>6.8817424996130976</v>
      </c>
    </row>
    <row r="10" spans="1:26">
      <c r="A10" t="s">
        <v>50</v>
      </c>
      <c r="B10" t="s">
        <v>27</v>
      </c>
      <c r="C10" t="s">
        <v>28</v>
      </c>
      <c r="D10" t="s">
        <v>29</v>
      </c>
      <c r="E10" t="s">
        <v>51</v>
      </c>
      <c r="F10" t="str">
        <f t="shared" si="0"/>
        <v>2015</v>
      </c>
      <c r="G10" t="str">
        <f t="shared" si="1"/>
        <v>09</v>
      </c>
      <c r="H10" t="s">
        <v>31</v>
      </c>
      <c r="I10" t="s">
        <v>32</v>
      </c>
      <c r="J10">
        <v>9924</v>
      </c>
      <c r="L10">
        <v>7.02</v>
      </c>
      <c r="N10" t="s">
        <v>33</v>
      </c>
      <c r="O10" t="s">
        <v>34</v>
      </c>
      <c r="P10" t="b">
        <v>0</v>
      </c>
      <c r="Q10" t="s">
        <v>35</v>
      </c>
      <c r="R10">
        <v>504000</v>
      </c>
      <c r="S10">
        <v>425000</v>
      </c>
      <c r="T10">
        <f t="shared" si="2"/>
        <v>0.47907180779220893</v>
      </c>
      <c r="U10">
        <f t="shared" si="3"/>
        <v>6.5409281922077902</v>
      </c>
      <c r="V10" s="4">
        <f>_xlfn.XLOOKUP($E10,'[1]Temp&amp;Sal'!$J$2:$J$236,'[1]Temp&amp;Sal'!$N$2:$N$236)</f>
        <v>8.9749140000000001</v>
      </c>
      <c r="W10" s="4">
        <f t="shared" si="4"/>
        <v>1.9549140000000005</v>
      </c>
      <c r="X10" s="5">
        <f>_xlfn.XLOOKUP($E10,'[1]Temp&amp;Sal'!$J$2:$J$236,'[1]Temp&amp;Sal'!$R$2:$R$236)</f>
        <v>8.7946650000000002</v>
      </c>
      <c r="Y10" s="5">
        <f t="shared" si="5"/>
        <v>6.8397509999999997</v>
      </c>
      <c r="Z10" s="6">
        <f t="shared" si="6"/>
        <v>7.2084224996130972</v>
      </c>
    </row>
    <row r="11" spans="1:26">
      <c r="A11" t="s">
        <v>52</v>
      </c>
      <c r="B11" t="s">
        <v>27</v>
      </c>
      <c r="C11" t="s">
        <v>28</v>
      </c>
      <c r="D11" t="s">
        <v>29</v>
      </c>
      <c r="E11" t="s">
        <v>53</v>
      </c>
      <c r="F11" t="str">
        <f t="shared" si="0"/>
        <v>2015</v>
      </c>
      <c r="G11" t="str">
        <f t="shared" si="1"/>
        <v>10</v>
      </c>
      <c r="H11" t="s">
        <v>31</v>
      </c>
      <c r="I11" t="s">
        <v>32</v>
      </c>
      <c r="J11">
        <v>9924</v>
      </c>
      <c r="L11">
        <v>7.58</v>
      </c>
      <c r="N11" t="s">
        <v>33</v>
      </c>
      <c r="O11" t="s">
        <v>34</v>
      </c>
      <c r="P11" t="b">
        <v>0</v>
      </c>
      <c r="Q11" t="s">
        <v>35</v>
      </c>
      <c r="R11">
        <v>504000</v>
      </c>
      <c r="S11">
        <v>425000</v>
      </c>
      <c r="T11">
        <f t="shared" si="2"/>
        <v>0.51405271688311815</v>
      </c>
      <c r="U11">
        <f t="shared" si="3"/>
        <v>7.0659472831168824</v>
      </c>
      <c r="V11" s="4">
        <f>_xlfn.XLOOKUP($E11,'[1]Temp&amp;Sal'!$J$2:$J$236,'[1]Temp&amp;Sal'!$N$2:$N$236)</f>
        <v>9.0398720000000008</v>
      </c>
      <c r="W11" s="4">
        <f t="shared" si="4"/>
        <v>1.4598720000000007</v>
      </c>
      <c r="X11" s="5">
        <f>_xlfn.XLOOKUP($E11,'[1]Temp&amp;Sal'!$J$2:$J$236,'[1]Temp&amp;Sal'!$R$2:$R$236)</f>
        <v>8.8546739999999993</v>
      </c>
      <c r="Y11" s="5">
        <f t="shared" si="5"/>
        <v>7.3948019999999985</v>
      </c>
      <c r="Z11" s="6">
        <f t="shared" si="6"/>
        <v>7.2684314996130963</v>
      </c>
    </row>
    <row r="12" spans="1:26">
      <c r="A12" t="s">
        <v>54</v>
      </c>
      <c r="B12" t="s">
        <v>27</v>
      </c>
      <c r="C12" t="s">
        <v>28</v>
      </c>
      <c r="D12" t="s">
        <v>29</v>
      </c>
      <c r="E12" t="s">
        <v>55</v>
      </c>
      <c r="F12" t="str">
        <f t="shared" si="0"/>
        <v>2015</v>
      </c>
      <c r="G12" t="str">
        <f t="shared" si="1"/>
        <v>11</v>
      </c>
      <c r="H12" t="s">
        <v>31</v>
      </c>
      <c r="I12" t="s">
        <v>32</v>
      </c>
      <c r="J12">
        <v>9924</v>
      </c>
      <c r="L12">
        <v>8.6999999999999993</v>
      </c>
      <c r="N12" t="s">
        <v>33</v>
      </c>
      <c r="O12" t="s">
        <v>34</v>
      </c>
      <c r="P12" t="b">
        <v>0</v>
      </c>
      <c r="Q12" t="s">
        <v>35</v>
      </c>
      <c r="R12">
        <v>504000</v>
      </c>
      <c r="S12">
        <v>425000</v>
      </c>
      <c r="T12">
        <f t="shared" si="2"/>
        <v>0.25725617142857127</v>
      </c>
      <c r="U12">
        <f t="shared" si="3"/>
        <v>8.4427438285714285</v>
      </c>
      <c r="V12" s="4">
        <f>_xlfn.XLOOKUP($E12,'[1]Temp&amp;Sal'!$J$2:$J$236,'[1]Temp&amp;Sal'!$N$2:$N$236)</f>
        <v>10.079230000000001</v>
      </c>
      <c r="W12" s="4">
        <f t="shared" si="4"/>
        <v>1.3792300000000015</v>
      </c>
      <c r="X12" s="5">
        <f>_xlfn.XLOOKUP($E12,'[1]Temp&amp;Sal'!$J$2:$J$236,'[1]Temp&amp;Sal'!$R$2:$R$236)</f>
        <v>9.8636979999999994</v>
      </c>
      <c r="Y12" s="5">
        <f t="shared" si="5"/>
        <v>8.4844679999999979</v>
      </c>
      <c r="Z12" s="6">
        <f t="shared" si="6"/>
        <v>8.2774554996130956</v>
      </c>
    </row>
    <row r="13" spans="1:26">
      <c r="A13" t="s">
        <v>56</v>
      </c>
      <c r="B13" t="s">
        <v>27</v>
      </c>
      <c r="C13" t="s">
        <v>28</v>
      </c>
      <c r="D13" t="s">
        <v>29</v>
      </c>
      <c r="E13" t="s">
        <v>57</v>
      </c>
      <c r="F13" t="str">
        <f t="shared" si="0"/>
        <v>2015</v>
      </c>
      <c r="G13" t="str">
        <f t="shared" si="1"/>
        <v>12</v>
      </c>
      <c r="H13" t="s">
        <v>31</v>
      </c>
      <c r="I13" t="s">
        <v>32</v>
      </c>
      <c r="J13">
        <v>9924</v>
      </c>
      <c r="L13">
        <v>10.9</v>
      </c>
      <c r="N13" t="s">
        <v>33</v>
      </c>
      <c r="O13" t="s">
        <v>34</v>
      </c>
      <c r="P13" t="b">
        <v>0</v>
      </c>
      <c r="Q13" t="s">
        <v>35</v>
      </c>
      <c r="R13">
        <v>504000</v>
      </c>
      <c r="S13">
        <v>425000</v>
      </c>
      <c r="T13">
        <f t="shared" si="2"/>
        <v>-0.31442420952381012</v>
      </c>
      <c r="U13">
        <f t="shared" si="3"/>
        <v>11.214424209523811</v>
      </c>
      <c r="V13" s="4">
        <f>_xlfn.XLOOKUP($E13,'[1]Temp&amp;Sal'!$J$2:$J$236,'[1]Temp&amp;Sal'!$N$2:$N$236)</f>
        <v>11.576084</v>
      </c>
      <c r="W13" s="4">
        <f t="shared" si="4"/>
        <v>0.67608399999999946</v>
      </c>
      <c r="X13" s="5">
        <f>_xlfn.XLOOKUP($E13,'[1]Temp&amp;Sal'!$J$2:$J$236,'[1]Temp&amp;Sal'!$R$2:$R$236)</f>
        <v>11.298893999999999</v>
      </c>
      <c r="Y13" s="5">
        <f t="shared" si="5"/>
        <v>10.622809999999999</v>
      </c>
      <c r="Z13" s="6">
        <f t="shared" si="6"/>
        <v>9.712651499613095</v>
      </c>
    </row>
    <row r="14" spans="1:26">
      <c r="A14" t="s">
        <v>58</v>
      </c>
      <c r="B14" t="s">
        <v>59</v>
      </c>
      <c r="C14" t="s">
        <v>60</v>
      </c>
      <c r="D14" t="s">
        <v>61</v>
      </c>
      <c r="E14" t="s">
        <v>62</v>
      </c>
      <c r="F14" t="str">
        <f t="shared" si="0"/>
        <v>2015</v>
      </c>
      <c r="G14" t="str">
        <f t="shared" si="1"/>
        <v>01</v>
      </c>
      <c r="H14" t="s">
        <v>31</v>
      </c>
      <c r="I14" t="s">
        <v>32</v>
      </c>
      <c r="J14">
        <v>9924</v>
      </c>
      <c r="L14">
        <v>11.5</v>
      </c>
      <c r="N14" t="s">
        <v>33</v>
      </c>
      <c r="O14" t="s">
        <v>34</v>
      </c>
      <c r="P14" t="b">
        <v>0</v>
      </c>
      <c r="Q14" t="s">
        <v>35</v>
      </c>
      <c r="R14">
        <v>506580</v>
      </c>
      <c r="S14">
        <v>426042</v>
      </c>
      <c r="T14">
        <f t="shared" si="2"/>
        <v>0.89225817142856956</v>
      </c>
      <c r="U14">
        <f t="shared" si="3"/>
        <v>10.607741828571431</v>
      </c>
      <c r="V14" s="4">
        <f>_xlfn.XLOOKUP($E14,'[1]Temp&amp;Sal'!$J$2:$J$236,'[1]Temp&amp;Sal'!$N$2:$N$236)</f>
        <v>11.968816</v>
      </c>
      <c r="W14" s="4">
        <f t="shared" si="4"/>
        <v>0.46881600000000034</v>
      </c>
      <c r="X14" s="5">
        <f>_xlfn.XLOOKUP($E14,'[1]Temp&amp;Sal'!$J$2:$J$236,'[1]Temp&amp;Sal'!$R$2:$R$236)</f>
        <v>11.670736</v>
      </c>
      <c r="Y14" s="5">
        <f t="shared" si="5"/>
        <v>11.201919999999999</v>
      </c>
      <c r="Z14" s="6">
        <f t="shared" si="6"/>
        <v>10.084493499613096</v>
      </c>
    </row>
    <row r="15" spans="1:26">
      <c r="A15" t="s">
        <v>63</v>
      </c>
      <c r="B15" t="s">
        <v>59</v>
      </c>
      <c r="C15" t="s">
        <v>60</v>
      </c>
      <c r="D15" t="s">
        <v>61</v>
      </c>
      <c r="E15" t="s">
        <v>64</v>
      </c>
      <c r="F15" t="str">
        <f t="shared" si="0"/>
        <v>2015</v>
      </c>
      <c r="G15" t="str">
        <f t="shared" si="1"/>
        <v>02</v>
      </c>
      <c r="H15" t="s">
        <v>31</v>
      </c>
      <c r="I15" t="s">
        <v>32</v>
      </c>
      <c r="J15">
        <v>9924</v>
      </c>
      <c r="L15">
        <v>11.1</v>
      </c>
      <c r="N15" t="s">
        <v>33</v>
      </c>
      <c r="O15" t="s">
        <v>34</v>
      </c>
      <c r="P15" t="b">
        <v>0</v>
      </c>
      <c r="Q15" t="s">
        <v>35</v>
      </c>
      <c r="R15">
        <v>506580</v>
      </c>
      <c r="S15">
        <v>426042</v>
      </c>
      <c r="T15">
        <f t="shared" si="2"/>
        <v>0.90705817142857059</v>
      </c>
      <c r="U15">
        <f t="shared" si="3"/>
        <v>10.192941828571429</v>
      </c>
      <c r="V15" s="4" t="str">
        <f>_xlfn.XLOOKUP($E15,'[1]Temp&amp;Sal'!$J$2:$J$236,'[1]Temp&amp;Sal'!$N$2:$N$236)</f>
        <v/>
      </c>
      <c r="W15" s="4" t="str">
        <f t="shared" si="4"/>
        <v/>
      </c>
      <c r="X15" s="5" t="str">
        <f>_xlfn.XLOOKUP($E15,'[1]Temp&amp;Sal'!$J$2:$J$236,'[1]Temp&amp;Sal'!$R$2:$R$236)</f>
        <v/>
      </c>
      <c r="Y15" s="5" t="str">
        <f t="shared" si="5"/>
        <v/>
      </c>
      <c r="Z15" s="6" t="str">
        <f t="shared" si="6"/>
        <v/>
      </c>
    </row>
    <row r="16" spans="1:26">
      <c r="A16" t="s">
        <v>65</v>
      </c>
      <c r="B16" t="s">
        <v>59</v>
      </c>
      <c r="C16" t="s">
        <v>60</v>
      </c>
      <c r="D16" t="s">
        <v>61</v>
      </c>
      <c r="E16" t="s">
        <v>66</v>
      </c>
      <c r="F16" t="str">
        <f t="shared" si="0"/>
        <v>2015</v>
      </c>
      <c r="G16" t="str">
        <f t="shared" si="1"/>
        <v>03</v>
      </c>
      <c r="H16" t="s">
        <v>31</v>
      </c>
      <c r="I16" t="s">
        <v>32</v>
      </c>
      <c r="J16">
        <v>9924</v>
      </c>
      <c r="L16">
        <v>11.8</v>
      </c>
      <c r="N16" t="s">
        <v>33</v>
      </c>
      <c r="O16" t="s">
        <v>34</v>
      </c>
      <c r="P16" t="b">
        <v>0</v>
      </c>
      <c r="Q16" t="s">
        <v>35</v>
      </c>
      <c r="R16">
        <v>506580</v>
      </c>
      <c r="S16">
        <v>426042</v>
      </c>
      <c r="T16">
        <f t="shared" si="2"/>
        <v>1.0023926158730139</v>
      </c>
      <c r="U16">
        <f t="shared" si="3"/>
        <v>10.797607384126987</v>
      </c>
      <c r="V16" s="4">
        <f>_xlfn.XLOOKUP($E16,'[1]Temp&amp;Sal'!$J$2:$J$236,'[1]Temp&amp;Sal'!$N$2:$N$236)</f>
        <v>11.979395999999999</v>
      </c>
      <c r="W16" s="4">
        <f t="shared" si="4"/>
        <v>0.17939599999999878</v>
      </c>
      <c r="X16" s="5">
        <f>_xlfn.XLOOKUP($E16,'[1]Temp&amp;Sal'!$J$2:$J$236,'[1]Temp&amp;Sal'!$R$2:$R$236)</f>
        <v>11.679755999999999</v>
      </c>
      <c r="Y16" s="5">
        <f t="shared" si="5"/>
        <v>11.500360000000001</v>
      </c>
      <c r="Z16" s="6">
        <f t="shared" si="6"/>
        <v>10.093513499613096</v>
      </c>
    </row>
    <row r="17" spans="1:26">
      <c r="A17" t="s">
        <v>67</v>
      </c>
      <c r="B17" t="s">
        <v>59</v>
      </c>
      <c r="C17" t="s">
        <v>60</v>
      </c>
      <c r="D17" t="s">
        <v>61</v>
      </c>
      <c r="E17" t="s">
        <v>68</v>
      </c>
      <c r="F17" t="str">
        <f t="shared" si="0"/>
        <v>2015</v>
      </c>
      <c r="G17" t="str">
        <f t="shared" si="1"/>
        <v>04</v>
      </c>
      <c r="H17" t="s">
        <v>31</v>
      </c>
      <c r="I17" t="s">
        <v>32</v>
      </c>
      <c r="J17">
        <v>9924</v>
      </c>
      <c r="L17">
        <v>11.1</v>
      </c>
      <c r="N17" t="s">
        <v>33</v>
      </c>
      <c r="O17" t="s">
        <v>34</v>
      </c>
      <c r="P17" t="b">
        <v>0</v>
      </c>
      <c r="Q17" t="s">
        <v>35</v>
      </c>
      <c r="R17">
        <v>506580</v>
      </c>
      <c r="S17">
        <v>426042</v>
      </c>
      <c r="T17">
        <f t="shared" si="2"/>
        <v>0.93387817142856955</v>
      </c>
      <c r="U17">
        <f t="shared" si="3"/>
        <v>10.166121828571431</v>
      </c>
      <c r="V17" s="4">
        <f>_xlfn.XLOOKUP($E17,'[1]Temp&amp;Sal'!$J$2:$J$236,'[1]Temp&amp;Sal'!$N$2:$N$236)</f>
        <v>11.09102</v>
      </c>
      <c r="W17" s="4">
        <f t="shared" si="4"/>
        <v>-8.9799999999993219E-3</v>
      </c>
      <c r="X17" s="5">
        <f>_xlfn.XLOOKUP($E17,'[1]Temp&amp;Sal'!$J$2:$J$236,'[1]Temp&amp;Sal'!$R$2:$R$236)</f>
        <v>10.82662</v>
      </c>
      <c r="Y17" s="5">
        <f t="shared" si="5"/>
        <v>10.835599999999999</v>
      </c>
      <c r="Z17" s="6">
        <f t="shared" si="6"/>
        <v>9.2403774996130963</v>
      </c>
    </row>
    <row r="18" spans="1:26">
      <c r="A18" t="s">
        <v>69</v>
      </c>
      <c r="B18" t="s">
        <v>59</v>
      </c>
      <c r="C18" t="s">
        <v>60</v>
      </c>
      <c r="D18" t="s">
        <v>61</v>
      </c>
      <c r="E18" t="s">
        <v>70</v>
      </c>
      <c r="F18" t="str">
        <f t="shared" si="0"/>
        <v>2015</v>
      </c>
      <c r="G18" t="str">
        <f t="shared" si="1"/>
        <v>05</v>
      </c>
      <c r="H18" t="s">
        <v>31</v>
      </c>
      <c r="I18" t="s">
        <v>32</v>
      </c>
      <c r="J18">
        <v>9924</v>
      </c>
      <c r="L18">
        <v>8.73</v>
      </c>
      <c r="N18" t="s">
        <v>33</v>
      </c>
      <c r="O18" t="s">
        <v>34</v>
      </c>
      <c r="P18" t="b">
        <v>0</v>
      </c>
      <c r="Q18" t="s">
        <v>35</v>
      </c>
      <c r="R18">
        <v>506580</v>
      </c>
      <c r="S18">
        <v>426042</v>
      </c>
      <c r="T18">
        <f t="shared" si="2"/>
        <v>0.75935817142857021</v>
      </c>
      <c r="U18">
        <f t="shared" si="3"/>
        <v>7.9706418285714307</v>
      </c>
      <c r="V18" s="4">
        <f>_xlfn.XLOOKUP($E18,'[1]Temp&amp;Sal'!$J$2:$J$236,'[1]Temp&amp;Sal'!$N$2:$N$236)</f>
        <v>9.7837200000000006</v>
      </c>
      <c r="W18" s="4">
        <f t="shared" si="4"/>
        <v>1.0537200000000002</v>
      </c>
      <c r="X18" s="5">
        <f>_xlfn.XLOOKUP($E18,'[1]Temp&amp;Sal'!$J$2:$J$236,'[1]Temp&amp;Sal'!$R$2:$R$236)</f>
        <v>9.5747520000000002</v>
      </c>
      <c r="Y18" s="5">
        <f t="shared" si="5"/>
        <v>8.5210319999999999</v>
      </c>
      <c r="Z18" s="6">
        <f t="shared" si="6"/>
        <v>7.9885094996130972</v>
      </c>
    </row>
    <row r="19" spans="1:26">
      <c r="A19" t="s">
        <v>71</v>
      </c>
      <c r="B19" t="s">
        <v>59</v>
      </c>
      <c r="C19" t="s">
        <v>60</v>
      </c>
      <c r="D19" t="s">
        <v>61</v>
      </c>
      <c r="E19" t="s">
        <v>72</v>
      </c>
      <c r="F19" t="str">
        <f t="shared" si="0"/>
        <v>2015</v>
      </c>
      <c r="G19" t="str">
        <f t="shared" si="1"/>
        <v>06</v>
      </c>
      <c r="H19" t="s">
        <v>31</v>
      </c>
      <c r="I19" t="s">
        <v>32</v>
      </c>
      <c r="J19">
        <v>9924</v>
      </c>
      <c r="L19">
        <v>8.27</v>
      </c>
      <c r="N19" t="s">
        <v>33</v>
      </c>
      <c r="O19" t="s">
        <v>34</v>
      </c>
      <c r="P19" t="b">
        <v>0</v>
      </c>
      <c r="Q19" t="s">
        <v>35</v>
      </c>
      <c r="R19">
        <v>506580</v>
      </c>
      <c r="S19">
        <v>426042</v>
      </c>
      <c r="T19">
        <f t="shared" si="2"/>
        <v>0.56570128253967988</v>
      </c>
      <c r="U19">
        <f t="shared" si="3"/>
        <v>7.7042987174603201</v>
      </c>
      <c r="V19" s="4">
        <f>_xlfn.XLOOKUP($E19,'[1]Temp&amp;Sal'!$J$2:$J$236,'[1]Temp&amp;Sal'!$N$2:$N$236)</f>
        <v>9.3644540000000003</v>
      </c>
      <c r="W19" s="4">
        <f t="shared" si="4"/>
        <v>1.0944540000000007</v>
      </c>
      <c r="X19" s="5">
        <f>_xlfn.XLOOKUP($E19,'[1]Temp&amp;Sal'!$J$2:$J$236,'[1]Temp&amp;Sal'!$R$2:$R$236)</f>
        <v>9.1659049999999986</v>
      </c>
      <c r="Y19" s="5">
        <f t="shared" si="5"/>
        <v>8.0714509999999979</v>
      </c>
      <c r="Z19" s="6">
        <f t="shared" si="6"/>
        <v>7.5796624996130957</v>
      </c>
    </row>
    <row r="20" spans="1:26">
      <c r="A20" t="s">
        <v>73</v>
      </c>
      <c r="B20" t="s">
        <v>59</v>
      </c>
      <c r="C20" t="s">
        <v>60</v>
      </c>
      <c r="D20" t="s">
        <v>61</v>
      </c>
      <c r="E20" t="s">
        <v>74</v>
      </c>
      <c r="F20" t="str">
        <f t="shared" si="0"/>
        <v>2015</v>
      </c>
      <c r="G20" t="str">
        <f t="shared" si="1"/>
        <v>07</v>
      </c>
      <c r="H20" t="s">
        <v>31</v>
      </c>
      <c r="I20" t="s">
        <v>32</v>
      </c>
      <c r="J20">
        <v>9924</v>
      </c>
      <c r="L20">
        <v>7.24</v>
      </c>
      <c r="N20" t="s">
        <v>33</v>
      </c>
      <c r="O20" t="s">
        <v>34</v>
      </c>
      <c r="P20" t="b">
        <v>0</v>
      </c>
      <c r="Q20" t="s">
        <v>35</v>
      </c>
      <c r="R20">
        <v>506580</v>
      </c>
      <c r="S20">
        <v>426042</v>
      </c>
      <c r="T20">
        <f t="shared" si="2"/>
        <v>0.35785926233765997</v>
      </c>
      <c r="U20">
        <f t="shared" si="3"/>
        <v>6.8821407376623398</v>
      </c>
      <c r="V20" s="4">
        <f>_xlfn.XLOOKUP($E20,'[1]Temp&amp;Sal'!$J$2:$J$236,'[1]Temp&amp;Sal'!$N$2:$N$236)</f>
        <v>8.4311910000000001</v>
      </c>
      <c r="W20" s="4">
        <f t="shared" si="4"/>
        <v>1.1911909999999999</v>
      </c>
      <c r="X20" s="5">
        <f>_xlfn.XLOOKUP($E20,'[1]Temp&amp;Sal'!$J$2:$J$236,'[1]Temp&amp;Sal'!$R$2:$R$236)</f>
        <v>8.2617149999999988</v>
      </c>
      <c r="Y20" s="5">
        <f t="shared" si="5"/>
        <v>7.0705239999999989</v>
      </c>
      <c r="Z20" s="6">
        <f t="shared" si="6"/>
        <v>6.6754724996130959</v>
      </c>
    </row>
    <row r="21" spans="1:26">
      <c r="A21" t="s">
        <v>75</v>
      </c>
      <c r="B21" t="s">
        <v>59</v>
      </c>
      <c r="C21" t="s">
        <v>60</v>
      </c>
      <c r="D21" t="s">
        <v>61</v>
      </c>
      <c r="E21" t="s">
        <v>76</v>
      </c>
      <c r="F21" t="str">
        <f t="shared" si="0"/>
        <v>2015</v>
      </c>
      <c r="G21" t="str">
        <f t="shared" si="1"/>
        <v>07</v>
      </c>
      <c r="H21" t="s">
        <v>31</v>
      </c>
      <c r="I21" t="s">
        <v>32</v>
      </c>
      <c r="J21">
        <v>9924</v>
      </c>
      <c r="L21">
        <v>6.91</v>
      </c>
      <c r="N21" t="s">
        <v>33</v>
      </c>
      <c r="O21" t="s">
        <v>34</v>
      </c>
      <c r="P21" t="b">
        <v>0</v>
      </c>
      <c r="Q21" t="s">
        <v>35</v>
      </c>
      <c r="R21">
        <v>506580</v>
      </c>
      <c r="S21">
        <v>426042</v>
      </c>
      <c r="T21">
        <f t="shared" si="2"/>
        <v>0.35785926233765997</v>
      </c>
      <c r="U21">
        <f t="shared" si="3"/>
        <v>6.5521407376623397</v>
      </c>
      <c r="V21" s="4">
        <f>_xlfn.XLOOKUP($E21,'[1]Temp&amp;Sal'!$J$2:$J$236,'[1]Temp&amp;Sal'!$N$2:$N$236)</f>
        <v>8.5643999999999991</v>
      </c>
      <c r="W21" s="4">
        <f t="shared" si="4"/>
        <v>1.654399999999999</v>
      </c>
      <c r="X21" s="5">
        <f>_xlfn.XLOOKUP($E21,'[1]Temp&amp;Sal'!$J$2:$J$236,'[1]Temp&amp;Sal'!$R$2:$R$236)</f>
        <v>8.3973150000000008</v>
      </c>
      <c r="Y21" s="5">
        <f t="shared" si="5"/>
        <v>6.7429150000000018</v>
      </c>
      <c r="Z21" s="6">
        <f t="shared" si="6"/>
        <v>6.8110724996130978</v>
      </c>
    </row>
    <row r="22" spans="1:26">
      <c r="A22" t="s">
        <v>77</v>
      </c>
      <c r="B22" t="s">
        <v>59</v>
      </c>
      <c r="C22" t="s">
        <v>60</v>
      </c>
      <c r="D22" t="s">
        <v>61</v>
      </c>
      <c r="E22" t="s">
        <v>78</v>
      </c>
      <c r="F22" t="str">
        <f t="shared" si="0"/>
        <v>2015</v>
      </c>
      <c r="G22" t="str">
        <f t="shared" si="1"/>
        <v>09</v>
      </c>
      <c r="H22" t="s">
        <v>31</v>
      </c>
      <c r="I22" t="s">
        <v>32</v>
      </c>
      <c r="J22">
        <v>9924</v>
      </c>
      <c r="L22">
        <v>7.07</v>
      </c>
      <c r="N22" t="s">
        <v>33</v>
      </c>
      <c r="O22" t="s">
        <v>34</v>
      </c>
      <c r="P22" t="b">
        <v>0</v>
      </c>
      <c r="Q22" t="s">
        <v>35</v>
      </c>
      <c r="R22">
        <v>506580</v>
      </c>
      <c r="S22">
        <v>426042</v>
      </c>
      <c r="T22">
        <f t="shared" si="2"/>
        <v>0.47907180779220893</v>
      </c>
      <c r="U22">
        <f t="shared" si="3"/>
        <v>6.5909281922077909</v>
      </c>
      <c r="V22" s="4">
        <f>_xlfn.XLOOKUP($E22,'[1]Temp&amp;Sal'!$J$2:$J$236,'[1]Temp&amp;Sal'!$N$2:$N$236)</f>
        <v>8.8927499999999995</v>
      </c>
      <c r="W22" s="4">
        <f t="shared" si="4"/>
        <v>1.8227499999999992</v>
      </c>
      <c r="X22" s="5">
        <f>_xlfn.XLOOKUP($E22,'[1]Temp&amp;Sal'!$J$2:$J$236,'[1]Temp&amp;Sal'!$R$2:$R$236)</f>
        <v>8.7142230000000005</v>
      </c>
      <c r="Y22" s="5">
        <f t="shared" si="5"/>
        <v>6.8914730000000013</v>
      </c>
      <c r="Z22" s="6">
        <f t="shared" si="6"/>
        <v>7.1279804996130975</v>
      </c>
    </row>
    <row r="23" spans="1:26">
      <c r="A23" t="s">
        <v>79</v>
      </c>
      <c r="B23" t="s">
        <v>59</v>
      </c>
      <c r="C23" t="s">
        <v>60</v>
      </c>
      <c r="D23" t="s">
        <v>61</v>
      </c>
      <c r="E23" t="s">
        <v>80</v>
      </c>
      <c r="F23" t="str">
        <f t="shared" si="0"/>
        <v>2015</v>
      </c>
      <c r="G23" t="str">
        <f t="shared" si="1"/>
        <v>10</v>
      </c>
      <c r="H23" t="s">
        <v>31</v>
      </c>
      <c r="I23" t="s">
        <v>32</v>
      </c>
      <c r="J23">
        <v>9924</v>
      </c>
      <c r="L23">
        <v>7.33</v>
      </c>
      <c r="N23" t="s">
        <v>33</v>
      </c>
      <c r="O23" t="s">
        <v>34</v>
      </c>
      <c r="P23" t="b">
        <v>0</v>
      </c>
      <c r="Q23" t="s">
        <v>35</v>
      </c>
      <c r="R23">
        <v>506580</v>
      </c>
      <c r="S23">
        <v>426042</v>
      </c>
      <c r="T23">
        <f t="shared" si="2"/>
        <v>0.51405271688311815</v>
      </c>
      <c r="U23">
        <f t="shared" si="3"/>
        <v>6.8159472831168824</v>
      </c>
      <c r="V23" s="4">
        <f>_xlfn.XLOOKUP($E23,'[1]Temp&amp;Sal'!$J$2:$J$236,'[1]Temp&amp;Sal'!$N$2:$N$236)</f>
        <v>8.973312</v>
      </c>
      <c r="W23" s="4">
        <f t="shared" si="4"/>
        <v>1.6433119999999999</v>
      </c>
      <c r="X23" s="5">
        <f>_xlfn.XLOOKUP($E23,'[1]Temp&amp;Sal'!$J$2:$J$236,'[1]Temp&amp;Sal'!$R$2:$R$236)</f>
        <v>8.7895439999999994</v>
      </c>
      <c r="Y23" s="5">
        <f t="shared" si="5"/>
        <v>7.1462319999999995</v>
      </c>
      <c r="Z23" s="6">
        <f t="shared" si="6"/>
        <v>7.2033014996130964</v>
      </c>
    </row>
    <row r="24" spans="1:26">
      <c r="A24" t="s">
        <v>81</v>
      </c>
      <c r="B24" t="s">
        <v>59</v>
      </c>
      <c r="C24" t="s">
        <v>60</v>
      </c>
      <c r="D24" t="s">
        <v>61</v>
      </c>
      <c r="E24" t="s">
        <v>82</v>
      </c>
      <c r="F24" t="str">
        <f t="shared" si="0"/>
        <v>2015</v>
      </c>
      <c r="G24" t="str">
        <f t="shared" si="1"/>
        <v>11</v>
      </c>
      <c r="H24" t="s">
        <v>31</v>
      </c>
      <c r="I24" t="s">
        <v>32</v>
      </c>
      <c r="J24">
        <v>9924</v>
      </c>
      <c r="L24">
        <v>8.6999999999999993</v>
      </c>
      <c r="N24" t="s">
        <v>33</v>
      </c>
      <c r="O24" t="s">
        <v>34</v>
      </c>
      <c r="P24" t="b">
        <v>0</v>
      </c>
      <c r="Q24" t="s">
        <v>35</v>
      </c>
      <c r="R24">
        <v>506580</v>
      </c>
      <c r="S24">
        <v>426042</v>
      </c>
      <c r="T24">
        <f t="shared" si="2"/>
        <v>0.25725617142857127</v>
      </c>
      <c r="U24">
        <f t="shared" si="3"/>
        <v>8.4427438285714285</v>
      </c>
      <c r="V24" s="4">
        <f>_xlfn.XLOOKUP($E24,'[1]Temp&amp;Sal'!$J$2:$J$236,'[1]Temp&amp;Sal'!$N$2:$N$236)</f>
        <v>9.9211799999999997</v>
      </c>
      <c r="W24" s="4">
        <f t="shared" si="4"/>
        <v>1.2211800000000004</v>
      </c>
      <c r="X24" s="5">
        <f>_xlfn.XLOOKUP($E24,'[1]Temp&amp;Sal'!$J$2:$J$236,'[1]Temp&amp;Sal'!$R$2:$R$236)</f>
        <v>9.7101940000000013</v>
      </c>
      <c r="Y24" s="5">
        <f t="shared" si="5"/>
        <v>8.4890140000000009</v>
      </c>
      <c r="Z24" s="6">
        <f t="shared" si="6"/>
        <v>8.1239514996130975</v>
      </c>
    </row>
    <row r="25" spans="1:26">
      <c r="A25" t="s">
        <v>83</v>
      </c>
      <c r="B25" t="s">
        <v>59</v>
      </c>
      <c r="C25" t="s">
        <v>60</v>
      </c>
      <c r="D25" t="s">
        <v>61</v>
      </c>
      <c r="E25" t="s">
        <v>84</v>
      </c>
      <c r="F25" t="str">
        <f t="shared" si="0"/>
        <v>2015</v>
      </c>
      <c r="G25" t="str">
        <f t="shared" si="1"/>
        <v>12</v>
      </c>
      <c r="H25" t="s">
        <v>31</v>
      </c>
      <c r="I25" t="s">
        <v>32</v>
      </c>
      <c r="J25">
        <v>9924</v>
      </c>
      <c r="L25">
        <v>10.8</v>
      </c>
      <c r="N25" t="s">
        <v>33</v>
      </c>
      <c r="O25" t="s">
        <v>34</v>
      </c>
      <c r="P25" t="b">
        <v>0</v>
      </c>
      <c r="Q25" t="s">
        <v>35</v>
      </c>
      <c r="R25">
        <v>506580</v>
      </c>
      <c r="S25">
        <v>426042</v>
      </c>
      <c r="T25">
        <f t="shared" si="2"/>
        <v>-0.31442420952381012</v>
      </c>
      <c r="U25">
        <f t="shared" si="3"/>
        <v>11.114424209523811</v>
      </c>
      <c r="V25" s="4">
        <f>_xlfn.XLOOKUP($E25,'[1]Temp&amp;Sal'!$J$2:$J$236,'[1]Temp&amp;Sal'!$N$2:$N$236)</f>
        <v>11.448112000000002</v>
      </c>
      <c r="W25" s="4">
        <f t="shared" si="4"/>
        <v>0.64811200000000113</v>
      </c>
      <c r="X25" s="5">
        <f>_xlfn.XLOOKUP($E25,'[1]Temp&amp;Sal'!$J$2:$J$236,'[1]Temp&amp;Sal'!$R$2:$R$236)</f>
        <v>11.175191999999999</v>
      </c>
      <c r="Y25" s="5">
        <f t="shared" si="5"/>
        <v>10.527079999999998</v>
      </c>
      <c r="Z25" s="6">
        <f t="shared" si="6"/>
        <v>9.5889494996130953</v>
      </c>
    </row>
    <row r="26" spans="1:26">
      <c r="A26" t="s">
        <v>85</v>
      </c>
      <c r="B26" t="s">
        <v>86</v>
      </c>
      <c r="C26" t="s">
        <v>87</v>
      </c>
      <c r="D26" t="s">
        <v>88</v>
      </c>
      <c r="E26" t="s">
        <v>89</v>
      </c>
      <c r="F26" t="str">
        <f t="shared" si="0"/>
        <v>2015</v>
      </c>
      <c r="G26" t="str">
        <f t="shared" si="1"/>
        <v>01</v>
      </c>
      <c r="H26" t="s">
        <v>31</v>
      </c>
      <c r="I26" t="s">
        <v>32</v>
      </c>
      <c r="J26">
        <v>9924</v>
      </c>
      <c r="L26">
        <v>11.2</v>
      </c>
      <c r="N26" t="s">
        <v>33</v>
      </c>
      <c r="O26" t="s">
        <v>34</v>
      </c>
      <c r="P26" t="b">
        <v>0</v>
      </c>
      <c r="Q26" t="s">
        <v>35</v>
      </c>
      <c r="R26">
        <v>510000</v>
      </c>
      <c r="S26">
        <v>427591</v>
      </c>
      <c r="T26">
        <f t="shared" si="2"/>
        <v>0.89225817142856956</v>
      </c>
      <c r="U26">
        <f t="shared" si="3"/>
        <v>10.30774182857143</v>
      </c>
      <c r="V26" s="4">
        <f>_xlfn.XLOOKUP($E26,'[1]Temp&amp;Sal'!$J$2:$J$236,'[1]Temp&amp;Sal'!$N$2:$N$236)</f>
        <v>11.58456</v>
      </c>
      <c r="W26" s="4">
        <f t="shared" si="4"/>
        <v>0.38456000000000046</v>
      </c>
      <c r="X26" s="5">
        <f>_xlfn.XLOOKUP($E26,'[1]Temp&amp;Sal'!$J$2:$J$236,'[1]Temp&amp;Sal'!$R$2:$R$236)</f>
        <v>11.299904</v>
      </c>
      <c r="Y26" s="5">
        <f t="shared" si="5"/>
        <v>10.915343999999999</v>
      </c>
      <c r="Z26" s="6">
        <f t="shared" si="6"/>
        <v>9.7136614996130959</v>
      </c>
    </row>
    <row r="27" spans="1:26">
      <c r="A27" t="s">
        <v>90</v>
      </c>
      <c r="B27" t="s">
        <v>86</v>
      </c>
      <c r="C27" t="s">
        <v>87</v>
      </c>
      <c r="D27" t="s">
        <v>88</v>
      </c>
      <c r="E27" t="s">
        <v>91</v>
      </c>
      <c r="F27" t="str">
        <f t="shared" si="0"/>
        <v>2015</v>
      </c>
      <c r="G27" t="str">
        <f t="shared" si="1"/>
        <v>02</v>
      </c>
      <c r="H27" t="s">
        <v>31</v>
      </c>
      <c r="I27" t="s">
        <v>32</v>
      </c>
      <c r="J27">
        <v>9924</v>
      </c>
      <c r="L27">
        <v>11</v>
      </c>
      <c r="N27" t="s">
        <v>33</v>
      </c>
      <c r="O27" t="s">
        <v>34</v>
      </c>
      <c r="P27" t="b">
        <v>0</v>
      </c>
      <c r="Q27" t="s">
        <v>35</v>
      </c>
      <c r="R27">
        <v>510000</v>
      </c>
      <c r="S27">
        <v>427591</v>
      </c>
      <c r="T27">
        <f t="shared" si="2"/>
        <v>0.90705817142857059</v>
      </c>
      <c r="U27">
        <f t="shared" si="3"/>
        <v>10.09294182857143</v>
      </c>
      <c r="V27" s="4" t="str">
        <f>_xlfn.XLOOKUP($E27,'[1]Temp&amp;Sal'!$J$2:$J$236,'[1]Temp&amp;Sal'!$N$2:$N$236)</f>
        <v/>
      </c>
      <c r="W27" s="4" t="str">
        <f t="shared" si="4"/>
        <v/>
      </c>
      <c r="X27" s="5" t="str">
        <f>_xlfn.XLOOKUP($E27,'[1]Temp&amp;Sal'!$J$2:$J$236,'[1]Temp&amp;Sal'!$R$2:$R$236)</f>
        <v/>
      </c>
      <c r="Y27" s="5" t="str">
        <f t="shared" si="5"/>
        <v/>
      </c>
      <c r="Z27" s="6" t="str">
        <f t="shared" si="6"/>
        <v/>
      </c>
    </row>
    <row r="28" spans="1:26">
      <c r="A28" t="s">
        <v>92</v>
      </c>
      <c r="B28" t="s">
        <v>86</v>
      </c>
      <c r="C28" t="s">
        <v>87</v>
      </c>
      <c r="D28" t="s">
        <v>88</v>
      </c>
      <c r="E28" t="s">
        <v>93</v>
      </c>
      <c r="F28" t="str">
        <f t="shared" si="0"/>
        <v>2015</v>
      </c>
      <c r="G28" t="str">
        <f t="shared" si="1"/>
        <v>03</v>
      </c>
      <c r="H28" t="s">
        <v>31</v>
      </c>
      <c r="I28" t="s">
        <v>32</v>
      </c>
      <c r="J28">
        <v>9924</v>
      </c>
      <c r="L28">
        <v>11.4</v>
      </c>
      <c r="N28" t="s">
        <v>33</v>
      </c>
      <c r="O28" t="s">
        <v>34</v>
      </c>
      <c r="P28" t="b">
        <v>0</v>
      </c>
      <c r="Q28" t="s">
        <v>35</v>
      </c>
      <c r="R28">
        <v>510000</v>
      </c>
      <c r="S28">
        <v>427591</v>
      </c>
      <c r="T28">
        <f t="shared" si="2"/>
        <v>1.0023926158730139</v>
      </c>
      <c r="U28">
        <f t="shared" si="3"/>
        <v>10.397607384126987</v>
      </c>
      <c r="V28" s="4">
        <f>_xlfn.XLOOKUP($E28,'[1]Temp&amp;Sal'!$J$2:$J$236,'[1]Temp&amp;Sal'!$N$2:$N$236)</f>
        <v>11.601018</v>
      </c>
      <c r="W28" s="4">
        <f t="shared" si="4"/>
        <v>0.20101799999999947</v>
      </c>
      <c r="X28" s="5">
        <f>_xlfn.XLOOKUP($E28,'[1]Temp&amp;Sal'!$J$2:$J$236,'[1]Temp&amp;Sal'!$R$2:$R$236)</f>
        <v>11.313587999999999</v>
      </c>
      <c r="Y28" s="5">
        <f t="shared" si="5"/>
        <v>11.11257</v>
      </c>
      <c r="Z28" s="6">
        <f t="shared" si="6"/>
        <v>9.7273454996130955</v>
      </c>
    </row>
    <row r="29" spans="1:26">
      <c r="A29" t="s">
        <v>94</v>
      </c>
      <c r="B29" t="s">
        <v>86</v>
      </c>
      <c r="C29" t="s">
        <v>87</v>
      </c>
      <c r="D29" t="s">
        <v>88</v>
      </c>
      <c r="E29" t="s">
        <v>95</v>
      </c>
      <c r="F29" t="str">
        <f t="shared" si="0"/>
        <v>2015</v>
      </c>
      <c r="G29" t="str">
        <f t="shared" si="1"/>
        <v>04</v>
      </c>
      <c r="H29" t="s">
        <v>31</v>
      </c>
      <c r="I29" t="s">
        <v>32</v>
      </c>
      <c r="J29">
        <v>9924</v>
      </c>
      <c r="L29">
        <v>11</v>
      </c>
      <c r="N29" t="s">
        <v>33</v>
      </c>
      <c r="O29" t="s">
        <v>34</v>
      </c>
      <c r="P29" t="b">
        <v>0</v>
      </c>
      <c r="Q29" t="s">
        <v>35</v>
      </c>
      <c r="R29">
        <v>510000</v>
      </c>
      <c r="S29">
        <v>427591</v>
      </c>
      <c r="T29">
        <f t="shared" si="2"/>
        <v>0.93387817142856955</v>
      </c>
      <c r="U29">
        <f t="shared" si="3"/>
        <v>10.066121828571431</v>
      </c>
      <c r="V29" s="4">
        <f>_xlfn.XLOOKUP($E29,'[1]Temp&amp;Sal'!$J$2:$J$236,'[1]Temp&amp;Sal'!$N$2:$N$236)</f>
        <v>10.892037999999999</v>
      </c>
      <c r="W29" s="4">
        <f t="shared" si="4"/>
        <v>-0.10796200000000056</v>
      </c>
      <c r="X29" s="5">
        <f>_xlfn.XLOOKUP($E29,'[1]Temp&amp;Sal'!$J$2:$J$236,'[1]Temp&amp;Sal'!$R$2:$R$236)</f>
        <v>10.635594999999999</v>
      </c>
      <c r="Y29" s="5">
        <f t="shared" si="5"/>
        <v>10.743556999999999</v>
      </c>
      <c r="Z29" s="6">
        <f t="shared" si="6"/>
        <v>9.0493524996130947</v>
      </c>
    </row>
    <row r="30" spans="1:26">
      <c r="A30" t="s">
        <v>96</v>
      </c>
      <c r="B30" t="s">
        <v>86</v>
      </c>
      <c r="C30" t="s">
        <v>87</v>
      </c>
      <c r="D30" t="s">
        <v>88</v>
      </c>
      <c r="E30" t="s">
        <v>97</v>
      </c>
      <c r="F30" t="str">
        <f t="shared" si="0"/>
        <v>2015</v>
      </c>
      <c r="G30" t="str">
        <f t="shared" si="1"/>
        <v>05</v>
      </c>
      <c r="H30" t="s">
        <v>31</v>
      </c>
      <c r="I30" t="s">
        <v>32</v>
      </c>
      <c r="J30">
        <v>9924</v>
      </c>
      <c r="L30">
        <v>8.74</v>
      </c>
      <c r="N30" t="s">
        <v>33</v>
      </c>
      <c r="O30" t="s">
        <v>34</v>
      </c>
      <c r="P30" t="b">
        <v>0</v>
      </c>
      <c r="Q30" t="s">
        <v>35</v>
      </c>
      <c r="R30">
        <v>510000</v>
      </c>
      <c r="S30">
        <v>427591</v>
      </c>
      <c r="T30">
        <f t="shared" si="2"/>
        <v>0.75935817142857021</v>
      </c>
      <c r="U30">
        <f t="shared" si="3"/>
        <v>7.9806418285714305</v>
      </c>
      <c r="V30" s="4">
        <f>_xlfn.XLOOKUP($E30,'[1]Temp&amp;Sal'!$J$2:$J$236,'[1]Temp&amp;Sal'!$N$2:$N$236)</f>
        <v>9.596463</v>
      </c>
      <c r="W30" s="4">
        <f t="shared" si="4"/>
        <v>0.85646299999999975</v>
      </c>
      <c r="X30" s="5">
        <f>_xlfn.XLOOKUP($E30,'[1]Temp&amp;Sal'!$J$2:$J$236,'[1]Temp&amp;Sal'!$R$2:$R$236)</f>
        <v>9.3844600000000007</v>
      </c>
      <c r="Y30" s="5">
        <f t="shared" si="5"/>
        <v>8.5279970000000009</v>
      </c>
      <c r="Z30" s="6">
        <f t="shared" si="6"/>
        <v>7.7982174996130977</v>
      </c>
    </row>
    <row r="31" spans="1:26">
      <c r="A31" t="s">
        <v>98</v>
      </c>
      <c r="B31" t="s">
        <v>86</v>
      </c>
      <c r="C31" t="s">
        <v>87</v>
      </c>
      <c r="D31" t="s">
        <v>88</v>
      </c>
      <c r="E31" t="s">
        <v>99</v>
      </c>
      <c r="F31" t="str">
        <f t="shared" si="0"/>
        <v>2015</v>
      </c>
      <c r="G31" t="str">
        <f t="shared" si="1"/>
        <v>06</v>
      </c>
      <c r="H31" t="s">
        <v>31</v>
      </c>
      <c r="I31" t="s">
        <v>32</v>
      </c>
      <c r="J31">
        <v>9924</v>
      </c>
      <c r="L31">
        <v>8.2799999999999994</v>
      </c>
      <c r="N31" t="s">
        <v>33</v>
      </c>
      <c r="O31" t="s">
        <v>34</v>
      </c>
      <c r="P31" t="b">
        <v>0</v>
      </c>
      <c r="Q31" t="s">
        <v>35</v>
      </c>
      <c r="R31">
        <v>510000</v>
      </c>
      <c r="S31">
        <v>427591</v>
      </c>
      <c r="T31">
        <f t="shared" si="2"/>
        <v>0.56570128253967988</v>
      </c>
      <c r="U31">
        <f t="shared" si="3"/>
        <v>7.7142987174603199</v>
      </c>
      <c r="V31" s="4">
        <f>_xlfn.XLOOKUP($E31,'[1]Temp&amp;Sal'!$J$2:$J$236,'[1]Temp&amp;Sal'!$N$2:$N$236)</f>
        <v>9.2080799999999989</v>
      </c>
      <c r="W31" s="4">
        <f t="shared" si="4"/>
        <v>0.92807999999999957</v>
      </c>
      <c r="X31" s="5">
        <f>_xlfn.XLOOKUP($E31,'[1]Temp&amp;Sal'!$J$2:$J$236,'[1]Temp&amp;Sal'!$R$2:$R$236)</f>
        <v>9.023238000000001</v>
      </c>
      <c r="Y31" s="5">
        <f t="shared" si="5"/>
        <v>8.0951580000000014</v>
      </c>
      <c r="Z31" s="6">
        <f t="shared" si="6"/>
        <v>7.436995499613098</v>
      </c>
    </row>
    <row r="32" spans="1:26">
      <c r="A32" t="s">
        <v>100</v>
      </c>
      <c r="B32" t="s">
        <v>86</v>
      </c>
      <c r="C32" t="s">
        <v>87</v>
      </c>
      <c r="D32" t="s">
        <v>88</v>
      </c>
      <c r="E32" t="s">
        <v>101</v>
      </c>
      <c r="F32" t="str">
        <f t="shared" si="0"/>
        <v>2015</v>
      </c>
      <c r="G32" t="str">
        <f t="shared" si="1"/>
        <v>07</v>
      </c>
      <c r="H32" t="s">
        <v>31</v>
      </c>
      <c r="I32" t="s">
        <v>32</v>
      </c>
      <c r="J32">
        <v>9924</v>
      </c>
      <c r="L32">
        <v>7.42</v>
      </c>
      <c r="N32" t="s">
        <v>33</v>
      </c>
      <c r="O32" t="s">
        <v>34</v>
      </c>
      <c r="P32" t="b">
        <v>0</v>
      </c>
      <c r="Q32" t="s">
        <v>35</v>
      </c>
      <c r="R32">
        <v>510000</v>
      </c>
      <c r="S32">
        <v>427591</v>
      </c>
      <c r="T32">
        <f t="shared" si="2"/>
        <v>0.35785926233765997</v>
      </c>
      <c r="U32">
        <f t="shared" si="3"/>
        <v>7.0621407376623395</v>
      </c>
      <c r="V32" s="4">
        <f>_xlfn.XLOOKUP($E32,'[1]Temp&amp;Sal'!$J$2:$J$236,'[1]Temp&amp;Sal'!$N$2:$N$236)</f>
        <v>8.3241859999999992</v>
      </c>
      <c r="W32" s="4">
        <f t="shared" si="4"/>
        <v>0.90418599999999927</v>
      </c>
      <c r="X32" s="5">
        <f>_xlfn.XLOOKUP($E32,'[1]Temp&amp;Sal'!$J$2:$J$236,'[1]Temp&amp;Sal'!$R$2:$R$236)</f>
        <v>8.1692089999999986</v>
      </c>
      <c r="Y32" s="5">
        <f t="shared" si="5"/>
        <v>7.2650229999999993</v>
      </c>
      <c r="Z32" s="6">
        <f t="shared" si="6"/>
        <v>6.5829664996130957</v>
      </c>
    </row>
    <row r="33" spans="1:26">
      <c r="A33" t="s">
        <v>102</v>
      </c>
      <c r="B33" t="s">
        <v>86</v>
      </c>
      <c r="C33" t="s">
        <v>87</v>
      </c>
      <c r="D33" t="s">
        <v>88</v>
      </c>
      <c r="E33" t="s">
        <v>103</v>
      </c>
      <c r="F33" t="str">
        <f t="shared" si="0"/>
        <v>2015</v>
      </c>
      <c r="G33" t="str">
        <f t="shared" si="1"/>
        <v>07</v>
      </c>
      <c r="H33" t="s">
        <v>31</v>
      </c>
      <c r="I33" t="s">
        <v>32</v>
      </c>
      <c r="J33">
        <v>9924</v>
      </c>
      <c r="L33">
        <v>7.09</v>
      </c>
      <c r="N33" t="s">
        <v>33</v>
      </c>
      <c r="O33" t="s">
        <v>34</v>
      </c>
      <c r="P33" t="b">
        <v>0</v>
      </c>
      <c r="Q33" t="s">
        <v>35</v>
      </c>
      <c r="R33">
        <v>510000</v>
      </c>
      <c r="S33">
        <v>427591</v>
      </c>
      <c r="T33">
        <f t="shared" si="2"/>
        <v>0.35785926233765997</v>
      </c>
      <c r="U33">
        <f t="shared" si="3"/>
        <v>6.7321407376623394</v>
      </c>
      <c r="V33" s="4">
        <f>_xlfn.XLOOKUP($E33,'[1]Temp&amp;Sal'!$J$2:$J$236,'[1]Temp&amp;Sal'!$N$2:$N$236)</f>
        <v>8.4989229999999996</v>
      </c>
      <c r="W33" s="4">
        <f t="shared" si="4"/>
        <v>1.4089229999999997</v>
      </c>
      <c r="X33" s="5">
        <f>_xlfn.XLOOKUP($E33,'[1]Temp&amp;Sal'!$J$2:$J$236,'[1]Temp&amp;Sal'!$R$2:$R$236)</f>
        <v>8.3335559999999997</v>
      </c>
      <c r="Y33" s="5">
        <f t="shared" si="5"/>
        <v>6.924633</v>
      </c>
      <c r="Z33" s="6">
        <f t="shared" si="6"/>
        <v>6.7473134996130968</v>
      </c>
    </row>
    <row r="34" spans="1:26">
      <c r="A34" t="s">
        <v>104</v>
      </c>
      <c r="B34" t="s">
        <v>86</v>
      </c>
      <c r="C34" t="s">
        <v>87</v>
      </c>
      <c r="D34" t="s">
        <v>88</v>
      </c>
      <c r="E34" t="s">
        <v>105</v>
      </c>
      <c r="F34" t="str">
        <f t="shared" si="0"/>
        <v>2015</v>
      </c>
      <c r="G34" t="str">
        <f t="shared" si="1"/>
        <v>09</v>
      </c>
      <c r="H34" t="s">
        <v>31</v>
      </c>
      <c r="I34" t="s">
        <v>32</v>
      </c>
      <c r="J34">
        <v>9924</v>
      </c>
      <c r="L34">
        <v>7.09</v>
      </c>
      <c r="N34" t="s">
        <v>33</v>
      </c>
      <c r="O34" t="s">
        <v>34</v>
      </c>
      <c r="P34" t="b">
        <v>0</v>
      </c>
      <c r="Q34" t="s">
        <v>35</v>
      </c>
      <c r="R34">
        <v>510000</v>
      </c>
      <c r="S34">
        <v>427591</v>
      </c>
      <c r="T34">
        <f t="shared" si="2"/>
        <v>0.47907180779220893</v>
      </c>
      <c r="U34">
        <f t="shared" si="3"/>
        <v>6.6109281922077905</v>
      </c>
      <c r="V34" s="4">
        <f>_xlfn.XLOOKUP($E34,'[1]Temp&amp;Sal'!$J$2:$J$236,'[1]Temp&amp;Sal'!$N$2:$N$236)</f>
        <v>8.827</v>
      </c>
      <c r="W34" s="4">
        <f t="shared" si="4"/>
        <v>1.7370000000000001</v>
      </c>
      <c r="X34" s="5">
        <f>_xlfn.XLOOKUP($E34,'[1]Temp&amp;Sal'!$J$2:$J$236,'[1]Temp&amp;Sal'!$R$2:$R$236)</f>
        <v>8.6504440000000002</v>
      </c>
      <c r="Y34" s="5">
        <f t="shared" si="5"/>
        <v>6.9134440000000001</v>
      </c>
      <c r="Z34" s="6">
        <f t="shared" si="6"/>
        <v>7.0642014996130973</v>
      </c>
    </row>
    <row r="35" spans="1:26">
      <c r="A35" t="s">
        <v>106</v>
      </c>
      <c r="B35" t="s">
        <v>86</v>
      </c>
      <c r="C35" t="s">
        <v>87</v>
      </c>
      <c r="D35" t="s">
        <v>88</v>
      </c>
      <c r="E35" t="s">
        <v>107</v>
      </c>
      <c r="F35" t="str">
        <f t="shared" si="0"/>
        <v>2015</v>
      </c>
      <c r="G35" t="str">
        <f t="shared" si="1"/>
        <v>10</v>
      </c>
      <c r="H35" t="s">
        <v>31</v>
      </c>
      <c r="I35" t="s">
        <v>32</v>
      </c>
      <c r="J35">
        <v>9924</v>
      </c>
      <c r="L35">
        <v>7.43</v>
      </c>
      <c r="N35" t="s">
        <v>33</v>
      </c>
      <c r="O35" t="s">
        <v>34</v>
      </c>
      <c r="P35" t="b">
        <v>0</v>
      </c>
      <c r="Q35" t="s">
        <v>35</v>
      </c>
      <c r="R35">
        <v>510000</v>
      </c>
      <c r="S35">
        <v>427591</v>
      </c>
      <c r="T35">
        <f t="shared" si="2"/>
        <v>0.51405271688311815</v>
      </c>
      <c r="U35">
        <f t="shared" si="3"/>
        <v>6.915947283116882</v>
      </c>
      <c r="V35" s="4">
        <f>_xlfn.XLOOKUP($E35,'[1]Temp&amp;Sal'!$J$2:$J$236,'[1]Temp&amp;Sal'!$N$2:$N$236)</f>
        <v>8.9016319999999993</v>
      </c>
      <c r="W35" s="4">
        <f t="shared" si="4"/>
        <v>1.4716319999999996</v>
      </c>
      <c r="X35" s="5">
        <f>_xlfn.XLOOKUP($E35,'[1]Temp&amp;Sal'!$J$2:$J$236,'[1]Temp&amp;Sal'!$R$2:$R$236)</f>
        <v>8.7204059999999988</v>
      </c>
      <c r="Y35" s="5">
        <f t="shared" si="5"/>
        <v>7.2487739999999992</v>
      </c>
      <c r="Z35" s="6">
        <f t="shared" si="6"/>
        <v>7.1341634996130958</v>
      </c>
    </row>
    <row r="36" spans="1:26">
      <c r="A36" t="s">
        <v>108</v>
      </c>
      <c r="B36" t="s">
        <v>86</v>
      </c>
      <c r="C36" t="s">
        <v>87</v>
      </c>
      <c r="D36" t="s">
        <v>88</v>
      </c>
      <c r="E36" t="s">
        <v>109</v>
      </c>
      <c r="F36" t="str">
        <f t="shared" si="0"/>
        <v>2015</v>
      </c>
      <c r="G36" t="str">
        <f t="shared" si="1"/>
        <v>11</v>
      </c>
      <c r="H36" t="s">
        <v>31</v>
      </c>
      <c r="I36" t="s">
        <v>32</v>
      </c>
      <c r="J36">
        <v>9924</v>
      </c>
      <c r="L36">
        <v>8.36</v>
      </c>
      <c r="N36" t="s">
        <v>33</v>
      </c>
      <c r="O36" t="s">
        <v>34</v>
      </c>
      <c r="P36" t="b">
        <v>0</v>
      </c>
      <c r="Q36" t="s">
        <v>35</v>
      </c>
      <c r="R36">
        <v>510000</v>
      </c>
      <c r="S36">
        <v>427591</v>
      </c>
      <c r="T36">
        <f t="shared" si="2"/>
        <v>0.25725617142857127</v>
      </c>
      <c r="U36">
        <f t="shared" si="3"/>
        <v>8.1027438285714286</v>
      </c>
      <c r="V36" s="4">
        <f>_xlfn.XLOOKUP($E36,'[1]Temp&amp;Sal'!$J$2:$J$236,'[1]Temp&amp;Sal'!$N$2:$N$236)</f>
        <v>9.7478700000000007</v>
      </c>
      <c r="W36" s="4">
        <f t="shared" si="4"/>
        <v>1.3878700000000013</v>
      </c>
      <c r="X36" s="5">
        <f>_xlfn.XLOOKUP($E36,'[1]Temp&amp;Sal'!$J$2:$J$236,'[1]Temp&amp;Sal'!$R$2:$R$236)</f>
        <v>9.5417660000000009</v>
      </c>
      <c r="Y36" s="5">
        <f t="shared" si="5"/>
        <v>8.1538959999999996</v>
      </c>
      <c r="Z36" s="6">
        <f t="shared" si="6"/>
        <v>7.9555234996130979</v>
      </c>
    </row>
    <row r="37" spans="1:26">
      <c r="A37" t="s">
        <v>110</v>
      </c>
      <c r="B37" t="s">
        <v>86</v>
      </c>
      <c r="C37" t="s">
        <v>87</v>
      </c>
      <c r="D37" t="s">
        <v>88</v>
      </c>
      <c r="E37" t="s">
        <v>111</v>
      </c>
      <c r="F37" t="str">
        <f t="shared" si="0"/>
        <v>2015</v>
      </c>
      <c r="G37" t="str">
        <f t="shared" si="1"/>
        <v>12</v>
      </c>
      <c r="H37" t="s">
        <v>31</v>
      </c>
      <c r="I37" t="s">
        <v>32</v>
      </c>
      <c r="J37">
        <v>9924</v>
      </c>
      <c r="L37">
        <v>10.6</v>
      </c>
      <c r="N37" t="s">
        <v>33</v>
      </c>
      <c r="O37" t="s">
        <v>34</v>
      </c>
      <c r="P37" t="b">
        <v>0</v>
      </c>
      <c r="Q37" t="s">
        <v>35</v>
      </c>
      <c r="R37">
        <v>510000</v>
      </c>
      <c r="S37">
        <v>427591</v>
      </c>
      <c r="T37">
        <f t="shared" si="2"/>
        <v>-0.31442420952381012</v>
      </c>
      <c r="U37">
        <f t="shared" si="3"/>
        <v>10.91442420952381</v>
      </c>
      <c r="V37" s="4">
        <f>_xlfn.XLOOKUP($E37,'[1]Temp&amp;Sal'!$J$2:$J$236,'[1]Temp&amp;Sal'!$N$2:$N$236)</f>
        <v>11.21848</v>
      </c>
      <c r="W37" s="4">
        <f t="shared" si="4"/>
        <v>0.61847999999999992</v>
      </c>
      <c r="X37" s="5">
        <f>_xlfn.XLOOKUP($E37,'[1]Temp&amp;Sal'!$J$2:$J$236,'[1]Temp&amp;Sal'!$R$2:$R$236)</f>
        <v>10.952294999999999</v>
      </c>
      <c r="Y37" s="5">
        <f t="shared" si="5"/>
        <v>10.333815</v>
      </c>
      <c r="Z37" s="6">
        <f t="shared" si="6"/>
        <v>9.3660524996130956</v>
      </c>
    </row>
    <row r="38" spans="1:26">
      <c r="A38" t="s">
        <v>112</v>
      </c>
      <c r="B38" t="s">
        <v>113</v>
      </c>
      <c r="C38" t="s">
        <v>114</v>
      </c>
      <c r="D38" t="s">
        <v>115</v>
      </c>
      <c r="E38" t="s">
        <v>116</v>
      </c>
      <c r="F38" t="str">
        <f t="shared" si="0"/>
        <v>2015</v>
      </c>
      <c r="G38" t="str">
        <f t="shared" si="1"/>
        <v>01</v>
      </c>
      <c r="H38" t="s">
        <v>31</v>
      </c>
      <c r="I38" t="s">
        <v>32</v>
      </c>
      <c r="J38">
        <v>9924</v>
      </c>
      <c r="L38">
        <v>11.1</v>
      </c>
      <c r="N38" t="s">
        <v>33</v>
      </c>
      <c r="O38" t="s">
        <v>34</v>
      </c>
      <c r="P38" t="b">
        <v>0</v>
      </c>
      <c r="Q38" t="s">
        <v>35</v>
      </c>
      <c r="R38">
        <v>516900</v>
      </c>
      <c r="S38">
        <v>423400</v>
      </c>
      <c r="T38">
        <f t="shared" si="2"/>
        <v>0.89225817142856956</v>
      </c>
      <c r="U38">
        <f t="shared" si="3"/>
        <v>10.207741828571431</v>
      </c>
      <c r="V38" s="4">
        <f>_xlfn.XLOOKUP($E38,'[1]Temp&amp;Sal'!$J$2:$J$236,'[1]Temp&amp;Sal'!$N$2:$N$236)</f>
        <v>11.424032</v>
      </c>
      <c r="W38" s="4">
        <f t="shared" si="4"/>
        <v>0.32403200000000076</v>
      </c>
      <c r="X38" s="5">
        <f>_xlfn.XLOOKUP($E38,'[1]Temp&amp;Sal'!$J$2:$J$236,'[1]Temp&amp;Sal'!$R$2:$R$236)</f>
        <v>11.144672</v>
      </c>
      <c r="Y38" s="5">
        <f t="shared" si="5"/>
        <v>10.820639999999999</v>
      </c>
      <c r="Z38" s="6">
        <f t="shared" si="6"/>
        <v>9.5584294996130961</v>
      </c>
    </row>
    <row r="39" spans="1:26">
      <c r="A39" t="s">
        <v>117</v>
      </c>
      <c r="B39" t="s">
        <v>113</v>
      </c>
      <c r="C39" t="s">
        <v>114</v>
      </c>
      <c r="D39" t="s">
        <v>115</v>
      </c>
      <c r="E39" t="s">
        <v>118</v>
      </c>
      <c r="F39" t="str">
        <f t="shared" si="0"/>
        <v>2015</v>
      </c>
      <c r="G39" t="str">
        <f t="shared" si="1"/>
        <v>02</v>
      </c>
      <c r="H39" t="s">
        <v>31</v>
      </c>
      <c r="I39" t="s">
        <v>32</v>
      </c>
      <c r="J39">
        <v>9924</v>
      </c>
      <c r="L39">
        <v>10.9</v>
      </c>
      <c r="N39" t="s">
        <v>33</v>
      </c>
      <c r="O39" t="s">
        <v>34</v>
      </c>
      <c r="P39" t="b">
        <v>0</v>
      </c>
      <c r="Q39" t="s">
        <v>35</v>
      </c>
      <c r="R39">
        <v>516900</v>
      </c>
      <c r="S39">
        <v>423400</v>
      </c>
      <c r="T39">
        <f t="shared" si="2"/>
        <v>0.90705817142857059</v>
      </c>
      <c r="U39">
        <f t="shared" si="3"/>
        <v>9.9929418285714302</v>
      </c>
      <c r="V39" s="4" t="str">
        <f>_xlfn.XLOOKUP($E39,'[1]Temp&amp;Sal'!$J$2:$J$236,'[1]Temp&amp;Sal'!$N$2:$N$236)</f>
        <v/>
      </c>
      <c r="W39" s="4" t="str">
        <f t="shared" si="4"/>
        <v/>
      </c>
      <c r="X39" s="5" t="str">
        <f>_xlfn.XLOOKUP($E39,'[1]Temp&amp;Sal'!$J$2:$J$236,'[1]Temp&amp;Sal'!$R$2:$R$236)</f>
        <v/>
      </c>
      <c r="Y39" s="5" t="str">
        <f t="shared" si="5"/>
        <v/>
      </c>
      <c r="Z39" s="6" t="str">
        <f t="shared" si="6"/>
        <v/>
      </c>
    </row>
    <row r="40" spans="1:26">
      <c r="A40" t="s">
        <v>119</v>
      </c>
      <c r="B40" t="s">
        <v>113</v>
      </c>
      <c r="C40" t="s">
        <v>114</v>
      </c>
      <c r="D40" t="s">
        <v>115</v>
      </c>
      <c r="E40" t="s">
        <v>120</v>
      </c>
      <c r="F40" t="str">
        <f t="shared" si="0"/>
        <v>2015</v>
      </c>
      <c r="G40" t="str">
        <f t="shared" si="1"/>
        <v>03</v>
      </c>
      <c r="H40" t="s">
        <v>31</v>
      </c>
      <c r="I40" t="s">
        <v>32</v>
      </c>
      <c r="J40">
        <v>9924</v>
      </c>
      <c r="L40">
        <v>11</v>
      </c>
      <c r="N40" t="s">
        <v>33</v>
      </c>
      <c r="O40" t="s">
        <v>34</v>
      </c>
      <c r="P40" t="b">
        <v>0</v>
      </c>
      <c r="Q40" t="s">
        <v>35</v>
      </c>
      <c r="R40">
        <v>516900</v>
      </c>
      <c r="S40">
        <v>423400</v>
      </c>
      <c r="T40">
        <f t="shared" si="2"/>
        <v>1.0023926158730139</v>
      </c>
      <c r="U40">
        <f t="shared" si="3"/>
        <v>9.9976073841269866</v>
      </c>
      <c r="V40" s="4">
        <f>_xlfn.XLOOKUP($E40,'[1]Temp&amp;Sal'!$J$2:$J$236,'[1]Temp&amp;Sal'!$N$2:$N$236)</f>
        <v>11.089907999999999</v>
      </c>
      <c r="W40" s="4">
        <f t="shared" si="4"/>
        <v>8.9907999999999433E-2</v>
      </c>
      <c r="X40" s="5">
        <f>_xlfn.XLOOKUP($E40,'[1]Temp&amp;Sal'!$J$2:$J$236,'[1]Temp&amp;Sal'!$R$2:$R$236)</f>
        <v>10.818648</v>
      </c>
      <c r="Y40" s="5">
        <f t="shared" si="5"/>
        <v>10.72874</v>
      </c>
      <c r="Z40" s="6">
        <f t="shared" si="6"/>
        <v>9.2324054996130958</v>
      </c>
    </row>
    <row r="41" spans="1:26">
      <c r="A41" t="s">
        <v>121</v>
      </c>
      <c r="B41" t="s">
        <v>113</v>
      </c>
      <c r="C41" t="s">
        <v>114</v>
      </c>
      <c r="D41" t="s">
        <v>115</v>
      </c>
      <c r="E41" t="s">
        <v>122</v>
      </c>
      <c r="F41" t="str">
        <f t="shared" si="0"/>
        <v>2015</v>
      </c>
      <c r="G41" t="str">
        <f t="shared" si="1"/>
        <v>04</v>
      </c>
      <c r="H41" t="s">
        <v>31</v>
      </c>
      <c r="I41" t="s">
        <v>32</v>
      </c>
      <c r="J41">
        <v>9924</v>
      </c>
      <c r="L41">
        <v>10.6</v>
      </c>
      <c r="N41" t="s">
        <v>33</v>
      </c>
      <c r="O41" t="s">
        <v>34</v>
      </c>
      <c r="P41" t="b">
        <v>0</v>
      </c>
      <c r="Q41" t="s">
        <v>35</v>
      </c>
      <c r="R41">
        <v>516900</v>
      </c>
      <c r="S41">
        <v>423400</v>
      </c>
      <c r="T41">
        <f t="shared" si="2"/>
        <v>0.93387817142856955</v>
      </c>
      <c r="U41">
        <f t="shared" si="3"/>
        <v>9.6661218285714305</v>
      </c>
      <c r="V41" s="4">
        <f>_xlfn.XLOOKUP($E41,'[1]Temp&amp;Sal'!$J$2:$J$236,'[1]Temp&amp;Sal'!$N$2:$N$236)</f>
        <v>10.563979999999999</v>
      </c>
      <c r="W41" s="4">
        <f t="shared" si="4"/>
        <v>-3.6020000000000607E-2</v>
      </c>
      <c r="X41" s="5">
        <f>_xlfn.XLOOKUP($E41,'[1]Temp&amp;Sal'!$J$2:$J$236,'[1]Temp&amp;Sal'!$R$2:$R$236)</f>
        <v>10.317299999999999</v>
      </c>
      <c r="Y41" s="5">
        <f t="shared" si="5"/>
        <v>10.35332</v>
      </c>
      <c r="Z41" s="6">
        <f t="shared" si="6"/>
        <v>8.7310574996130956</v>
      </c>
    </row>
    <row r="42" spans="1:26">
      <c r="A42" t="s">
        <v>123</v>
      </c>
      <c r="B42" t="s">
        <v>113</v>
      </c>
      <c r="C42" t="s">
        <v>114</v>
      </c>
      <c r="D42" t="s">
        <v>115</v>
      </c>
      <c r="E42" t="s">
        <v>124</v>
      </c>
      <c r="F42" t="str">
        <f t="shared" si="0"/>
        <v>2015</v>
      </c>
      <c r="G42" t="str">
        <f t="shared" si="1"/>
        <v>05</v>
      </c>
      <c r="H42" t="s">
        <v>31</v>
      </c>
      <c r="I42" t="s">
        <v>32</v>
      </c>
      <c r="J42">
        <v>9924</v>
      </c>
      <c r="L42">
        <v>8.61</v>
      </c>
      <c r="N42" t="s">
        <v>33</v>
      </c>
      <c r="O42" t="s">
        <v>34</v>
      </c>
      <c r="P42" t="b">
        <v>0</v>
      </c>
      <c r="Q42" t="s">
        <v>35</v>
      </c>
      <c r="R42">
        <v>516900</v>
      </c>
      <c r="S42">
        <v>423400</v>
      </c>
      <c r="T42">
        <f t="shared" si="2"/>
        <v>0.75935817142857021</v>
      </c>
      <c r="U42">
        <f t="shared" si="3"/>
        <v>7.8506418285714297</v>
      </c>
      <c r="V42" s="4">
        <f>_xlfn.XLOOKUP($E42,'[1]Temp&amp;Sal'!$J$2:$J$236,'[1]Temp&amp;Sal'!$N$2:$N$236)</f>
        <v>9.3513600000000014</v>
      </c>
      <c r="W42" s="4">
        <f t="shared" si="4"/>
        <v>0.74136000000000202</v>
      </c>
      <c r="X42" s="5">
        <f>_xlfn.XLOOKUP($E42,'[1]Temp&amp;Sal'!$J$2:$J$236,'[1]Temp&amp;Sal'!$R$2:$R$236)</f>
        <v>9.1481780000000015</v>
      </c>
      <c r="Y42" s="5">
        <f t="shared" si="5"/>
        <v>8.4068179999999995</v>
      </c>
      <c r="Z42" s="6">
        <f t="shared" si="6"/>
        <v>7.5619354996130985</v>
      </c>
    </row>
    <row r="43" spans="1:26">
      <c r="A43" t="s">
        <v>125</v>
      </c>
      <c r="B43" t="s">
        <v>113</v>
      </c>
      <c r="C43" t="s">
        <v>114</v>
      </c>
      <c r="D43" t="s">
        <v>115</v>
      </c>
      <c r="E43" t="s">
        <v>126</v>
      </c>
      <c r="F43" t="str">
        <f t="shared" si="0"/>
        <v>2015</v>
      </c>
      <c r="G43" t="str">
        <f t="shared" si="1"/>
        <v>06</v>
      </c>
      <c r="H43" t="s">
        <v>31</v>
      </c>
      <c r="I43" t="s">
        <v>32</v>
      </c>
      <c r="J43">
        <v>9924</v>
      </c>
      <c r="L43">
        <v>8.2799999999999994</v>
      </c>
      <c r="N43" t="s">
        <v>33</v>
      </c>
      <c r="O43" t="s">
        <v>34</v>
      </c>
      <c r="P43" t="b">
        <v>0</v>
      </c>
      <c r="Q43" t="s">
        <v>35</v>
      </c>
      <c r="R43">
        <v>516900</v>
      </c>
      <c r="S43">
        <v>423400</v>
      </c>
      <c r="T43">
        <f t="shared" si="2"/>
        <v>0.56570128253967988</v>
      </c>
      <c r="U43">
        <f t="shared" si="3"/>
        <v>7.7142987174603199</v>
      </c>
      <c r="V43" s="4">
        <f>_xlfn.XLOOKUP($E43,'[1]Temp&amp;Sal'!$J$2:$J$236,'[1]Temp&amp;Sal'!$N$2:$N$236)</f>
        <v>9.0507720000000003</v>
      </c>
      <c r="W43" s="4">
        <f t="shared" si="4"/>
        <v>0.7707720000000009</v>
      </c>
      <c r="X43" s="5">
        <f>_xlfn.XLOOKUP($E43,'[1]Temp&amp;Sal'!$J$2:$J$236,'[1]Temp&amp;Sal'!$R$2:$R$236)</f>
        <v>8.8636140000000001</v>
      </c>
      <c r="Y43" s="5">
        <f t="shared" si="5"/>
        <v>8.0928419999999992</v>
      </c>
      <c r="Z43" s="6">
        <f t="shared" si="6"/>
        <v>7.2773714996130971</v>
      </c>
    </row>
    <row r="44" spans="1:26">
      <c r="A44" t="s">
        <v>127</v>
      </c>
      <c r="B44" t="s">
        <v>113</v>
      </c>
      <c r="C44" t="s">
        <v>114</v>
      </c>
      <c r="D44" t="s">
        <v>115</v>
      </c>
      <c r="E44" t="s">
        <v>128</v>
      </c>
      <c r="F44" t="str">
        <f t="shared" si="0"/>
        <v>2015</v>
      </c>
      <c r="G44" t="str">
        <f t="shared" si="1"/>
        <v>07</v>
      </c>
      <c r="H44" t="s">
        <v>31</v>
      </c>
      <c r="I44" t="s">
        <v>32</v>
      </c>
      <c r="J44">
        <v>9924</v>
      </c>
      <c r="L44">
        <v>7.54</v>
      </c>
      <c r="N44" t="s">
        <v>33</v>
      </c>
      <c r="O44" t="s">
        <v>34</v>
      </c>
      <c r="P44" t="b">
        <v>0</v>
      </c>
      <c r="Q44" t="s">
        <v>35</v>
      </c>
      <c r="R44">
        <v>516900</v>
      </c>
      <c r="S44">
        <v>423400</v>
      </c>
      <c r="T44">
        <f t="shared" si="2"/>
        <v>0.35785926233765997</v>
      </c>
      <c r="U44">
        <f t="shared" si="3"/>
        <v>7.1821407376623405</v>
      </c>
      <c r="V44" s="4">
        <f>_xlfn.XLOOKUP($E44,'[1]Temp&amp;Sal'!$J$2:$J$236,'[1]Temp&amp;Sal'!$N$2:$N$236)</f>
        <v>8.2316549999999999</v>
      </c>
      <c r="W44" s="4">
        <f t="shared" si="4"/>
        <v>0.69165499999999991</v>
      </c>
      <c r="X44" s="5">
        <f>_xlfn.XLOOKUP($E44,'[1]Temp&amp;Sal'!$J$2:$J$236,'[1]Temp&amp;Sal'!$R$2:$R$236)</f>
        <v>8.0712450000000011</v>
      </c>
      <c r="Y44" s="5">
        <f t="shared" si="5"/>
        <v>7.3795900000000012</v>
      </c>
      <c r="Z44" s="6">
        <f t="shared" si="6"/>
        <v>6.4850024996130982</v>
      </c>
    </row>
    <row r="45" spans="1:26">
      <c r="A45" t="s">
        <v>129</v>
      </c>
      <c r="B45" t="s">
        <v>113</v>
      </c>
      <c r="C45" t="s">
        <v>114</v>
      </c>
      <c r="D45" t="s">
        <v>115</v>
      </c>
      <c r="E45" t="s">
        <v>130</v>
      </c>
      <c r="F45" t="str">
        <f t="shared" si="0"/>
        <v>2015</v>
      </c>
      <c r="G45" t="str">
        <f t="shared" si="1"/>
        <v>07</v>
      </c>
      <c r="H45" t="s">
        <v>31</v>
      </c>
      <c r="I45" t="s">
        <v>32</v>
      </c>
      <c r="J45">
        <v>9924</v>
      </c>
      <c r="L45">
        <v>7.21</v>
      </c>
      <c r="N45" t="s">
        <v>33</v>
      </c>
      <c r="O45" t="s">
        <v>34</v>
      </c>
      <c r="P45" t="b">
        <v>0</v>
      </c>
      <c r="Q45" t="s">
        <v>35</v>
      </c>
      <c r="R45">
        <v>516900</v>
      </c>
      <c r="S45">
        <v>423400</v>
      </c>
      <c r="T45">
        <f t="shared" si="2"/>
        <v>0.35785926233765997</v>
      </c>
      <c r="U45">
        <f t="shared" si="3"/>
        <v>6.8521407376623404</v>
      </c>
      <c r="V45" s="4">
        <f>_xlfn.XLOOKUP($E45,'[1]Temp&amp;Sal'!$J$2:$J$236,'[1]Temp&amp;Sal'!$N$2:$N$236)</f>
        <v>8.4125469999999982</v>
      </c>
      <c r="W45" s="4">
        <f t="shared" si="4"/>
        <v>1.2025469999999983</v>
      </c>
      <c r="X45" s="5">
        <f>_xlfn.XLOOKUP($E45,'[1]Temp&amp;Sal'!$J$2:$J$236,'[1]Temp&amp;Sal'!$R$2:$R$236)</f>
        <v>8.2416739999999997</v>
      </c>
      <c r="Y45" s="5">
        <f t="shared" si="5"/>
        <v>7.0391270000000015</v>
      </c>
      <c r="Z45" s="6">
        <f t="shared" si="6"/>
        <v>6.6554314996130968</v>
      </c>
    </row>
    <row r="46" spans="1:26">
      <c r="A46" t="s">
        <v>131</v>
      </c>
      <c r="B46" t="s">
        <v>113</v>
      </c>
      <c r="C46" t="s">
        <v>114</v>
      </c>
      <c r="D46" t="s">
        <v>115</v>
      </c>
      <c r="E46" t="s">
        <v>132</v>
      </c>
      <c r="F46" t="str">
        <f t="shared" si="0"/>
        <v>2015</v>
      </c>
      <c r="G46" t="str">
        <f t="shared" si="1"/>
        <v>09</v>
      </c>
      <c r="H46" t="s">
        <v>31</v>
      </c>
      <c r="I46" t="s">
        <v>32</v>
      </c>
      <c r="J46">
        <v>9924</v>
      </c>
      <c r="L46">
        <v>7.25</v>
      </c>
      <c r="N46" t="s">
        <v>33</v>
      </c>
      <c r="O46" t="s">
        <v>34</v>
      </c>
      <c r="P46" t="b">
        <v>0</v>
      </c>
      <c r="Q46" t="s">
        <v>35</v>
      </c>
      <c r="R46">
        <v>516900</v>
      </c>
      <c r="S46">
        <v>423400</v>
      </c>
      <c r="T46">
        <f t="shared" si="2"/>
        <v>0.47907180779220893</v>
      </c>
      <c r="U46">
        <f t="shared" si="3"/>
        <v>6.7709281922077906</v>
      </c>
      <c r="V46" s="4">
        <f>_xlfn.XLOOKUP($E46,'[1]Temp&amp;Sal'!$J$2:$J$236,'[1]Temp&amp;Sal'!$N$2:$N$236)</f>
        <v>8.609</v>
      </c>
      <c r="W46" s="4">
        <f t="shared" si="4"/>
        <v>1.359</v>
      </c>
      <c r="X46" s="5">
        <f>_xlfn.XLOOKUP($E46,'[1]Temp&amp;Sal'!$J$2:$J$236,'[1]Temp&amp;Sal'!$R$2:$R$236)</f>
        <v>8.4380009999999999</v>
      </c>
      <c r="Y46" s="5">
        <f t="shared" si="5"/>
        <v>7.0790009999999999</v>
      </c>
      <c r="Z46" s="6">
        <f t="shared" si="6"/>
        <v>6.8517584996130969</v>
      </c>
    </row>
    <row r="47" spans="1:26">
      <c r="A47" t="s">
        <v>133</v>
      </c>
      <c r="B47" t="s">
        <v>113</v>
      </c>
      <c r="C47" t="s">
        <v>114</v>
      </c>
      <c r="D47" t="s">
        <v>115</v>
      </c>
      <c r="E47" t="s">
        <v>134</v>
      </c>
      <c r="F47" t="str">
        <f t="shared" si="0"/>
        <v>2015</v>
      </c>
      <c r="G47" t="str">
        <f t="shared" si="1"/>
        <v>10</v>
      </c>
      <c r="H47" t="s">
        <v>31</v>
      </c>
      <c r="I47" t="s">
        <v>32</v>
      </c>
      <c r="J47">
        <v>9924</v>
      </c>
      <c r="L47">
        <v>7.6</v>
      </c>
      <c r="N47" t="s">
        <v>33</v>
      </c>
      <c r="O47" t="s">
        <v>34</v>
      </c>
      <c r="P47" t="b">
        <v>0</v>
      </c>
      <c r="Q47" t="s">
        <v>35</v>
      </c>
      <c r="R47">
        <v>516900</v>
      </c>
      <c r="S47">
        <v>423400</v>
      </c>
      <c r="T47">
        <f t="shared" si="2"/>
        <v>0.51405271688311815</v>
      </c>
      <c r="U47">
        <f t="shared" si="3"/>
        <v>7.0859472831168819</v>
      </c>
      <c r="V47" s="4">
        <f>_xlfn.XLOOKUP($E47,'[1]Temp&amp;Sal'!$J$2:$J$236,'[1]Temp&amp;Sal'!$N$2:$N$236)</f>
        <v>8.7544520000000006</v>
      </c>
      <c r="W47" s="4">
        <f t="shared" si="4"/>
        <v>1.1544520000000009</v>
      </c>
      <c r="X47" s="5">
        <f>_xlfn.XLOOKUP($E47,'[1]Temp&amp;Sal'!$J$2:$J$236,'[1]Temp&amp;Sal'!$R$2:$R$236)</f>
        <v>8.577</v>
      </c>
      <c r="Y47" s="5">
        <f t="shared" si="5"/>
        <v>7.422547999999999</v>
      </c>
      <c r="Z47" s="6">
        <f t="shared" si="6"/>
        <v>6.990757499613097</v>
      </c>
    </row>
    <row r="48" spans="1:26">
      <c r="A48" t="s">
        <v>135</v>
      </c>
      <c r="B48" t="s">
        <v>113</v>
      </c>
      <c r="C48" t="s">
        <v>114</v>
      </c>
      <c r="D48" t="s">
        <v>115</v>
      </c>
      <c r="E48" t="s">
        <v>136</v>
      </c>
      <c r="F48" t="str">
        <f t="shared" si="0"/>
        <v>2015</v>
      </c>
      <c r="G48" t="str">
        <f t="shared" si="1"/>
        <v>11</v>
      </c>
      <c r="H48" t="s">
        <v>31</v>
      </c>
      <c r="I48" t="s">
        <v>32</v>
      </c>
      <c r="J48">
        <v>9924</v>
      </c>
      <c r="L48">
        <v>8.42</v>
      </c>
      <c r="N48" t="s">
        <v>33</v>
      </c>
      <c r="O48" t="s">
        <v>34</v>
      </c>
      <c r="P48" t="b">
        <v>0</v>
      </c>
      <c r="Q48" t="s">
        <v>35</v>
      </c>
      <c r="R48">
        <v>516900</v>
      </c>
      <c r="S48">
        <v>423400</v>
      </c>
      <c r="T48">
        <f t="shared" si="2"/>
        <v>0.25725617142857127</v>
      </c>
      <c r="U48">
        <f t="shared" si="3"/>
        <v>8.1627438285714291</v>
      </c>
      <c r="V48" s="4">
        <f>_xlfn.XLOOKUP($E48,'[1]Temp&amp;Sal'!$J$2:$J$236,'[1]Temp&amp;Sal'!$N$2:$N$236)</f>
        <v>9.4046719999999997</v>
      </c>
      <c r="W48" s="4">
        <f t="shared" si="4"/>
        <v>0.98467199999999977</v>
      </c>
      <c r="X48" s="5">
        <f>_xlfn.XLOOKUP($E48,'[1]Temp&amp;Sal'!$J$2:$J$236,'[1]Temp&amp;Sal'!$R$2:$R$236)</f>
        <v>9.1992019999999997</v>
      </c>
      <c r="Y48" s="5">
        <f t="shared" si="5"/>
        <v>8.2145299999999999</v>
      </c>
      <c r="Z48" s="6">
        <f t="shared" si="6"/>
        <v>7.6129594996130967</v>
      </c>
    </row>
    <row r="49" spans="1:26">
      <c r="A49" t="s">
        <v>137</v>
      </c>
      <c r="B49" t="s">
        <v>113</v>
      </c>
      <c r="C49" t="s">
        <v>114</v>
      </c>
      <c r="D49" t="s">
        <v>115</v>
      </c>
      <c r="E49" t="s">
        <v>138</v>
      </c>
      <c r="F49" t="str">
        <f t="shared" si="0"/>
        <v>2015</v>
      </c>
      <c r="G49" t="str">
        <f t="shared" si="1"/>
        <v>12</v>
      </c>
      <c r="H49" t="s">
        <v>31</v>
      </c>
      <c r="I49" t="s">
        <v>32</v>
      </c>
      <c r="J49">
        <v>9924</v>
      </c>
      <c r="L49">
        <v>10.6</v>
      </c>
      <c r="N49" t="s">
        <v>33</v>
      </c>
      <c r="O49" t="s">
        <v>34</v>
      </c>
      <c r="P49" t="b">
        <v>0</v>
      </c>
      <c r="Q49" t="s">
        <v>35</v>
      </c>
      <c r="R49">
        <v>516900</v>
      </c>
      <c r="S49">
        <v>423400</v>
      </c>
      <c r="T49">
        <f t="shared" si="2"/>
        <v>-0.31442420952381012</v>
      </c>
      <c r="U49">
        <f t="shared" si="3"/>
        <v>10.91442420952381</v>
      </c>
      <c r="V49" s="4">
        <f>_xlfn.XLOOKUP($E49,'[1]Temp&amp;Sal'!$J$2:$J$236,'[1]Temp&amp;Sal'!$N$2:$N$236)</f>
        <v>11.051040000000002</v>
      </c>
      <c r="W49" s="4">
        <f t="shared" si="4"/>
        <v>0.45104000000000255</v>
      </c>
      <c r="X49" s="5">
        <f>_xlfn.XLOOKUP($E49,'[1]Temp&amp;Sal'!$J$2:$J$236,'[1]Temp&amp;Sal'!$R$2:$R$236)</f>
        <v>10.791248999999999</v>
      </c>
      <c r="Y49" s="5">
        <f t="shared" si="5"/>
        <v>10.340208999999996</v>
      </c>
      <c r="Z49" s="6">
        <f t="shared" si="6"/>
        <v>9.2050064996130949</v>
      </c>
    </row>
    <row r="50" spans="1:26">
      <c r="A50" t="s">
        <v>139</v>
      </c>
      <c r="B50" t="s">
        <v>27</v>
      </c>
      <c r="C50" t="s">
        <v>28</v>
      </c>
      <c r="D50" t="s">
        <v>29</v>
      </c>
      <c r="E50" t="s">
        <v>140</v>
      </c>
      <c r="F50" t="str">
        <f t="shared" si="0"/>
        <v>2016</v>
      </c>
      <c r="G50" t="str">
        <f t="shared" si="1"/>
        <v>01</v>
      </c>
      <c r="H50" t="s">
        <v>31</v>
      </c>
      <c r="I50" t="s">
        <v>32</v>
      </c>
      <c r="J50">
        <v>9924</v>
      </c>
      <c r="L50">
        <v>10.8</v>
      </c>
      <c r="N50" t="s">
        <v>33</v>
      </c>
      <c r="O50" t="s">
        <v>34</v>
      </c>
      <c r="P50" t="b">
        <v>0</v>
      </c>
      <c r="Q50" t="s">
        <v>35</v>
      </c>
      <c r="R50">
        <v>504000</v>
      </c>
      <c r="S50">
        <v>425000</v>
      </c>
      <c r="T50">
        <f t="shared" si="2"/>
        <v>0.89225817142856956</v>
      </c>
      <c r="U50">
        <f t="shared" si="3"/>
        <v>9.9077418285714316</v>
      </c>
      <c r="V50" s="4" t="str">
        <f>_xlfn.XLOOKUP($E50,'[1]Temp&amp;Sal'!$J$2:$J$236,'[1]Temp&amp;Sal'!$N$2:$N$236)</f>
        <v/>
      </c>
      <c r="W50" s="4" t="str">
        <f t="shared" si="4"/>
        <v/>
      </c>
      <c r="X50" s="5" t="str">
        <f>_xlfn.XLOOKUP($E50,'[1]Temp&amp;Sal'!$J$2:$J$236,'[1]Temp&amp;Sal'!$R$2:$R$236)</f>
        <v/>
      </c>
      <c r="Y50" s="5" t="str">
        <f t="shared" si="5"/>
        <v/>
      </c>
      <c r="Z50" s="6" t="str">
        <f t="shared" si="6"/>
        <v/>
      </c>
    </row>
    <row r="51" spans="1:26">
      <c r="A51" t="s">
        <v>141</v>
      </c>
      <c r="B51" t="s">
        <v>27</v>
      </c>
      <c r="C51" t="s">
        <v>28</v>
      </c>
      <c r="D51" t="s">
        <v>29</v>
      </c>
      <c r="E51" t="s">
        <v>142</v>
      </c>
      <c r="F51" t="str">
        <f t="shared" si="0"/>
        <v>2016</v>
      </c>
      <c r="G51" t="str">
        <f t="shared" si="1"/>
        <v>02</v>
      </c>
      <c r="H51" t="s">
        <v>31</v>
      </c>
      <c r="I51" t="s">
        <v>32</v>
      </c>
      <c r="J51">
        <v>9924</v>
      </c>
      <c r="L51">
        <v>11.2</v>
      </c>
      <c r="N51" t="s">
        <v>33</v>
      </c>
      <c r="O51" t="s">
        <v>34</v>
      </c>
      <c r="P51" t="b">
        <v>0</v>
      </c>
      <c r="Q51" t="s">
        <v>35</v>
      </c>
      <c r="R51">
        <v>504000</v>
      </c>
      <c r="S51">
        <v>425000</v>
      </c>
      <c r="T51">
        <f t="shared" si="2"/>
        <v>0.90705817142857059</v>
      </c>
      <c r="U51">
        <f t="shared" si="3"/>
        <v>10.292941828571429</v>
      </c>
      <c r="V51" s="4">
        <f>_xlfn.XLOOKUP($E51,'[1]Temp&amp;Sal'!$J$2:$J$236,'[1]Temp&amp;Sal'!$N$2:$N$236)</f>
        <v>11.740626000000001</v>
      </c>
      <c r="W51" s="4">
        <f t="shared" si="4"/>
        <v>0.54062600000000138</v>
      </c>
      <c r="X51" s="5">
        <f>_xlfn.XLOOKUP($E51,'[1]Temp&amp;Sal'!$J$2:$J$236,'[1]Temp&amp;Sal'!$R$2:$R$236)</f>
        <v>11.453638</v>
      </c>
      <c r="Y51" s="5">
        <f t="shared" si="5"/>
        <v>10.913011999999998</v>
      </c>
      <c r="Z51" s="6">
        <f t="shared" si="6"/>
        <v>9.8673954996130959</v>
      </c>
    </row>
    <row r="52" spans="1:26">
      <c r="A52" t="s">
        <v>143</v>
      </c>
      <c r="B52" t="s">
        <v>27</v>
      </c>
      <c r="C52" t="s">
        <v>28</v>
      </c>
      <c r="D52" t="s">
        <v>29</v>
      </c>
      <c r="E52" t="s">
        <v>144</v>
      </c>
      <c r="F52" t="str">
        <f t="shared" si="0"/>
        <v>2016</v>
      </c>
      <c r="G52" t="str">
        <f t="shared" si="1"/>
        <v>03</v>
      </c>
      <c r="H52" t="s">
        <v>31</v>
      </c>
      <c r="I52" t="s">
        <v>32</v>
      </c>
      <c r="J52">
        <v>9924</v>
      </c>
      <c r="L52">
        <v>11</v>
      </c>
      <c r="N52" t="s">
        <v>33</v>
      </c>
      <c r="O52" t="s">
        <v>34</v>
      </c>
      <c r="P52" t="b">
        <v>0</v>
      </c>
      <c r="Q52" t="s">
        <v>35</v>
      </c>
      <c r="R52">
        <v>504000</v>
      </c>
      <c r="S52">
        <v>425000</v>
      </c>
      <c r="T52">
        <f t="shared" si="2"/>
        <v>1.0023926158730139</v>
      </c>
      <c r="U52">
        <f t="shared" si="3"/>
        <v>9.9976073841269866</v>
      </c>
      <c r="V52" s="4" t="str">
        <f>_xlfn.XLOOKUP($E52,'[1]Temp&amp;Sal'!$J$2:$J$236,'[1]Temp&amp;Sal'!$N$2:$N$236)</f>
        <v/>
      </c>
      <c r="W52" s="4" t="str">
        <f t="shared" si="4"/>
        <v/>
      </c>
      <c r="X52" s="5" t="str">
        <f>_xlfn.XLOOKUP($E52,'[1]Temp&amp;Sal'!$J$2:$J$236,'[1]Temp&amp;Sal'!$R$2:$R$236)</f>
        <v/>
      </c>
      <c r="Y52" s="5" t="str">
        <f t="shared" si="5"/>
        <v/>
      </c>
      <c r="Z52" s="6" t="str">
        <f t="shared" si="6"/>
        <v/>
      </c>
    </row>
    <row r="53" spans="1:26">
      <c r="A53" t="s">
        <v>145</v>
      </c>
      <c r="B53" t="s">
        <v>27</v>
      </c>
      <c r="C53" t="s">
        <v>28</v>
      </c>
      <c r="D53" t="s">
        <v>29</v>
      </c>
      <c r="E53" t="s">
        <v>146</v>
      </c>
      <c r="F53" t="str">
        <f t="shared" si="0"/>
        <v>2016</v>
      </c>
      <c r="G53" t="str">
        <f t="shared" si="1"/>
        <v>04</v>
      </c>
      <c r="H53" t="s">
        <v>31</v>
      </c>
      <c r="I53" t="s">
        <v>32</v>
      </c>
      <c r="J53">
        <v>9924</v>
      </c>
      <c r="L53">
        <v>8.77</v>
      </c>
      <c r="N53" t="s">
        <v>33</v>
      </c>
      <c r="O53" t="s">
        <v>34</v>
      </c>
      <c r="P53" t="b">
        <v>0</v>
      </c>
      <c r="Q53" t="s">
        <v>35</v>
      </c>
      <c r="R53">
        <v>504000</v>
      </c>
      <c r="S53">
        <v>425000</v>
      </c>
      <c r="T53">
        <f t="shared" si="2"/>
        <v>0.93387817142856955</v>
      </c>
      <c r="U53">
        <f t="shared" si="3"/>
        <v>7.8361218285714305</v>
      </c>
      <c r="V53" s="4">
        <f>_xlfn.XLOOKUP($E53,'[1]Temp&amp;Sal'!$J$2:$J$236,'[1]Temp&amp;Sal'!$N$2:$N$236)</f>
        <v>10.926569999999998</v>
      </c>
      <c r="W53" s="4">
        <f t="shared" si="4"/>
        <v>2.1565699999999985</v>
      </c>
      <c r="X53" s="5">
        <f>_xlfn.XLOOKUP($E53,'[1]Temp&amp;Sal'!$J$2:$J$236,'[1]Temp&amp;Sal'!$R$2:$R$236)</f>
        <v>10.67154</v>
      </c>
      <c r="Y53" s="5">
        <f t="shared" si="5"/>
        <v>8.5149700000000017</v>
      </c>
      <c r="Z53" s="6">
        <f t="shared" si="6"/>
        <v>9.0852974996130964</v>
      </c>
    </row>
    <row r="54" spans="1:26">
      <c r="A54" t="s">
        <v>147</v>
      </c>
      <c r="B54" t="s">
        <v>27</v>
      </c>
      <c r="C54" t="s">
        <v>28</v>
      </c>
      <c r="D54" t="s">
        <v>29</v>
      </c>
      <c r="E54" t="s">
        <v>148</v>
      </c>
      <c r="F54" t="str">
        <f t="shared" si="0"/>
        <v>2016</v>
      </c>
      <c r="G54" t="str">
        <f t="shared" si="1"/>
        <v>05</v>
      </c>
      <c r="H54" t="s">
        <v>31</v>
      </c>
      <c r="I54" t="s">
        <v>32</v>
      </c>
      <c r="J54">
        <v>9924</v>
      </c>
      <c r="L54">
        <v>9.91</v>
      </c>
      <c r="N54" t="s">
        <v>33</v>
      </c>
      <c r="O54" t="s">
        <v>34</v>
      </c>
      <c r="P54" t="b">
        <v>0</v>
      </c>
      <c r="Q54" t="s">
        <v>35</v>
      </c>
      <c r="R54">
        <v>504000</v>
      </c>
      <c r="S54">
        <v>425000</v>
      </c>
      <c r="T54">
        <f t="shared" si="2"/>
        <v>0.75935817142857021</v>
      </c>
      <c r="U54">
        <f t="shared" si="3"/>
        <v>9.1506418285714304</v>
      </c>
      <c r="V54" s="4">
        <f>_xlfn.XLOOKUP($E54,'[1]Temp&amp;Sal'!$J$2:$J$236,'[1]Temp&amp;Sal'!$N$2:$N$236)</f>
        <v>10.699956</v>
      </c>
      <c r="W54" s="4">
        <f t="shared" si="4"/>
        <v>0.7899560000000001</v>
      </c>
      <c r="X54" s="5">
        <f>_xlfn.XLOOKUP($E54,'[1]Temp&amp;Sal'!$J$2:$J$236,'[1]Temp&amp;Sal'!$R$2:$R$236)</f>
        <v>10.461779999999999</v>
      </c>
      <c r="Y54" s="5">
        <f t="shared" si="5"/>
        <v>9.6718239999999991</v>
      </c>
      <c r="Z54" s="6">
        <f t="shared" si="6"/>
        <v>8.8755374996130953</v>
      </c>
    </row>
    <row r="55" spans="1:26">
      <c r="A55" t="s">
        <v>149</v>
      </c>
      <c r="B55" t="s">
        <v>27</v>
      </c>
      <c r="C55" t="s">
        <v>28</v>
      </c>
      <c r="D55" t="s">
        <v>29</v>
      </c>
      <c r="E55" t="s">
        <v>150</v>
      </c>
      <c r="F55" t="str">
        <f t="shared" si="0"/>
        <v>2016</v>
      </c>
      <c r="G55" t="str">
        <f t="shared" si="1"/>
        <v>06</v>
      </c>
      <c r="H55" t="s">
        <v>31</v>
      </c>
      <c r="I55" t="s">
        <v>32</v>
      </c>
      <c r="J55">
        <v>9924</v>
      </c>
      <c r="L55">
        <v>7.75</v>
      </c>
      <c r="N55" t="s">
        <v>33</v>
      </c>
      <c r="O55" t="s">
        <v>34</v>
      </c>
      <c r="P55" t="b">
        <v>0</v>
      </c>
      <c r="Q55" t="s">
        <v>35</v>
      </c>
      <c r="R55">
        <v>504000</v>
      </c>
      <c r="S55">
        <v>425000</v>
      </c>
      <c r="T55">
        <f t="shared" si="2"/>
        <v>0.56570128253967988</v>
      </c>
      <c r="U55">
        <f t="shared" si="3"/>
        <v>7.1842987174603206</v>
      </c>
      <c r="V55" s="4">
        <f>_xlfn.XLOOKUP($E55,'[1]Temp&amp;Sal'!$J$2:$J$236,'[1]Temp&amp;Sal'!$N$2:$N$236)</f>
        <v>9.4370380000000011</v>
      </c>
      <c r="W55" s="4">
        <f t="shared" si="4"/>
        <v>1.6870380000000011</v>
      </c>
      <c r="X55" s="5">
        <f>_xlfn.XLOOKUP($E55,'[1]Temp&amp;Sal'!$J$2:$J$236,'[1]Temp&amp;Sal'!$R$2:$R$236)</f>
        <v>9.2491050000000001</v>
      </c>
      <c r="Y55" s="5">
        <f t="shared" si="5"/>
        <v>7.562066999999999</v>
      </c>
      <c r="Z55" s="6">
        <f t="shared" si="6"/>
        <v>7.6628624996130972</v>
      </c>
    </row>
    <row r="56" spans="1:26">
      <c r="A56" t="s">
        <v>151</v>
      </c>
      <c r="B56" t="s">
        <v>27</v>
      </c>
      <c r="C56" t="s">
        <v>28</v>
      </c>
      <c r="D56" t="s">
        <v>29</v>
      </c>
      <c r="E56" t="s">
        <v>152</v>
      </c>
      <c r="F56" t="str">
        <f t="shared" si="0"/>
        <v>2016</v>
      </c>
      <c r="G56" t="str">
        <f t="shared" si="1"/>
        <v>07</v>
      </c>
      <c r="H56" t="s">
        <v>31</v>
      </c>
      <c r="I56" t="s">
        <v>32</v>
      </c>
      <c r="J56">
        <v>9924</v>
      </c>
      <c r="L56">
        <v>7.52</v>
      </c>
      <c r="N56" t="s">
        <v>33</v>
      </c>
      <c r="O56" t="s">
        <v>34</v>
      </c>
      <c r="P56" t="b">
        <v>0</v>
      </c>
      <c r="Q56" t="s">
        <v>35</v>
      </c>
      <c r="R56">
        <v>504000</v>
      </c>
      <c r="S56">
        <v>425000</v>
      </c>
      <c r="T56">
        <f t="shared" si="2"/>
        <v>0.35785926233765997</v>
      </c>
      <c r="U56">
        <f t="shared" si="3"/>
        <v>7.1621407376623392</v>
      </c>
      <c r="V56" s="4">
        <f>_xlfn.XLOOKUP($E56,'[1]Temp&amp;Sal'!$J$2:$J$236,'[1]Temp&amp;Sal'!$N$2:$N$236)</f>
        <v>8.8909720000000014</v>
      </c>
      <c r="W56" s="4">
        <f t="shared" si="4"/>
        <v>1.3709720000000019</v>
      </c>
      <c r="X56" s="5">
        <f>_xlfn.XLOOKUP($E56,'[1]Temp&amp;Sal'!$J$2:$J$236,'[1]Temp&amp;Sal'!$R$2:$R$236)</f>
        <v>8.721404999999999</v>
      </c>
      <c r="Y56" s="5">
        <f t="shared" si="5"/>
        <v>7.3504329999999971</v>
      </c>
      <c r="Z56" s="6">
        <f t="shared" si="6"/>
        <v>7.135162499613096</v>
      </c>
    </row>
    <row r="57" spans="1:26">
      <c r="A57" t="s">
        <v>153</v>
      </c>
      <c r="B57" t="s">
        <v>27</v>
      </c>
      <c r="C57" t="s">
        <v>28</v>
      </c>
      <c r="D57" t="s">
        <v>29</v>
      </c>
      <c r="E57" t="s">
        <v>154</v>
      </c>
      <c r="F57" t="str">
        <f t="shared" si="0"/>
        <v>2016</v>
      </c>
      <c r="G57" t="str">
        <f t="shared" si="1"/>
        <v>08</v>
      </c>
      <c r="H57" t="s">
        <v>31</v>
      </c>
      <c r="I57" t="s">
        <v>32</v>
      </c>
      <c r="J57">
        <v>9924</v>
      </c>
      <c r="L57">
        <v>7.28</v>
      </c>
      <c r="N57" t="s">
        <v>33</v>
      </c>
      <c r="O57" t="s">
        <v>34</v>
      </c>
      <c r="P57" t="b">
        <v>0</v>
      </c>
      <c r="Q57" t="s">
        <v>155</v>
      </c>
      <c r="R57">
        <v>504000</v>
      </c>
      <c r="S57">
        <v>425000</v>
      </c>
      <c r="T57">
        <f t="shared" si="2"/>
        <v>0.47904271688311306</v>
      </c>
      <c r="U57">
        <f t="shared" si="3"/>
        <v>6.8009572831168867</v>
      </c>
      <c r="V57" s="4">
        <f>_xlfn.XLOOKUP($E57,'[1]Temp&amp;Sal'!$J$2:$J$236,'[1]Temp&amp;Sal'!$N$2:$N$236)</f>
        <v>8.4481830000000002</v>
      </c>
      <c r="W57" s="4">
        <f t="shared" si="4"/>
        <v>1.168183</v>
      </c>
      <c r="X57" s="5">
        <f>_xlfn.XLOOKUP($E57,'[1]Temp&amp;Sal'!$J$2:$J$236,'[1]Temp&amp;Sal'!$R$2:$R$236)</f>
        <v>8.2836799999999986</v>
      </c>
      <c r="Y57" s="5">
        <f t="shared" si="5"/>
        <v>7.1154969999999986</v>
      </c>
      <c r="Z57" s="6">
        <f t="shared" si="6"/>
        <v>6.6974374996130956</v>
      </c>
    </row>
    <row r="58" spans="1:26">
      <c r="A58" t="s">
        <v>156</v>
      </c>
      <c r="B58" t="s">
        <v>27</v>
      </c>
      <c r="C58" t="s">
        <v>28</v>
      </c>
      <c r="D58" t="s">
        <v>29</v>
      </c>
      <c r="E58" t="s">
        <v>157</v>
      </c>
      <c r="F58" t="str">
        <f t="shared" si="0"/>
        <v>2016</v>
      </c>
      <c r="G58" t="str">
        <f t="shared" si="1"/>
        <v>08</v>
      </c>
      <c r="H58" t="s">
        <v>31</v>
      </c>
      <c r="I58" t="s">
        <v>32</v>
      </c>
      <c r="J58">
        <v>9924</v>
      </c>
      <c r="L58">
        <v>7.28</v>
      </c>
      <c r="N58" t="s">
        <v>33</v>
      </c>
      <c r="O58" t="s">
        <v>34</v>
      </c>
      <c r="P58" t="b">
        <v>0</v>
      </c>
      <c r="Q58" t="s">
        <v>35</v>
      </c>
      <c r="R58">
        <v>504000</v>
      </c>
      <c r="S58">
        <v>425000</v>
      </c>
      <c r="T58">
        <f t="shared" si="2"/>
        <v>0.47904271688311306</v>
      </c>
      <c r="U58">
        <f t="shared" si="3"/>
        <v>6.8009572831168867</v>
      </c>
      <c r="V58" s="4">
        <f>_xlfn.XLOOKUP($E58,'[1]Temp&amp;Sal'!$J$2:$J$236,'[1]Temp&amp;Sal'!$N$2:$N$236)</f>
        <v>8.4481830000000002</v>
      </c>
      <c r="W58" s="4">
        <f t="shared" si="4"/>
        <v>1.168183</v>
      </c>
      <c r="X58" s="5">
        <f>_xlfn.XLOOKUP($E58,'[1]Temp&amp;Sal'!$J$2:$J$236,'[1]Temp&amp;Sal'!$R$2:$R$236)</f>
        <v>8.2836799999999986</v>
      </c>
      <c r="Y58" s="5">
        <f t="shared" si="5"/>
        <v>7.1154969999999986</v>
      </c>
      <c r="Z58" s="6">
        <f t="shared" si="6"/>
        <v>6.6974374996130956</v>
      </c>
    </row>
    <row r="59" spans="1:26">
      <c r="A59" t="s">
        <v>158</v>
      </c>
      <c r="B59" t="s">
        <v>27</v>
      </c>
      <c r="C59" t="s">
        <v>28</v>
      </c>
      <c r="D59" t="s">
        <v>29</v>
      </c>
      <c r="E59" t="s">
        <v>159</v>
      </c>
      <c r="F59" t="str">
        <f t="shared" si="0"/>
        <v>2016</v>
      </c>
      <c r="G59" t="str">
        <f t="shared" si="1"/>
        <v>09</v>
      </c>
      <c r="H59" t="s">
        <v>31</v>
      </c>
      <c r="I59" t="s">
        <v>32</v>
      </c>
      <c r="J59">
        <v>9924</v>
      </c>
      <c r="L59">
        <v>7.45</v>
      </c>
      <c r="N59" t="s">
        <v>33</v>
      </c>
      <c r="O59" t="s">
        <v>34</v>
      </c>
      <c r="P59" t="b">
        <v>0</v>
      </c>
      <c r="Q59" t="s">
        <v>155</v>
      </c>
      <c r="R59">
        <v>504000</v>
      </c>
      <c r="S59">
        <v>425000</v>
      </c>
      <c r="T59">
        <f t="shared" si="2"/>
        <v>0.47907180779220893</v>
      </c>
      <c r="U59">
        <f t="shared" si="3"/>
        <v>6.9709281922077917</v>
      </c>
      <c r="V59" s="4">
        <f>_xlfn.XLOOKUP($E59,'[1]Temp&amp;Sal'!$J$2:$J$236,'[1]Temp&amp;Sal'!$N$2:$N$236)</f>
        <v>8.580858000000001</v>
      </c>
      <c r="W59" s="4">
        <f t="shared" si="4"/>
        <v>1.1308580000000008</v>
      </c>
      <c r="X59" s="5">
        <f>_xlfn.XLOOKUP($E59,'[1]Temp&amp;Sal'!$J$2:$J$236,'[1]Temp&amp;Sal'!$R$2:$R$236)</f>
        <v>8.4155700000000007</v>
      </c>
      <c r="Y59" s="5">
        <f t="shared" si="5"/>
        <v>7.2847119999999999</v>
      </c>
      <c r="Z59" s="6">
        <f t="shared" si="6"/>
        <v>6.8293274996130977</v>
      </c>
    </row>
    <row r="60" spans="1:26">
      <c r="A60" t="s">
        <v>160</v>
      </c>
      <c r="B60" t="s">
        <v>27</v>
      </c>
      <c r="C60" t="s">
        <v>28</v>
      </c>
      <c r="D60" t="s">
        <v>29</v>
      </c>
      <c r="E60" t="s">
        <v>161</v>
      </c>
      <c r="F60" t="str">
        <f t="shared" si="0"/>
        <v>2016</v>
      </c>
      <c r="G60" t="str">
        <f t="shared" si="1"/>
        <v>09</v>
      </c>
      <c r="H60" t="s">
        <v>31</v>
      </c>
      <c r="I60" t="s">
        <v>32</v>
      </c>
      <c r="J60">
        <v>9924</v>
      </c>
      <c r="L60">
        <v>7.64</v>
      </c>
      <c r="N60" t="s">
        <v>33</v>
      </c>
      <c r="O60" t="s">
        <v>34</v>
      </c>
      <c r="P60" t="b">
        <v>0</v>
      </c>
      <c r="Q60" t="s">
        <v>35</v>
      </c>
      <c r="R60">
        <v>504000</v>
      </c>
      <c r="S60">
        <v>425000</v>
      </c>
      <c r="T60">
        <f t="shared" si="2"/>
        <v>0.47907180779220893</v>
      </c>
      <c r="U60">
        <f t="shared" si="3"/>
        <v>7.1609281922077912</v>
      </c>
      <c r="V60" s="4">
        <f>_xlfn.XLOOKUP($E60,'[1]Temp&amp;Sal'!$J$2:$J$236,'[1]Temp&amp;Sal'!$N$2:$N$236)</f>
        <v>8.675972999999999</v>
      </c>
      <c r="W60" s="4">
        <f t="shared" si="4"/>
        <v>1.0359729999999994</v>
      </c>
      <c r="X60" s="5">
        <f>_xlfn.XLOOKUP($E60,'[1]Temp&amp;Sal'!$J$2:$J$236,'[1]Temp&amp;Sal'!$R$2:$R$236)</f>
        <v>8.4990990000000011</v>
      </c>
      <c r="Y60" s="5">
        <f t="shared" si="5"/>
        <v>7.4631260000000017</v>
      </c>
      <c r="Z60" s="6">
        <f t="shared" si="6"/>
        <v>6.9128564996130981</v>
      </c>
    </row>
    <row r="61" spans="1:26">
      <c r="A61" t="s">
        <v>162</v>
      </c>
      <c r="B61" t="s">
        <v>27</v>
      </c>
      <c r="C61" t="s">
        <v>28</v>
      </c>
      <c r="D61" t="s">
        <v>29</v>
      </c>
      <c r="E61" t="s">
        <v>163</v>
      </c>
      <c r="F61" t="str">
        <f t="shared" si="0"/>
        <v>2016</v>
      </c>
      <c r="G61" t="str">
        <f t="shared" si="1"/>
        <v>10</v>
      </c>
      <c r="H61" t="s">
        <v>31</v>
      </c>
      <c r="I61" t="s">
        <v>32</v>
      </c>
      <c r="J61">
        <v>9924</v>
      </c>
      <c r="L61">
        <v>7.94</v>
      </c>
      <c r="N61" t="s">
        <v>33</v>
      </c>
      <c r="O61" t="s">
        <v>34</v>
      </c>
      <c r="P61" t="b">
        <v>0</v>
      </c>
      <c r="Q61" t="s">
        <v>155</v>
      </c>
      <c r="R61">
        <v>504000</v>
      </c>
      <c r="S61">
        <v>425000</v>
      </c>
      <c r="T61">
        <f t="shared" si="2"/>
        <v>0.51405271688311815</v>
      </c>
      <c r="U61">
        <f t="shared" si="3"/>
        <v>7.4259472831168818</v>
      </c>
      <c r="V61" s="4">
        <f>_xlfn.XLOOKUP($E61,'[1]Temp&amp;Sal'!$J$2:$J$236,'[1]Temp&amp;Sal'!$N$2:$N$236)</f>
        <v>9.0980819999999998</v>
      </c>
      <c r="W61" s="4">
        <f t="shared" si="4"/>
        <v>1.1580819999999994</v>
      </c>
      <c r="X61" s="5">
        <f>_xlfn.XLOOKUP($E61,'[1]Temp&amp;Sal'!$J$2:$J$236,'[1]Temp&amp;Sal'!$R$2:$R$236)</f>
        <v>8.9092299999999991</v>
      </c>
      <c r="Y61" s="5">
        <f t="shared" si="5"/>
        <v>7.7511479999999997</v>
      </c>
      <c r="Z61" s="6">
        <f t="shared" si="6"/>
        <v>7.3229874996130961</v>
      </c>
    </row>
    <row r="62" spans="1:26">
      <c r="A62" t="s">
        <v>164</v>
      </c>
      <c r="B62" t="s">
        <v>27</v>
      </c>
      <c r="C62" t="s">
        <v>28</v>
      </c>
      <c r="D62" t="s">
        <v>29</v>
      </c>
      <c r="E62" t="s">
        <v>165</v>
      </c>
      <c r="F62" t="str">
        <f t="shared" si="0"/>
        <v>2016</v>
      </c>
      <c r="G62" t="str">
        <f t="shared" si="1"/>
        <v>10</v>
      </c>
      <c r="H62" t="s">
        <v>31</v>
      </c>
      <c r="I62" t="s">
        <v>32</v>
      </c>
      <c r="J62">
        <v>9924</v>
      </c>
      <c r="L62">
        <v>8.02</v>
      </c>
      <c r="N62" t="s">
        <v>33</v>
      </c>
      <c r="O62" t="s">
        <v>34</v>
      </c>
      <c r="P62" t="b">
        <v>0</v>
      </c>
      <c r="Q62" t="s">
        <v>35</v>
      </c>
      <c r="R62">
        <v>504000</v>
      </c>
      <c r="S62">
        <v>425000</v>
      </c>
      <c r="T62">
        <f t="shared" si="2"/>
        <v>0.51405271688311815</v>
      </c>
      <c r="U62">
        <f t="shared" si="3"/>
        <v>7.5059472831168819</v>
      </c>
      <c r="V62" s="4">
        <f>_xlfn.XLOOKUP($E62,'[1]Temp&amp;Sal'!$J$2:$J$236,'[1]Temp&amp;Sal'!$N$2:$N$236)</f>
        <v>9.1546959999999995</v>
      </c>
      <c r="W62" s="4">
        <f t="shared" si="4"/>
        <v>1.1346959999999999</v>
      </c>
      <c r="X62" s="5">
        <f>_xlfn.XLOOKUP($E62,'[1]Temp&amp;Sal'!$J$2:$J$236,'[1]Temp&amp;Sal'!$R$2:$R$236)</f>
        <v>8.9730179999999997</v>
      </c>
      <c r="Y62" s="5">
        <f t="shared" si="5"/>
        <v>7.8383219999999998</v>
      </c>
      <c r="Z62" s="6">
        <f t="shared" si="6"/>
        <v>7.3867754996130968</v>
      </c>
    </row>
    <row r="63" spans="1:26">
      <c r="A63" t="s">
        <v>166</v>
      </c>
      <c r="B63" t="s">
        <v>27</v>
      </c>
      <c r="C63" t="s">
        <v>28</v>
      </c>
      <c r="D63" t="s">
        <v>29</v>
      </c>
      <c r="E63" t="s">
        <v>167</v>
      </c>
      <c r="F63" t="str">
        <f t="shared" si="0"/>
        <v>2016</v>
      </c>
      <c r="G63" t="str">
        <f t="shared" si="1"/>
        <v>11</v>
      </c>
      <c r="H63" t="s">
        <v>31</v>
      </c>
      <c r="I63" t="s">
        <v>32</v>
      </c>
      <c r="J63">
        <v>9924</v>
      </c>
      <c r="L63">
        <v>9.36</v>
      </c>
      <c r="N63" t="s">
        <v>33</v>
      </c>
      <c r="O63" t="s">
        <v>34</v>
      </c>
      <c r="P63" t="b">
        <v>0</v>
      </c>
      <c r="Q63" t="s">
        <v>155</v>
      </c>
      <c r="R63">
        <v>504000</v>
      </c>
      <c r="S63">
        <v>425000</v>
      </c>
      <c r="T63">
        <f t="shared" si="2"/>
        <v>0.25725617142857127</v>
      </c>
      <c r="U63">
        <f t="shared" si="3"/>
        <v>9.1027438285714286</v>
      </c>
      <c r="V63" s="4">
        <f>_xlfn.XLOOKUP($E63,'[1]Temp&amp;Sal'!$J$2:$J$236,'[1]Temp&amp;Sal'!$N$2:$N$236)</f>
        <v>10.442880000000001</v>
      </c>
      <c r="W63" s="4">
        <f t="shared" si="4"/>
        <v>1.0828800000000012</v>
      </c>
      <c r="X63" s="5">
        <f>_xlfn.XLOOKUP($E63,'[1]Temp&amp;Sal'!$J$2:$J$236,'[1]Temp&amp;Sal'!$R$2:$R$236)</f>
        <v>10.204572000000001</v>
      </c>
      <c r="Y63" s="5">
        <f t="shared" si="5"/>
        <v>9.1216919999999995</v>
      </c>
      <c r="Z63" s="6">
        <f t="shared" si="6"/>
        <v>8.6183294996130968</v>
      </c>
    </row>
    <row r="64" spans="1:26">
      <c r="A64" t="s">
        <v>168</v>
      </c>
      <c r="B64" t="s">
        <v>27</v>
      </c>
      <c r="C64" t="s">
        <v>28</v>
      </c>
      <c r="D64" t="s">
        <v>29</v>
      </c>
      <c r="E64" t="s">
        <v>169</v>
      </c>
      <c r="F64" t="str">
        <f t="shared" si="0"/>
        <v>2016</v>
      </c>
      <c r="G64" t="str">
        <f t="shared" si="1"/>
        <v>11</v>
      </c>
      <c r="H64" t="s">
        <v>31</v>
      </c>
      <c r="I64" t="s">
        <v>32</v>
      </c>
      <c r="J64">
        <v>9924</v>
      </c>
      <c r="L64">
        <v>9.6</v>
      </c>
      <c r="N64" t="s">
        <v>33</v>
      </c>
      <c r="O64" t="s">
        <v>34</v>
      </c>
      <c r="P64" t="b">
        <v>0</v>
      </c>
      <c r="Q64" t="s">
        <v>35</v>
      </c>
      <c r="R64">
        <v>504000</v>
      </c>
      <c r="S64">
        <v>425000</v>
      </c>
      <c r="T64">
        <f t="shared" si="2"/>
        <v>0.25725617142857127</v>
      </c>
      <c r="U64">
        <f t="shared" si="3"/>
        <v>9.3427438285714288</v>
      </c>
      <c r="V64" s="4">
        <f>_xlfn.XLOOKUP($E64,'[1]Temp&amp;Sal'!$J$2:$J$236,'[1]Temp&amp;Sal'!$N$2:$N$236)</f>
        <v>10.627583999999999</v>
      </c>
      <c r="W64" s="4">
        <f t="shared" si="4"/>
        <v>1.0275839999999992</v>
      </c>
      <c r="X64" s="5">
        <f>_xlfn.XLOOKUP($E64,'[1]Temp&amp;Sal'!$J$2:$J$236,'[1]Temp&amp;Sal'!$R$2:$R$236)</f>
        <v>10.386660000000001</v>
      </c>
      <c r="Y64" s="5">
        <f t="shared" si="5"/>
        <v>9.3590760000000017</v>
      </c>
      <c r="Z64" s="6">
        <f t="shared" si="6"/>
        <v>8.800417499613097</v>
      </c>
    </row>
    <row r="65" spans="1:26">
      <c r="A65" t="s">
        <v>170</v>
      </c>
      <c r="B65" t="s">
        <v>27</v>
      </c>
      <c r="C65" t="s">
        <v>28</v>
      </c>
      <c r="D65" t="s">
        <v>29</v>
      </c>
      <c r="E65" t="s">
        <v>171</v>
      </c>
      <c r="F65" t="str">
        <f t="shared" si="0"/>
        <v>2016</v>
      </c>
      <c r="G65" t="str">
        <f t="shared" si="1"/>
        <v>12</v>
      </c>
      <c r="H65" t="s">
        <v>31</v>
      </c>
      <c r="I65" t="s">
        <v>32</v>
      </c>
      <c r="J65">
        <v>9924</v>
      </c>
      <c r="L65">
        <v>9.6300000000000008</v>
      </c>
      <c r="N65" t="s">
        <v>33</v>
      </c>
      <c r="O65" t="s">
        <v>34</v>
      </c>
      <c r="P65" t="b">
        <v>0</v>
      </c>
      <c r="Q65" t="s">
        <v>155</v>
      </c>
      <c r="R65">
        <v>504000</v>
      </c>
      <c r="S65">
        <v>425000</v>
      </c>
      <c r="T65">
        <f t="shared" si="2"/>
        <v>-0.31442420952381012</v>
      </c>
      <c r="U65">
        <f t="shared" si="3"/>
        <v>9.9444242095238113</v>
      </c>
      <c r="V65" s="4">
        <f>_xlfn.XLOOKUP($E65,'[1]Temp&amp;Sal'!$J$2:$J$236,'[1]Temp&amp;Sal'!$N$2:$N$236)</f>
        <v>11.632572</v>
      </c>
      <c r="W65" s="4">
        <f t="shared" si="4"/>
        <v>2.0025719999999989</v>
      </c>
      <c r="X65" s="5">
        <f>_xlfn.XLOOKUP($E65,'[1]Temp&amp;Sal'!$J$2:$J$236,'[1]Temp&amp;Sal'!$R$2:$R$236)</f>
        <v>11.348281</v>
      </c>
      <c r="Y65" s="5">
        <f t="shared" si="5"/>
        <v>9.3457090000000012</v>
      </c>
      <c r="Z65" s="6">
        <f t="shared" si="6"/>
        <v>9.7620384996130962</v>
      </c>
    </row>
    <row r="66" spans="1:26">
      <c r="A66" t="s">
        <v>172</v>
      </c>
      <c r="B66" t="s">
        <v>27</v>
      </c>
      <c r="C66" t="s">
        <v>28</v>
      </c>
      <c r="D66" t="s">
        <v>29</v>
      </c>
      <c r="E66" t="s">
        <v>173</v>
      </c>
      <c r="F66" t="str">
        <f t="shared" si="0"/>
        <v>2016</v>
      </c>
      <c r="G66" t="str">
        <f t="shared" si="1"/>
        <v>12</v>
      </c>
      <c r="H66" t="s">
        <v>31</v>
      </c>
      <c r="I66" t="s">
        <v>32</v>
      </c>
      <c r="J66">
        <v>9924</v>
      </c>
      <c r="L66">
        <v>9.6999999999999993</v>
      </c>
      <c r="N66" t="s">
        <v>33</v>
      </c>
      <c r="O66" t="s">
        <v>34</v>
      </c>
      <c r="P66" t="b">
        <v>0</v>
      </c>
      <c r="Q66" t="s">
        <v>35</v>
      </c>
      <c r="R66">
        <v>504000</v>
      </c>
      <c r="S66">
        <v>425000</v>
      </c>
      <c r="T66">
        <f t="shared" si="2"/>
        <v>-0.31442420952381012</v>
      </c>
      <c r="U66">
        <f t="shared" si="3"/>
        <v>10.01442420952381</v>
      </c>
      <c r="V66" s="4">
        <f>_xlfn.XLOOKUP($E66,'[1]Temp&amp;Sal'!$J$2:$J$236,'[1]Temp&amp;Sal'!$N$2:$N$236)</f>
        <v>11.752799999999999</v>
      </c>
      <c r="W66" s="4">
        <f t="shared" si="4"/>
        <v>2.0527999999999995</v>
      </c>
      <c r="X66" s="5">
        <f>_xlfn.XLOOKUP($E66,'[1]Temp&amp;Sal'!$J$2:$J$236,'[1]Temp&amp;Sal'!$R$2:$R$236)</f>
        <v>11.466230000000001</v>
      </c>
      <c r="Y66" s="5">
        <f t="shared" si="5"/>
        <v>9.4134300000000017</v>
      </c>
      <c r="Z66" s="6">
        <f t="shared" si="6"/>
        <v>9.8799874996130974</v>
      </c>
    </row>
    <row r="67" spans="1:26">
      <c r="A67" t="s">
        <v>174</v>
      </c>
      <c r="B67" t="s">
        <v>59</v>
      </c>
      <c r="C67" t="s">
        <v>60</v>
      </c>
      <c r="D67" t="s">
        <v>61</v>
      </c>
      <c r="E67" t="s">
        <v>175</v>
      </c>
      <c r="F67" t="str">
        <f t="shared" ref="F67:F130" si="7">LEFT(E67,4)</f>
        <v>2016</v>
      </c>
      <c r="G67" t="str">
        <f t="shared" ref="G67:G130" si="8">RIGHT(LEFT(E67,7),2)</f>
        <v>01</v>
      </c>
      <c r="H67" t="s">
        <v>31</v>
      </c>
      <c r="I67" t="s">
        <v>32</v>
      </c>
      <c r="J67">
        <v>9924</v>
      </c>
      <c r="L67">
        <v>10.9</v>
      </c>
      <c r="N67" t="s">
        <v>33</v>
      </c>
      <c r="O67" t="s">
        <v>34</v>
      </c>
      <c r="P67" t="b">
        <v>0</v>
      </c>
      <c r="Q67" t="s">
        <v>35</v>
      </c>
      <c r="R67">
        <v>506580</v>
      </c>
      <c r="S67">
        <v>426042</v>
      </c>
      <c r="T67">
        <f t="shared" ref="T67:T130" si="9">_xlfn.XLOOKUP(G67,$B$241:$B$252,$W$241:$W$252)</f>
        <v>0.89225817142856956</v>
      </c>
      <c r="U67">
        <f t="shared" ref="U67:U130" si="10">L67-T67</f>
        <v>10.007741828571431</v>
      </c>
      <c r="V67" s="4" t="str">
        <f>_xlfn.XLOOKUP($E67,'[1]Temp&amp;Sal'!$J$2:$J$236,'[1]Temp&amp;Sal'!$N$2:$N$236)</f>
        <v/>
      </c>
      <c r="W67" s="4" t="str">
        <f t="shared" ref="W67:W130" si="11">IFERROR(V67-L67,"")</f>
        <v/>
      </c>
      <c r="X67" s="5" t="str">
        <f>_xlfn.XLOOKUP($E67,'[1]Temp&amp;Sal'!$J$2:$J$236,'[1]Temp&amp;Sal'!$R$2:$R$236)</f>
        <v/>
      </c>
      <c r="Y67" s="5" t="str">
        <f t="shared" ref="Y67:Y130" si="12">IFERROR(X67-W67,"")</f>
        <v/>
      </c>
      <c r="Z67" s="6" t="str">
        <f t="shared" ref="Z67:Z130" si="13">IFERROR(X67-$AM$305,"")</f>
        <v/>
      </c>
    </row>
    <row r="68" spans="1:26">
      <c r="A68" t="s">
        <v>176</v>
      </c>
      <c r="B68" t="s">
        <v>59</v>
      </c>
      <c r="C68" t="s">
        <v>60</v>
      </c>
      <c r="D68" t="s">
        <v>61</v>
      </c>
      <c r="E68" t="s">
        <v>177</v>
      </c>
      <c r="F68" t="str">
        <f t="shared" si="7"/>
        <v>2016</v>
      </c>
      <c r="G68" t="str">
        <f t="shared" si="8"/>
        <v>02</v>
      </c>
      <c r="H68" t="s">
        <v>31</v>
      </c>
      <c r="I68" t="s">
        <v>32</v>
      </c>
      <c r="J68">
        <v>9924</v>
      </c>
      <c r="L68">
        <v>11.4</v>
      </c>
      <c r="N68" t="s">
        <v>33</v>
      </c>
      <c r="O68" t="s">
        <v>34</v>
      </c>
      <c r="P68" t="b">
        <v>0</v>
      </c>
      <c r="Q68" t="s">
        <v>35</v>
      </c>
      <c r="R68">
        <v>506580</v>
      </c>
      <c r="S68">
        <v>426042</v>
      </c>
      <c r="T68">
        <f t="shared" si="9"/>
        <v>0.90705817142857059</v>
      </c>
      <c r="U68">
        <f t="shared" si="10"/>
        <v>10.49294182857143</v>
      </c>
      <c r="V68" s="4">
        <f>_xlfn.XLOOKUP($E68,'[1]Temp&amp;Sal'!$J$2:$J$236,'[1]Temp&amp;Sal'!$N$2:$N$236)</f>
        <v>11.771675999999999</v>
      </c>
      <c r="W68" s="4">
        <f t="shared" si="11"/>
        <v>0.37167599999999901</v>
      </c>
      <c r="X68" s="5">
        <f>_xlfn.XLOOKUP($E68,'[1]Temp&amp;Sal'!$J$2:$J$236,'[1]Temp&amp;Sal'!$R$2:$R$236)</f>
        <v>11.483912999999999</v>
      </c>
      <c r="Y68" s="5">
        <f t="shared" si="12"/>
        <v>11.112237</v>
      </c>
      <c r="Z68" s="6">
        <f t="shared" si="13"/>
        <v>9.8976704996130955</v>
      </c>
    </row>
    <row r="69" spans="1:26">
      <c r="A69" t="s">
        <v>178</v>
      </c>
      <c r="B69" t="s">
        <v>59</v>
      </c>
      <c r="C69" t="s">
        <v>60</v>
      </c>
      <c r="D69" t="s">
        <v>61</v>
      </c>
      <c r="E69" t="s">
        <v>179</v>
      </c>
      <c r="F69" t="str">
        <f t="shared" si="7"/>
        <v>2016</v>
      </c>
      <c r="G69" t="str">
        <f t="shared" si="8"/>
        <v>03</v>
      </c>
      <c r="H69" t="s">
        <v>31</v>
      </c>
      <c r="I69" t="s">
        <v>32</v>
      </c>
      <c r="J69">
        <v>9924</v>
      </c>
      <c r="L69">
        <v>11</v>
      </c>
      <c r="N69" t="s">
        <v>33</v>
      </c>
      <c r="O69" t="s">
        <v>34</v>
      </c>
      <c r="P69" t="b">
        <v>0</v>
      </c>
      <c r="Q69" t="s">
        <v>35</v>
      </c>
      <c r="R69">
        <v>506580</v>
      </c>
      <c r="S69">
        <v>426042</v>
      </c>
      <c r="T69">
        <f t="shared" si="9"/>
        <v>1.0023926158730139</v>
      </c>
      <c r="U69">
        <f t="shared" si="10"/>
        <v>9.9976073841269866</v>
      </c>
      <c r="V69" s="4">
        <f>_xlfn.XLOOKUP($E69,'[1]Temp&amp;Sal'!$J$2:$J$236,'[1]Temp&amp;Sal'!$N$2:$N$236)</f>
        <v>12.146947000000001</v>
      </c>
      <c r="W69" s="4">
        <f t="shared" si="11"/>
        <v>1.1469470000000008</v>
      </c>
      <c r="X69" s="5">
        <f>_xlfn.XLOOKUP($E69,'[1]Temp&amp;Sal'!$J$2:$J$236,'[1]Temp&amp;Sal'!$R$2:$R$236)</f>
        <v>11.846079</v>
      </c>
      <c r="Y69" s="5">
        <f t="shared" si="12"/>
        <v>10.699131999999999</v>
      </c>
      <c r="Z69" s="6">
        <f t="shared" si="13"/>
        <v>10.259836499613096</v>
      </c>
    </row>
    <row r="70" spans="1:26">
      <c r="A70" t="s">
        <v>180</v>
      </c>
      <c r="B70" t="s">
        <v>59</v>
      </c>
      <c r="C70" t="s">
        <v>60</v>
      </c>
      <c r="D70" t="s">
        <v>61</v>
      </c>
      <c r="E70" t="s">
        <v>181</v>
      </c>
      <c r="F70" t="str">
        <f t="shared" si="7"/>
        <v>2016</v>
      </c>
      <c r="G70" t="str">
        <f t="shared" si="8"/>
        <v>04</v>
      </c>
      <c r="H70" t="s">
        <v>31</v>
      </c>
      <c r="I70" t="s">
        <v>32</v>
      </c>
      <c r="J70">
        <v>9924</v>
      </c>
      <c r="L70">
        <v>8.83</v>
      </c>
      <c r="N70" t="s">
        <v>33</v>
      </c>
      <c r="O70" t="s">
        <v>34</v>
      </c>
      <c r="P70" t="b">
        <v>0</v>
      </c>
      <c r="Q70" t="s">
        <v>35</v>
      </c>
      <c r="R70">
        <v>506580</v>
      </c>
      <c r="S70">
        <v>426042</v>
      </c>
      <c r="T70">
        <f t="shared" si="9"/>
        <v>0.93387817142856955</v>
      </c>
      <c r="U70">
        <f t="shared" si="10"/>
        <v>7.896121828571431</v>
      </c>
      <c r="V70" s="4">
        <f>_xlfn.XLOOKUP($E70,'[1]Temp&amp;Sal'!$J$2:$J$236,'[1]Temp&amp;Sal'!$N$2:$N$236)</f>
        <v>10.83684</v>
      </c>
      <c r="W70" s="4">
        <f t="shared" si="11"/>
        <v>2.0068400000000004</v>
      </c>
      <c r="X70" s="5">
        <f>_xlfn.XLOOKUP($E70,'[1]Temp&amp;Sal'!$J$2:$J$236,'[1]Temp&amp;Sal'!$R$2:$R$236)</f>
        <v>10.584630000000001</v>
      </c>
      <c r="Y70" s="5">
        <f t="shared" si="12"/>
        <v>8.5777900000000002</v>
      </c>
      <c r="Z70" s="6">
        <f t="shared" si="13"/>
        <v>8.9983874996130968</v>
      </c>
    </row>
    <row r="71" spans="1:26">
      <c r="A71" t="s">
        <v>182</v>
      </c>
      <c r="B71" t="s">
        <v>59</v>
      </c>
      <c r="C71" t="s">
        <v>60</v>
      </c>
      <c r="D71" t="s">
        <v>61</v>
      </c>
      <c r="E71" t="s">
        <v>183</v>
      </c>
      <c r="F71" t="str">
        <f t="shared" si="7"/>
        <v>2016</v>
      </c>
      <c r="G71" t="str">
        <f t="shared" si="8"/>
        <v>05</v>
      </c>
      <c r="H71" t="s">
        <v>31</v>
      </c>
      <c r="I71" t="s">
        <v>32</v>
      </c>
      <c r="J71">
        <v>9924</v>
      </c>
      <c r="L71">
        <v>9.8699999999999992</v>
      </c>
      <c r="N71" t="s">
        <v>33</v>
      </c>
      <c r="O71" t="s">
        <v>34</v>
      </c>
      <c r="P71" t="b">
        <v>0</v>
      </c>
      <c r="Q71" t="s">
        <v>35</v>
      </c>
      <c r="R71">
        <v>506580</v>
      </c>
      <c r="S71">
        <v>426042</v>
      </c>
      <c r="T71">
        <f t="shared" si="9"/>
        <v>0.75935817142857021</v>
      </c>
      <c r="U71">
        <f t="shared" si="10"/>
        <v>9.1106418285714295</v>
      </c>
      <c r="V71" s="4">
        <f>_xlfn.XLOOKUP($E71,'[1]Temp&amp;Sal'!$J$2:$J$236,'[1]Temp&amp;Sal'!$N$2:$N$236)</f>
        <v>10.611962999999999</v>
      </c>
      <c r="W71" s="4">
        <f t="shared" si="11"/>
        <v>0.74196300000000015</v>
      </c>
      <c r="X71" s="5">
        <f>_xlfn.XLOOKUP($E71,'[1]Temp&amp;Sal'!$J$2:$J$236,'[1]Temp&amp;Sal'!$R$2:$R$236)</f>
        <v>10.374672</v>
      </c>
      <c r="Y71" s="5">
        <f t="shared" si="12"/>
        <v>9.6327090000000002</v>
      </c>
      <c r="Z71" s="6">
        <f t="shared" si="13"/>
        <v>8.7884294996130965</v>
      </c>
    </row>
    <row r="72" spans="1:26">
      <c r="A72" t="s">
        <v>184</v>
      </c>
      <c r="B72" t="s">
        <v>59</v>
      </c>
      <c r="C72" t="s">
        <v>60</v>
      </c>
      <c r="D72" t="s">
        <v>61</v>
      </c>
      <c r="E72" t="s">
        <v>185</v>
      </c>
      <c r="F72" t="str">
        <f t="shared" si="7"/>
        <v>2016</v>
      </c>
      <c r="G72" t="str">
        <f t="shared" si="8"/>
        <v>06</v>
      </c>
      <c r="H72" t="s">
        <v>31</v>
      </c>
      <c r="I72" t="s">
        <v>32</v>
      </c>
      <c r="J72">
        <v>9924</v>
      </c>
      <c r="L72">
        <v>8.3699999999999992</v>
      </c>
      <c r="N72" t="s">
        <v>33</v>
      </c>
      <c r="O72" t="s">
        <v>34</v>
      </c>
      <c r="P72" t="b">
        <v>0</v>
      </c>
      <c r="Q72" t="s">
        <v>35</v>
      </c>
      <c r="R72">
        <v>506580</v>
      </c>
      <c r="S72">
        <v>426042</v>
      </c>
      <c r="T72">
        <f t="shared" si="9"/>
        <v>0.56570128253967988</v>
      </c>
      <c r="U72">
        <f t="shared" si="10"/>
        <v>7.8042987174603198</v>
      </c>
      <c r="V72" s="4">
        <f>_xlfn.XLOOKUP($E72,'[1]Temp&amp;Sal'!$J$2:$J$236,'[1]Temp&amp;Sal'!$N$2:$N$236)</f>
        <v>9.4777599999999982</v>
      </c>
      <c r="W72" s="4">
        <f t="shared" si="11"/>
        <v>1.107759999999999</v>
      </c>
      <c r="X72" s="5">
        <f>_xlfn.XLOOKUP($E72,'[1]Temp&amp;Sal'!$J$2:$J$236,'[1]Temp&amp;Sal'!$R$2:$R$236)</f>
        <v>9.2844350000000002</v>
      </c>
      <c r="Y72" s="5">
        <f t="shared" si="12"/>
        <v>8.1766750000000012</v>
      </c>
      <c r="Z72" s="6">
        <f t="shared" si="13"/>
        <v>7.6981924996130973</v>
      </c>
    </row>
    <row r="73" spans="1:26">
      <c r="A73" t="s">
        <v>186</v>
      </c>
      <c r="B73" t="s">
        <v>59</v>
      </c>
      <c r="C73" t="s">
        <v>60</v>
      </c>
      <c r="D73" t="s">
        <v>61</v>
      </c>
      <c r="E73" t="s">
        <v>187</v>
      </c>
      <c r="F73" t="str">
        <f t="shared" si="7"/>
        <v>2016</v>
      </c>
      <c r="G73" t="str">
        <f t="shared" si="8"/>
        <v>07</v>
      </c>
      <c r="H73" t="s">
        <v>31</v>
      </c>
      <c r="I73" t="s">
        <v>32</v>
      </c>
      <c r="J73">
        <v>9924</v>
      </c>
      <c r="L73">
        <v>7.55</v>
      </c>
      <c r="N73" t="s">
        <v>33</v>
      </c>
      <c r="O73" t="s">
        <v>34</v>
      </c>
      <c r="P73" t="b">
        <v>0</v>
      </c>
      <c r="Q73" t="s">
        <v>35</v>
      </c>
      <c r="R73">
        <v>506580</v>
      </c>
      <c r="S73">
        <v>426042</v>
      </c>
      <c r="T73">
        <f t="shared" si="9"/>
        <v>0.35785926233765997</v>
      </c>
      <c r="U73">
        <f t="shared" si="10"/>
        <v>7.1921407376623403</v>
      </c>
      <c r="V73" s="4">
        <f>_xlfn.XLOOKUP($E73,'[1]Temp&amp;Sal'!$J$2:$J$236,'[1]Temp&amp;Sal'!$N$2:$N$236)</f>
        <v>8.844695999999999</v>
      </c>
      <c r="W73" s="4">
        <f t="shared" si="11"/>
        <v>1.2946959999999992</v>
      </c>
      <c r="X73" s="5">
        <f>_xlfn.XLOOKUP($E73,'[1]Temp&amp;Sal'!$J$2:$J$236,'[1]Temp&amp;Sal'!$R$2:$R$236)</f>
        <v>8.6764140000000012</v>
      </c>
      <c r="Y73" s="5">
        <f t="shared" si="12"/>
        <v>7.381718000000002</v>
      </c>
      <c r="Z73" s="6">
        <f t="shared" si="13"/>
        <v>7.0901714996130982</v>
      </c>
    </row>
    <row r="74" spans="1:26">
      <c r="A74" t="s">
        <v>188</v>
      </c>
      <c r="B74" t="s">
        <v>59</v>
      </c>
      <c r="C74" t="s">
        <v>60</v>
      </c>
      <c r="D74" t="s">
        <v>61</v>
      </c>
      <c r="E74" t="s">
        <v>189</v>
      </c>
      <c r="F74" t="str">
        <f t="shared" si="7"/>
        <v>2016</v>
      </c>
      <c r="G74" t="str">
        <f t="shared" si="8"/>
        <v>08</v>
      </c>
      <c r="H74" t="s">
        <v>31</v>
      </c>
      <c r="I74" t="s">
        <v>32</v>
      </c>
      <c r="J74">
        <v>9924</v>
      </c>
      <c r="L74">
        <v>7.18</v>
      </c>
      <c r="N74" t="s">
        <v>33</v>
      </c>
      <c r="O74" t="s">
        <v>34</v>
      </c>
      <c r="P74" t="b">
        <v>0</v>
      </c>
      <c r="Q74" t="s">
        <v>155</v>
      </c>
      <c r="R74">
        <v>506580</v>
      </c>
      <c r="S74">
        <v>426042</v>
      </c>
      <c r="T74">
        <f t="shared" si="9"/>
        <v>0.47904271688311306</v>
      </c>
      <c r="U74">
        <f t="shared" si="10"/>
        <v>6.7009572831168871</v>
      </c>
      <c r="V74" s="4">
        <f>_xlfn.XLOOKUP($E74,'[1]Temp&amp;Sal'!$J$2:$J$236,'[1]Temp&amp;Sal'!$N$2:$N$236)</f>
        <v>8.352405000000001</v>
      </c>
      <c r="W74" s="4">
        <f t="shared" si="11"/>
        <v>1.1724050000000013</v>
      </c>
      <c r="X74" s="5">
        <f>_xlfn.XLOOKUP($E74,'[1]Temp&amp;Sal'!$J$2:$J$236,'[1]Temp&amp;Sal'!$R$2:$R$236)</f>
        <v>8.1907599999999992</v>
      </c>
      <c r="Y74" s="5">
        <f t="shared" si="12"/>
        <v>7.0183549999999979</v>
      </c>
      <c r="Z74" s="6">
        <f t="shared" si="13"/>
        <v>6.6045174996130962</v>
      </c>
    </row>
    <row r="75" spans="1:26">
      <c r="A75" t="s">
        <v>190</v>
      </c>
      <c r="B75" t="s">
        <v>59</v>
      </c>
      <c r="C75" t="s">
        <v>60</v>
      </c>
      <c r="D75" t="s">
        <v>61</v>
      </c>
      <c r="E75" t="s">
        <v>191</v>
      </c>
      <c r="F75" t="str">
        <f t="shared" si="7"/>
        <v>2016</v>
      </c>
      <c r="G75" t="str">
        <f t="shared" si="8"/>
        <v>08</v>
      </c>
      <c r="H75" t="s">
        <v>31</v>
      </c>
      <c r="I75" t="s">
        <v>32</v>
      </c>
      <c r="J75">
        <v>9924</v>
      </c>
      <c r="L75">
        <v>7.26</v>
      </c>
      <c r="N75" t="s">
        <v>33</v>
      </c>
      <c r="O75" t="s">
        <v>34</v>
      </c>
      <c r="P75" t="b">
        <v>0</v>
      </c>
      <c r="Q75" t="s">
        <v>35</v>
      </c>
      <c r="R75">
        <v>506580</v>
      </c>
      <c r="S75">
        <v>426042</v>
      </c>
      <c r="T75">
        <f t="shared" si="9"/>
        <v>0.47904271688311306</v>
      </c>
      <c r="U75">
        <f t="shared" si="10"/>
        <v>6.7809572831168872</v>
      </c>
      <c r="V75" s="4">
        <f>_xlfn.XLOOKUP($E75,'[1]Temp&amp;Sal'!$J$2:$J$236,'[1]Temp&amp;Sal'!$N$2:$N$236)</f>
        <v>8.4247730000000001</v>
      </c>
      <c r="W75" s="4">
        <f t="shared" si="11"/>
        <v>1.1647730000000003</v>
      </c>
      <c r="X75" s="5">
        <f>_xlfn.XLOOKUP($E75,'[1]Temp&amp;Sal'!$J$2:$J$236,'[1]Temp&amp;Sal'!$R$2:$R$236)</f>
        <v>8.262042000000001</v>
      </c>
      <c r="Y75" s="5">
        <f t="shared" si="12"/>
        <v>7.0972690000000007</v>
      </c>
      <c r="Z75" s="6">
        <f t="shared" si="13"/>
        <v>6.675799499613098</v>
      </c>
    </row>
    <row r="76" spans="1:26">
      <c r="A76" t="s">
        <v>192</v>
      </c>
      <c r="B76" t="s">
        <v>59</v>
      </c>
      <c r="C76" t="s">
        <v>60</v>
      </c>
      <c r="D76" t="s">
        <v>61</v>
      </c>
      <c r="E76" t="s">
        <v>193</v>
      </c>
      <c r="F76" t="str">
        <f t="shared" si="7"/>
        <v>2016</v>
      </c>
      <c r="G76" t="str">
        <f t="shared" si="8"/>
        <v>09</v>
      </c>
      <c r="H76" t="s">
        <v>31</v>
      </c>
      <c r="I76" t="s">
        <v>32</v>
      </c>
      <c r="J76">
        <v>9924</v>
      </c>
      <c r="L76">
        <v>7.45</v>
      </c>
      <c r="N76" t="s">
        <v>33</v>
      </c>
      <c r="O76" t="s">
        <v>34</v>
      </c>
      <c r="P76" t="b">
        <v>0</v>
      </c>
      <c r="Q76" t="s">
        <v>155</v>
      </c>
      <c r="R76">
        <v>506580</v>
      </c>
      <c r="S76">
        <v>426042</v>
      </c>
      <c r="T76">
        <f t="shared" si="9"/>
        <v>0.47907180779220893</v>
      </c>
      <c r="U76">
        <f t="shared" si="10"/>
        <v>6.9709281922077917</v>
      </c>
      <c r="V76" s="4">
        <f>_xlfn.XLOOKUP($E76,'[1]Temp&amp;Sal'!$J$2:$J$236,'[1]Temp&amp;Sal'!$N$2:$N$236)</f>
        <v>8.4783659999999994</v>
      </c>
      <c r="W76" s="4">
        <f t="shared" si="11"/>
        <v>1.0283659999999992</v>
      </c>
      <c r="X76" s="5">
        <f>_xlfn.XLOOKUP($E76,'[1]Temp&amp;Sal'!$J$2:$J$236,'[1]Temp&amp;Sal'!$R$2:$R$236)</f>
        <v>8.3160600000000002</v>
      </c>
      <c r="Y76" s="5">
        <f t="shared" si="12"/>
        <v>7.287694000000001</v>
      </c>
      <c r="Z76" s="6">
        <f t="shared" si="13"/>
        <v>6.7298174996130973</v>
      </c>
    </row>
    <row r="77" spans="1:26">
      <c r="A77" t="s">
        <v>194</v>
      </c>
      <c r="B77" t="s">
        <v>59</v>
      </c>
      <c r="C77" t="s">
        <v>60</v>
      </c>
      <c r="D77" t="s">
        <v>61</v>
      </c>
      <c r="E77" t="s">
        <v>195</v>
      </c>
      <c r="F77" t="str">
        <f t="shared" si="7"/>
        <v>2016</v>
      </c>
      <c r="G77" t="str">
        <f t="shared" si="8"/>
        <v>09</v>
      </c>
      <c r="H77" t="s">
        <v>31</v>
      </c>
      <c r="I77" t="s">
        <v>32</v>
      </c>
      <c r="J77">
        <v>9924</v>
      </c>
      <c r="L77">
        <v>7.54</v>
      </c>
      <c r="N77" t="s">
        <v>33</v>
      </c>
      <c r="O77" t="s">
        <v>34</v>
      </c>
      <c r="P77" t="b">
        <v>0</v>
      </c>
      <c r="Q77" t="s">
        <v>35</v>
      </c>
      <c r="R77">
        <v>506580</v>
      </c>
      <c r="S77">
        <v>426042</v>
      </c>
      <c r="T77">
        <f t="shared" si="9"/>
        <v>0.47907180779220893</v>
      </c>
      <c r="U77">
        <f t="shared" si="10"/>
        <v>7.0609281922077916</v>
      </c>
      <c r="V77" s="4">
        <f>_xlfn.XLOOKUP($E77,'[1]Temp&amp;Sal'!$J$2:$J$236,'[1]Temp&amp;Sal'!$N$2:$N$236)</f>
        <v>8.5418819999999993</v>
      </c>
      <c r="W77" s="4">
        <f t="shared" si="11"/>
        <v>1.0018819999999993</v>
      </c>
      <c r="X77" s="5">
        <f>_xlfn.XLOOKUP($E77,'[1]Temp&amp;Sal'!$J$2:$J$236,'[1]Temp&amp;Sal'!$R$2:$R$236)</f>
        <v>8.3687590000000007</v>
      </c>
      <c r="Y77" s="5">
        <f t="shared" si="12"/>
        <v>7.3668770000000015</v>
      </c>
      <c r="Z77" s="6">
        <f t="shared" si="13"/>
        <v>6.7825164996130978</v>
      </c>
    </row>
    <row r="78" spans="1:26">
      <c r="A78" t="s">
        <v>196</v>
      </c>
      <c r="B78" t="s">
        <v>59</v>
      </c>
      <c r="C78" t="s">
        <v>60</v>
      </c>
      <c r="D78" t="s">
        <v>61</v>
      </c>
      <c r="E78" t="s">
        <v>197</v>
      </c>
      <c r="F78" t="str">
        <f t="shared" si="7"/>
        <v>2016</v>
      </c>
      <c r="G78" t="str">
        <f t="shared" si="8"/>
        <v>10</v>
      </c>
      <c r="H78" t="s">
        <v>31</v>
      </c>
      <c r="I78" t="s">
        <v>32</v>
      </c>
      <c r="J78">
        <v>9924</v>
      </c>
      <c r="L78">
        <v>7.89</v>
      </c>
      <c r="N78" t="s">
        <v>33</v>
      </c>
      <c r="O78" t="s">
        <v>34</v>
      </c>
      <c r="P78" t="b">
        <v>0</v>
      </c>
      <c r="Q78" t="s">
        <v>155</v>
      </c>
      <c r="R78">
        <v>506580</v>
      </c>
      <c r="S78">
        <v>426042</v>
      </c>
      <c r="T78">
        <f t="shared" si="9"/>
        <v>0.51405271688311815</v>
      </c>
      <c r="U78">
        <f t="shared" si="10"/>
        <v>7.3759472831168811</v>
      </c>
      <c r="V78" s="4">
        <f>_xlfn.XLOOKUP($E78,'[1]Temp&amp;Sal'!$J$2:$J$236,'[1]Temp&amp;Sal'!$N$2:$N$236)</f>
        <v>9.00305</v>
      </c>
      <c r="W78" s="4">
        <f t="shared" si="11"/>
        <v>1.1130500000000003</v>
      </c>
      <c r="X78" s="5">
        <f>_xlfn.XLOOKUP($E78,'[1]Temp&amp;Sal'!$J$2:$J$236,'[1]Temp&amp;Sal'!$R$2:$R$236)</f>
        <v>8.8158539999999999</v>
      </c>
      <c r="Y78" s="5">
        <f t="shared" si="12"/>
        <v>7.7028039999999995</v>
      </c>
      <c r="Z78" s="6">
        <f t="shared" si="13"/>
        <v>7.2296114996130969</v>
      </c>
    </row>
    <row r="79" spans="1:26">
      <c r="A79" t="s">
        <v>198</v>
      </c>
      <c r="B79" t="s">
        <v>59</v>
      </c>
      <c r="C79" t="s">
        <v>60</v>
      </c>
      <c r="D79" t="s">
        <v>61</v>
      </c>
      <c r="E79" t="s">
        <v>199</v>
      </c>
      <c r="F79" t="str">
        <f t="shared" si="7"/>
        <v>2016</v>
      </c>
      <c r="G79" t="str">
        <f t="shared" si="8"/>
        <v>10</v>
      </c>
      <c r="H79" t="s">
        <v>31</v>
      </c>
      <c r="I79" t="s">
        <v>32</v>
      </c>
      <c r="J79">
        <v>9924</v>
      </c>
      <c r="L79">
        <v>7.93</v>
      </c>
      <c r="N79" t="s">
        <v>33</v>
      </c>
      <c r="O79" t="s">
        <v>34</v>
      </c>
      <c r="P79" t="b">
        <v>0</v>
      </c>
      <c r="Q79" t="s">
        <v>35</v>
      </c>
      <c r="R79">
        <v>506580</v>
      </c>
      <c r="S79">
        <v>426042</v>
      </c>
      <c r="T79">
        <f t="shared" si="9"/>
        <v>0.51405271688311815</v>
      </c>
      <c r="U79">
        <f t="shared" si="10"/>
        <v>7.415947283116882</v>
      </c>
      <c r="V79" s="4">
        <f>_xlfn.XLOOKUP($E79,'[1]Temp&amp;Sal'!$J$2:$J$236,'[1]Temp&amp;Sal'!$N$2:$N$236)</f>
        <v>9.0253800000000002</v>
      </c>
      <c r="W79" s="4">
        <f t="shared" si="11"/>
        <v>1.0953800000000005</v>
      </c>
      <c r="X79" s="5">
        <f>_xlfn.XLOOKUP($E79,'[1]Temp&amp;Sal'!$J$2:$J$236,'[1]Temp&amp;Sal'!$R$2:$R$236)</f>
        <v>8.8376999999999999</v>
      </c>
      <c r="Y79" s="5">
        <f t="shared" si="12"/>
        <v>7.7423199999999994</v>
      </c>
      <c r="Z79" s="6">
        <f t="shared" si="13"/>
        <v>7.2514574996130969</v>
      </c>
    </row>
    <row r="80" spans="1:26">
      <c r="A80" t="s">
        <v>200</v>
      </c>
      <c r="B80" t="s">
        <v>59</v>
      </c>
      <c r="C80" t="s">
        <v>60</v>
      </c>
      <c r="D80" t="s">
        <v>61</v>
      </c>
      <c r="E80" t="s">
        <v>201</v>
      </c>
      <c r="F80" t="str">
        <f t="shared" si="7"/>
        <v>2016</v>
      </c>
      <c r="G80" t="str">
        <f t="shared" si="8"/>
        <v>11</v>
      </c>
      <c r="H80" t="s">
        <v>31</v>
      </c>
      <c r="I80" t="s">
        <v>32</v>
      </c>
      <c r="J80">
        <v>9924</v>
      </c>
      <c r="L80">
        <v>9.3800000000000008</v>
      </c>
      <c r="N80" t="s">
        <v>33</v>
      </c>
      <c r="O80" t="s">
        <v>34</v>
      </c>
      <c r="P80" t="b">
        <v>0</v>
      </c>
      <c r="Q80" t="s">
        <v>155</v>
      </c>
      <c r="R80">
        <v>506580</v>
      </c>
      <c r="S80">
        <v>426042</v>
      </c>
      <c r="T80">
        <f t="shared" si="9"/>
        <v>0.25725617142857127</v>
      </c>
      <c r="U80">
        <f t="shared" si="10"/>
        <v>9.12274382857143</v>
      </c>
      <c r="V80" s="4">
        <f>_xlfn.XLOOKUP($E80,'[1]Temp&amp;Sal'!$J$2:$J$236,'[1]Temp&amp;Sal'!$N$2:$N$236)</f>
        <v>10.330611000000001</v>
      </c>
      <c r="W80" s="4">
        <f t="shared" si="11"/>
        <v>0.95061100000000032</v>
      </c>
      <c r="X80" s="5">
        <f>_xlfn.XLOOKUP($E80,'[1]Temp&amp;Sal'!$J$2:$J$236,'[1]Temp&amp;Sal'!$R$2:$R$236)</f>
        <v>10.09432</v>
      </c>
      <c r="Y80" s="5">
        <f t="shared" si="12"/>
        <v>9.1437089999999994</v>
      </c>
      <c r="Z80" s="6">
        <f t="shared" si="13"/>
        <v>8.5080774996130959</v>
      </c>
    </row>
    <row r="81" spans="1:26">
      <c r="A81" t="s">
        <v>202</v>
      </c>
      <c r="B81" t="s">
        <v>59</v>
      </c>
      <c r="C81" t="s">
        <v>60</v>
      </c>
      <c r="D81" t="s">
        <v>61</v>
      </c>
      <c r="E81" t="s">
        <v>203</v>
      </c>
      <c r="F81" t="str">
        <f t="shared" si="7"/>
        <v>2016</v>
      </c>
      <c r="G81" t="str">
        <f t="shared" si="8"/>
        <v>11</v>
      </c>
      <c r="H81" t="s">
        <v>31</v>
      </c>
      <c r="I81" t="s">
        <v>32</v>
      </c>
      <c r="J81">
        <v>9924</v>
      </c>
      <c r="L81">
        <v>9.39</v>
      </c>
      <c r="N81" t="s">
        <v>33</v>
      </c>
      <c r="O81" t="s">
        <v>34</v>
      </c>
      <c r="P81" t="b">
        <v>0</v>
      </c>
      <c r="Q81" t="s">
        <v>35</v>
      </c>
      <c r="R81">
        <v>506580</v>
      </c>
      <c r="S81">
        <v>426042</v>
      </c>
      <c r="T81">
        <f t="shared" si="9"/>
        <v>0.25725617142857127</v>
      </c>
      <c r="U81">
        <f t="shared" si="10"/>
        <v>9.1327438285714297</v>
      </c>
      <c r="V81" s="4">
        <f>_xlfn.XLOOKUP($E81,'[1]Temp&amp;Sal'!$J$2:$J$236,'[1]Temp&amp;Sal'!$N$2:$N$236)</f>
        <v>10.502532</v>
      </c>
      <c r="W81" s="4">
        <f t="shared" si="11"/>
        <v>1.1125319999999999</v>
      </c>
      <c r="X81" s="5">
        <f>_xlfn.XLOOKUP($E81,'[1]Temp&amp;Sal'!$J$2:$J$236,'[1]Temp&amp;Sal'!$R$2:$R$236)</f>
        <v>10.25455</v>
      </c>
      <c r="Y81" s="5">
        <f t="shared" si="12"/>
        <v>9.1420180000000002</v>
      </c>
      <c r="Z81" s="6">
        <f t="shared" si="13"/>
        <v>8.6683074996130962</v>
      </c>
    </row>
    <row r="82" spans="1:26">
      <c r="A82" t="s">
        <v>204</v>
      </c>
      <c r="B82" t="s">
        <v>59</v>
      </c>
      <c r="C82" t="s">
        <v>60</v>
      </c>
      <c r="D82" t="s">
        <v>61</v>
      </c>
      <c r="E82" t="s">
        <v>205</v>
      </c>
      <c r="F82" t="str">
        <f t="shared" si="7"/>
        <v>2016</v>
      </c>
      <c r="G82" t="str">
        <f t="shared" si="8"/>
        <v>12</v>
      </c>
      <c r="H82" t="s">
        <v>31</v>
      </c>
      <c r="I82" t="s">
        <v>32</v>
      </c>
      <c r="J82">
        <v>9924</v>
      </c>
      <c r="L82">
        <v>9.5399999999999991</v>
      </c>
      <c r="N82" t="s">
        <v>33</v>
      </c>
      <c r="O82" t="s">
        <v>34</v>
      </c>
      <c r="P82" t="b">
        <v>0</v>
      </c>
      <c r="Q82" t="s">
        <v>155</v>
      </c>
      <c r="R82">
        <v>506580</v>
      </c>
      <c r="S82">
        <v>426042</v>
      </c>
      <c r="T82">
        <f t="shared" si="9"/>
        <v>-0.31442420952381012</v>
      </c>
      <c r="U82">
        <f t="shared" si="10"/>
        <v>9.8544242095238097</v>
      </c>
      <c r="V82" s="4">
        <f>_xlfn.XLOOKUP($E82,'[1]Temp&amp;Sal'!$J$2:$J$236,'[1]Temp&amp;Sal'!$N$2:$N$236)</f>
        <v>11.460750000000001</v>
      </c>
      <c r="W82" s="4">
        <f t="shared" si="11"/>
        <v>1.9207500000000017</v>
      </c>
      <c r="X82" s="5">
        <f>_xlfn.XLOOKUP($E82,'[1]Temp&amp;Sal'!$J$2:$J$236,'[1]Temp&amp;Sal'!$R$2:$R$236)</f>
        <v>11.181248</v>
      </c>
      <c r="Y82" s="5">
        <f t="shared" si="12"/>
        <v>9.2604979999999983</v>
      </c>
      <c r="Z82" s="6">
        <f t="shared" si="13"/>
        <v>9.5950054996130962</v>
      </c>
    </row>
    <row r="83" spans="1:26">
      <c r="A83" t="s">
        <v>206</v>
      </c>
      <c r="B83" t="s">
        <v>59</v>
      </c>
      <c r="C83" t="s">
        <v>60</v>
      </c>
      <c r="D83" t="s">
        <v>61</v>
      </c>
      <c r="E83" t="s">
        <v>207</v>
      </c>
      <c r="F83" t="str">
        <f t="shared" si="7"/>
        <v>2016</v>
      </c>
      <c r="G83" t="str">
        <f t="shared" si="8"/>
        <v>12</v>
      </c>
      <c r="H83" t="s">
        <v>31</v>
      </c>
      <c r="I83" t="s">
        <v>32</v>
      </c>
      <c r="J83">
        <v>9924</v>
      </c>
      <c r="L83">
        <v>9.77</v>
      </c>
      <c r="N83" t="s">
        <v>33</v>
      </c>
      <c r="O83" t="s">
        <v>34</v>
      </c>
      <c r="P83" t="b">
        <v>0</v>
      </c>
      <c r="Q83" t="s">
        <v>35</v>
      </c>
      <c r="R83">
        <v>506580</v>
      </c>
      <c r="S83">
        <v>426042</v>
      </c>
      <c r="T83">
        <f t="shared" si="9"/>
        <v>-0.31442420952381012</v>
      </c>
      <c r="U83">
        <f t="shared" si="10"/>
        <v>10.08442420952381</v>
      </c>
      <c r="V83" s="4">
        <f>_xlfn.XLOOKUP($E83,'[1]Temp&amp;Sal'!$J$2:$J$236,'[1]Temp&amp;Sal'!$N$2:$N$236)</f>
        <v>11.647475999999999</v>
      </c>
      <c r="W83" s="4">
        <f t="shared" si="11"/>
        <v>1.8774759999999997</v>
      </c>
      <c r="X83" s="5">
        <f>_xlfn.XLOOKUP($E83,'[1]Temp&amp;Sal'!$J$2:$J$236,'[1]Temp&amp;Sal'!$R$2:$R$236)</f>
        <v>11.364023999999999</v>
      </c>
      <c r="Y83" s="5">
        <f t="shared" si="12"/>
        <v>9.4865479999999991</v>
      </c>
      <c r="Z83" s="6">
        <f t="shared" si="13"/>
        <v>9.777781499613095</v>
      </c>
    </row>
    <row r="84" spans="1:26">
      <c r="A84" t="s">
        <v>208</v>
      </c>
      <c r="B84" t="s">
        <v>86</v>
      </c>
      <c r="C84" t="s">
        <v>87</v>
      </c>
      <c r="D84" t="s">
        <v>88</v>
      </c>
      <c r="E84" t="s">
        <v>209</v>
      </c>
      <c r="F84" t="str">
        <f t="shared" si="7"/>
        <v>2016</v>
      </c>
      <c r="G84" t="str">
        <f t="shared" si="8"/>
        <v>01</v>
      </c>
      <c r="H84" t="s">
        <v>31</v>
      </c>
      <c r="I84" t="s">
        <v>32</v>
      </c>
      <c r="J84">
        <v>9924</v>
      </c>
      <c r="L84">
        <v>11.1</v>
      </c>
      <c r="N84" t="s">
        <v>33</v>
      </c>
      <c r="O84" t="s">
        <v>34</v>
      </c>
      <c r="P84" t="b">
        <v>0</v>
      </c>
      <c r="Q84" t="s">
        <v>35</v>
      </c>
      <c r="R84">
        <v>510000</v>
      </c>
      <c r="S84">
        <v>427591</v>
      </c>
      <c r="T84">
        <f t="shared" si="9"/>
        <v>0.89225817142856956</v>
      </c>
      <c r="U84">
        <f t="shared" si="10"/>
        <v>10.207741828571431</v>
      </c>
      <c r="V84" s="4" t="str">
        <f>_xlfn.XLOOKUP($E84,'[1]Temp&amp;Sal'!$J$2:$J$236,'[1]Temp&amp;Sal'!$N$2:$N$236)</f>
        <v/>
      </c>
      <c r="W84" s="4" t="str">
        <f t="shared" si="11"/>
        <v/>
      </c>
      <c r="X84" s="5" t="str">
        <f>_xlfn.XLOOKUP($E84,'[1]Temp&amp;Sal'!$J$2:$J$236,'[1]Temp&amp;Sal'!$R$2:$R$236)</f>
        <v/>
      </c>
      <c r="Y84" s="5" t="str">
        <f t="shared" si="12"/>
        <v/>
      </c>
      <c r="Z84" s="6" t="str">
        <f t="shared" si="13"/>
        <v/>
      </c>
    </row>
    <row r="85" spans="1:26">
      <c r="A85" t="s">
        <v>210</v>
      </c>
      <c r="B85" t="s">
        <v>86</v>
      </c>
      <c r="C85" t="s">
        <v>87</v>
      </c>
      <c r="D85" t="s">
        <v>88</v>
      </c>
      <c r="E85" t="s">
        <v>211</v>
      </c>
      <c r="F85" t="str">
        <f t="shared" si="7"/>
        <v>2016</v>
      </c>
      <c r="G85" t="str">
        <f t="shared" si="8"/>
        <v>02</v>
      </c>
      <c r="H85" t="s">
        <v>31</v>
      </c>
      <c r="I85" t="s">
        <v>32</v>
      </c>
      <c r="J85">
        <v>9924</v>
      </c>
      <c r="L85">
        <v>11.1</v>
      </c>
      <c r="N85" t="s">
        <v>33</v>
      </c>
      <c r="O85" t="s">
        <v>34</v>
      </c>
      <c r="P85" t="b">
        <v>0</v>
      </c>
      <c r="Q85" t="s">
        <v>35</v>
      </c>
      <c r="R85">
        <v>510000</v>
      </c>
      <c r="S85">
        <v>427591</v>
      </c>
      <c r="T85">
        <f t="shared" si="9"/>
        <v>0.90705817142857059</v>
      </c>
      <c r="U85">
        <f t="shared" si="10"/>
        <v>10.192941828571429</v>
      </c>
      <c r="V85" s="4">
        <f>_xlfn.XLOOKUP($E85,'[1]Temp&amp;Sal'!$J$2:$J$236,'[1]Temp&amp;Sal'!$N$2:$N$236)</f>
        <v>11.426400000000001</v>
      </c>
      <c r="W85" s="4">
        <f t="shared" si="11"/>
        <v>0.32640000000000136</v>
      </c>
      <c r="X85" s="5">
        <f>_xlfn.XLOOKUP($E85,'[1]Temp&amp;Sal'!$J$2:$J$236,'[1]Temp&amp;Sal'!$R$2:$R$236)</f>
        <v>11.149676999999999</v>
      </c>
      <c r="Y85" s="5">
        <f t="shared" si="12"/>
        <v>10.823276999999997</v>
      </c>
      <c r="Z85" s="6">
        <f t="shared" si="13"/>
        <v>9.5634344996130949</v>
      </c>
    </row>
    <row r="86" spans="1:26">
      <c r="A86" t="s">
        <v>212</v>
      </c>
      <c r="B86" t="s">
        <v>86</v>
      </c>
      <c r="C86" t="s">
        <v>87</v>
      </c>
      <c r="D86" t="s">
        <v>88</v>
      </c>
      <c r="E86" t="s">
        <v>213</v>
      </c>
      <c r="F86" t="str">
        <f t="shared" si="7"/>
        <v>2016</v>
      </c>
      <c r="G86" t="str">
        <f t="shared" si="8"/>
        <v>03</v>
      </c>
      <c r="H86" t="s">
        <v>31</v>
      </c>
      <c r="I86" t="s">
        <v>32</v>
      </c>
      <c r="J86">
        <v>9924</v>
      </c>
      <c r="L86">
        <v>10.9</v>
      </c>
      <c r="N86" t="s">
        <v>33</v>
      </c>
      <c r="O86" t="s">
        <v>34</v>
      </c>
      <c r="P86" t="b">
        <v>0</v>
      </c>
      <c r="Q86" t="s">
        <v>35</v>
      </c>
      <c r="R86">
        <v>510000</v>
      </c>
      <c r="S86">
        <v>427591</v>
      </c>
      <c r="T86">
        <f t="shared" si="9"/>
        <v>1.0023926158730139</v>
      </c>
      <c r="U86">
        <f t="shared" si="10"/>
        <v>9.8976073841269869</v>
      </c>
      <c r="V86" s="4">
        <f>_xlfn.XLOOKUP($E86,'[1]Temp&amp;Sal'!$J$2:$J$236,'[1]Temp&amp;Sal'!$N$2:$N$236)</f>
        <v>11.890205</v>
      </c>
      <c r="W86" s="4">
        <f t="shared" si="11"/>
        <v>0.99020499999999956</v>
      </c>
      <c r="X86" s="5">
        <f>_xlfn.XLOOKUP($E86,'[1]Temp&amp;Sal'!$J$2:$J$236,'[1]Temp&amp;Sal'!$R$2:$R$236)</f>
        <v>11.597040000000002</v>
      </c>
      <c r="Y86" s="5">
        <f t="shared" si="12"/>
        <v>10.606835000000002</v>
      </c>
      <c r="Z86" s="6">
        <f t="shared" si="13"/>
        <v>10.010797499613098</v>
      </c>
    </row>
    <row r="87" spans="1:26">
      <c r="A87" t="s">
        <v>214</v>
      </c>
      <c r="B87" t="s">
        <v>86</v>
      </c>
      <c r="C87" t="s">
        <v>87</v>
      </c>
      <c r="D87" t="s">
        <v>88</v>
      </c>
      <c r="E87" t="s">
        <v>215</v>
      </c>
      <c r="F87" t="str">
        <f t="shared" si="7"/>
        <v>2016</v>
      </c>
      <c r="G87" t="str">
        <f t="shared" si="8"/>
        <v>04</v>
      </c>
      <c r="H87" t="s">
        <v>31</v>
      </c>
      <c r="I87" t="s">
        <v>32</v>
      </c>
      <c r="J87">
        <v>9924</v>
      </c>
      <c r="L87">
        <v>8.81</v>
      </c>
      <c r="N87" t="s">
        <v>33</v>
      </c>
      <c r="O87" t="s">
        <v>34</v>
      </c>
      <c r="P87" t="b">
        <v>0</v>
      </c>
      <c r="Q87" t="s">
        <v>35</v>
      </c>
      <c r="R87">
        <v>510000</v>
      </c>
      <c r="S87">
        <v>427591</v>
      </c>
      <c r="T87">
        <f t="shared" si="9"/>
        <v>0.93387817142856955</v>
      </c>
      <c r="U87">
        <f t="shared" si="10"/>
        <v>7.8761218285714314</v>
      </c>
      <c r="V87" s="4">
        <f>_xlfn.XLOOKUP($E87,'[1]Temp&amp;Sal'!$J$2:$J$236,'[1]Temp&amp;Sal'!$N$2:$N$236)</f>
        <v>10.750788</v>
      </c>
      <c r="W87" s="4">
        <f t="shared" si="11"/>
        <v>1.9407879999999995</v>
      </c>
      <c r="X87" s="5">
        <f>_xlfn.XLOOKUP($E87,'[1]Temp&amp;Sal'!$J$2:$J$236,'[1]Temp&amp;Sal'!$R$2:$R$236)</f>
        <v>10.511604</v>
      </c>
      <c r="Y87" s="5">
        <f t="shared" si="12"/>
        <v>8.5708160000000007</v>
      </c>
      <c r="Z87" s="6">
        <f t="shared" si="13"/>
        <v>8.9253614996130963</v>
      </c>
    </row>
    <row r="88" spans="1:26">
      <c r="A88" t="s">
        <v>216</v>
      </c>
      <c r="B88" t="s">
        <v>86</v>
      </c>
      <c r="C88" t="s">
        <v>87</v>
      </c>
      <c r="D88" t="s">
        <v>88</v>
      </c>
      <c r="E88" t="s">
        <v>217</v>
      </c>
      <c r="F88" t="str">
        <f t="shared" si="7"/>
        <v>2016</v>
      </c>
      <c r="G88" t="str">
        <f t="shared" si="8"/>
        <v>05</v>
      </c>
      <c r="H88" t="s">
        <v>31</v>
      </c>
      <c r="I88" t="s">
        <v>32</v>
      </c>
      <c r="J88">
        <v>9924</v>
      </c>
      <c r="L88">
        <v>9.8000000000000007</v>
      </c>
      <c r="N88" t="s">
        <v>33</v>
      </c>
      <c r="O88" t="s">
        <v>34</v>
      </c>
      <c r="P88" t="b">
        <v>0</v>
      </c>
      <c r="Q88" t="s">
        <v>35</v>
      </c>
      <c r="R88">
        <v>510000</v>
      </c>
      <c r="S88">
        <v>427591</v>
      </c>
      <c r="T88">
        <f t="shared" si="9"/>
        <v>0.75935817142857021</v>
      </c>
      <c r="U88">
        <f t="shared" si="10"/>
        <v>9.0406418285714309</v>
      </c>
      <c r="V88" s="4">
        <f>_xlfn.XLOOKUP($E88,'[1]Temp&amp;Sal'!$J$2:$J$236,'[1]Temp&amp;Sal'!$N$2:$N$236)</f>
        <v>10.623809999999999</v>
      </c>
      <c r="W88" s="4">
        <f t="shared" si="11"/>
        <v>0.82380999999999815</v>
      </c>
      <c r="X88" s="5">
        <f>_xlfn.XLOOKUP($E88,'[1]Temp&amp;Sal'!$J$2:$J$236,'[1]Temp&amp;Sal'!$R$2:$R$236)</f>
        <v>10.387790000000001</v>
      </c>
      <c r="Y88" s="5">
        <f t="shared" si="12"/>
        <v>9.5639800000000026</v>
      </c>
      <c r="Z88" s="6">
        <f t="shared" si="13"/>
        <v>8.8015474996130969</v>
      </c>
    </row>
    <row r="89" spans="1:26">
      <c r="A89" t="s">
        <v>218</v>
      </c>
      <c r="B89" t="s">
        <v>86</v>
      </c>
      <c r="C89" t="s">
        <v>87</v>
      </c>
      <c r="D89" t="s">
        <v>88</v>
      </c>
      <c r="E89" t="s">
        <v>219</v>
      </c>
      <c r="F89" t="str">
        <f t="shared" si="7"/>
        <v>2016</v>
      </c>
      <c r="G89" t="str">
        <f t="shared" si="8"/>
        <v>06</v>
      </c>
      <c r="H89" t="s">
        <v>31</v>
      </c>
      <c r="I89" t="s">
        <v>32</v>
      </c>
      <c r="J89">
        <v>9924</v>
      </c>
      <c r="L89">
        <v>8.4600000000000009</v>
      </c>
      <c r="N89" t="s">
        <v>33</v>
      </c>
      <c r="O89" t="s">
        <v>34</v>
      </c>
      <c r="P89" t="b">
        <v>0</v>
      </c>
      <c r="Q89" t="s">
        <v>35</v>
      </c>
      <c r="R89">
        <v>510000</v>
      </c>
      <c r="S89">
        <v>427591</v>
      </c>
      <c r="T89">
        <f t="shared" si="9"/>
        <v>0.56570128253967988</v>
      </c>
      <c r="U89">
        <f t="shared" si="10"/>
        <v>7.8942987174603214</v>
      </c>
      <c r="V89" s="4">
        <f>_xlfn.XLOOKUP($E89,'[1]Temp&amp;Sal'!$J$2:$J$236,'[1]Temp&amp;Sal'!$N$2:$N$236)</f>
        <v>9.3921899999999994</v>
      </c>
      <c r="W89" s="4">
        <f t="shared" si="11"/>
        <v>0.93218999999999852</v>
      </c>
      <c r="X89" s="5">
        <f>_xlfn.XLOOKUP($E89,'[1]Temp&amp;Sal'!$J$2:$J$236,'[1]Temp&amp;Sal'!$R$2:$R$236)</f>
        <v>9.192755</v>
      </c>
      <c r="Y89" s="5">
        <f t="shared" si="12"/>
        <v>8.2605650000000015</v>
      </c>
      <c r="Z89" s="6">
        <f t="shared" si="13"/>
        <v>7.6065124996130971</v>
      </c>
    </row>
    <row r="90" spans="1:26">
      <c r="A90" t="s">
        <v>220</v>
      </c>
      <c r="B90" t="s">
        <v>86</v>
      </c>
      <c r="C90" t="s">
        <v>87</v>
      </c>
      <c r="D90" t="s">
        <v>88</v>
      </c>
      <c r="E90" t="s">
        <v>221</v>
      </c>
      <c r="F90" t="str">
        <f t="shared" si="7"/>
        <v>2016</v>
      </c>
      <c r="G90" t="str">
        <f t="shared" si="8"/>
        <v>07</v>
      </c>
      <c r="H90" t="s">
        <v>31</v>
      </c>
      <c r="I90" t="s">
        <v>32</v>
      </c>
      <c r="J90">
        <v>9924</v>
      </c>
      <c r="L90">
        <v>7.5</v>
      </c>
      <c r="N90" t="s">
        <v>33</v>
      </c>
      <c r="O90" t="s">
        <v>34</v>
      </c>
      <c r="P90" t="b">
        <v>0</v>
      </c>
      <c r="Q90" t="s">
        <v>35</v>
      </c>
      <c r="R90">
        <v>510000</v>
      </c>
      <c r="S90">
        <v>427591</v>
      </c>
      <c r="T90">
        <f t="shared" si="9"/>
        <v>0.35785926233765997</v>
      </c>
      <c r="U90">
        <f t="shared" si="10"/>
        <v>7.1421407376623396</v>
      </c>
      <c r="V90" s="4">
        <f>_xlfn.XLOOKUP($E90,'[1]Temp&amp;Sal'!$J$2:$J$236,'[1]Temp&amp;Sal'!$N$2:$N$236)</f>
        <v>8.6244220000000009</v>
      </c>
      <c r="W90" s="4">
        <f t="shared" si="11"/>
        <v>1.1244220000000009</v>
      </c>
      <c r="X90" s="5">
        <f>_xlfn.XLOOKUP($E90,'[1]Temp&amp;Sal'!$J$2:$J$236,'[1]Temp&amp;Sal'!$R$2:$R$236)</f>
        <v>8.4543900000000001</v>
      </c>
      <c r="Y90" s="5">
        <f t="shared" si="12"/>
        <v>7.3299679999999992</v>
      </c>
      <c r="Z90" s="6">
        <f t="shared" si="13"/>
        <v>6.8681474996130971</v>
      </c>
    </row>
    <row r="91" spans="1:26">
      <c r="A91" t="s">
        <v>222</v>
      </c>
      <c r="B91" t="s">
        <v>86</v>
      </c>
      <c r="C91" t="s">
        <v>87</v>
      </c>
      <c r="D91" t="s">
        <v>88</v>
      </c>
      <c r="E91" t="s">
        <v>223</v>
      </c>
      <c r="F91" t="str">
        <f t="shared" si="7"/>
        <v>2016</v>
      </c>
      <c r="G91" t="str">
        <f t="shared" si="8"/>
        <v>08</v>
      </c>
      <c r="H91" t="s">
        <v>31</v>
      </c>
      <c r="I91" t="s">
        <v>32</v>
      </c>
      <c r="J91">
        <v>9924</v>
      </c>
      <c r="L91">
        <v>7.27</v>
      </c>
      <c r="N91" t="s">
        <v>33</v>
      </c>
      <c r="O91" t="s">
        <v>34</v>
      </c>
      <c r="P91" t="b">
        <v>0</v>
      </c>
      <c r="Q91" t="s">
        <v>155</v>
      </c>
      <c r="R91">
        <v>510000</v>
      </c>
      <c r="S91">
        <v>427591</v>
      </c>
      <c r="T91">
        <f t="shared" si="9"/>
        <v>0.47904271688311306</v>
      </c>
      <c r="U91">
        <f t="shared" si="10"/>
        <v>6.790957283116887</v>
      </c>
      <c r="V91" s="4">
        <f>_xlfn.XLOOKUP($E91,'[1]Temp&amp;Sal'!$J$2:$J$236,'[1]Temp&amp;Sal'!$N$2:$N$236)</f>
        <v>8.2553929999999998</v>
      </c>
      <c r="W91" s="4">
        <f t="shared" si="11"/>
        <v>0.98539300000000019</v>
      </c>
      <c r="X91" s="5">
        <f>_xlfn.XLOOKUP($E91,'[1]Temp&amp;Sal'!$J$2:$J$236,'[1]Temp&amp;Sal'!$R$2:$R$236)</f>
        <v>8.0970040000000001</v>
      </c>
      <c r="Y91" s="5">
        <f t="shared" si="12"/>
        <v>7.1116109999999999</v>
      </c>
      <c r="Z91" s="6">
        <f t="shared" si="13"/>
        <v>6.5107614996130971</v>
      </c>
    </row>
    <row r="92" spans="1:26">
      <c r="A92" t="s">
        <v>224</v>
      </c>
      <c r="B92" t="s">
        <v>86</v>
      </c>
      <c r="C92" t="s">
        <v>87</v>
      </c>
      <c r="D92" t="s">
        <v>88</v>
      </c>
      <c r="E92" t="s">
        <v>225</v>
      </c>
      <c r="F92" t="str">
        <f t="shared" si="7"/>
        <v>2016</v>
      </c>
      <c r="G92" t="str">
        <f t="shared" si="8"/>
        <v>08</v>
      </c>
      <c r="H92" t="s">
        <v>31</v>
      </c>
      <c r="I92" t="s">
        <v>32</v>
      </c>
      <c r="J92">
        <v>9924</v>
      </c>
      <c r="L92">
        <v>7.33</v>
      </c>
      <c r="N92" t="s">
        <v>33</v>
      </c>
      <c r="O92" t="s">
        <v>34</v>
      </c>
      <c r="P92" t="b">
        <v>0</v>
      </c>
      <c r="Q92" t="s">
        <v>35</v>
      </c>
      <c r="R92">
        <v>510000</v>
      </c>
      <c r="S92">
        <v>427591</v>
      </c>
      <c r="T92">
        <f t="shared" si="9"/>
        <v>0.47904271688311306</v>
      </c>
      <c r="U92">
        <f t="shared" si="10"/>
        <v>6.8509572831168875</v>
      </c>
      <c r="V92" s="4">
        <f>_xlfn.XLOOKUP($E92,'[1]Temp&amp;Sal'!$J$2:$J$236,'[1]Temp&amp;Sal'!$N$2:$N$236)</f>
        <v>8.2600980000000011</v>
      </c>
      <c r="W92" s="4">
        <f t="shared" si="11"/>
        <v>0.93009800000000098</v>
      </c>
      <c r="X92" s="5">
        <f>_xlfn.XLOOKUP($E92,'[1]Temp&amp;Sal'!$J$2:$J$236,'[1]Temp&amp;Sal'!$R$2:$R$236)</f>
        <v>8.1016140000000014</v>
      </c>
      <c r="Y92" s="5">
        <f t="shared" si="12"/>
        <v>7.1715160000000004</v>
      </c>
      <c r="Z92" s="6">
        <f t="shared" si="13"/>
        <v>6.5153714996130985</v>
      </c>
    </row>
    <row r="93" spans="1:26">
      <c r="A93" t="s">
        <v>226</v>
      </c>
      <c r="B93" t="s">
        <v>86</v>
      </c>
      <c r="C93" t="s">
        <v>87</v>
      </c>
      <c r="D93" t="s">
        <v>88</v>
      </c>
      <c r="E93" t="s">
        <v>227</v>
      </c>
      <c r="F93" t="str">
        <f t="shared" si="7"/>
        <v>2016</v>
      </c>
      <c r="G93" t="str">
        <f t="shared" si="8"/>
        <v>09</v>
      </c>
      <c r="H93" t="s">
        <v>31</v>
      </c>
      <c r="I93" t="s">
        <v>32</v>
      </c>
      <c r="J93">
        <v>9924</v>
      </c>
      <c r="L93">
        <v>7.42</v>
      </c>
      <c r="N93" t="s">
        <v>33</v>
      </c>
      <c r="O93" t="s">
        <v>34</v>
      </c>
      <c r="P93" t="b">
        <v>0</v>
      </c>
      <c r="Q93" t="s">
        <v>155</v>
      </c>
      <c r="R93">
        <v>510000</v>
      </c>
      <c r="S93">
        <v>427591</v>
      </c>
      <c r="T93">
        <f t="shared" si="9"/>
        <v>0.47907180779220893</v>
      </c>
      <c r="U93">
        <f t="shared" si="10"/>
        <v>6.9409281922077906</v>
      </c>
      <c r="V93" s="4">
        <f>_xlfn.XLOOKUP($E93,'[1]Temp&amp;Sal'!$J$2:$J$236,'[1]Temp&amp;Sal'!$N$2:$N$236)</f>
        <v>8.3920069999999996</v>
      </c>
      <c r="W93" s="4">
        <f t="shared" si="11"/>
        <v>0.97200699999999962</v>
      </c>
      <c r="X93" s="5">
        <f>_xlfn.XLOOKUP($E93,'[1]Temp&amp;Sal'!$J$2:$J$236,'[1]Temp&amp;Sal'!$R$2:$R$236)</f>
        <v>8.2323599999999999</v>
      </c>
      <c r="Y93" s="5">
        <f t="shared" si="12"/>
        <v>7.2603530000000003</v>
      </c>
      <c r="Z93" s="6">
        <f t="shared" si="13"/>
        <v>6.6461174996130969</v>
      </c>
    </row>
    <row r="94" spans="1:26">
      <c r="A94" t="s">
        <v>228</v>
      </c>
      <c r="B94" t="s">
        <v>86</v>
      </c>
      <c r="C94" t="s">
        <v>87</v>
      </c>
      <c r="D94" t="s">
        <v>88</v>
      </c>
      <c r="E94" t="s">
        <v>229</v>
      </c>
      <c r="F94" t="str">
        <f t="shared" si="7"/>
        <v>2016</v>
      </c>
      <c r="G94" t="str">
        <f t="shared" si="8"/>
        <v>09</v>
      </c>
      <c r="H94" t="s">
        <v>31</v>
      </c>
      <c r="I94" t="s">
        <v>32</v>
      </c>
      <c r="J94">
        <v>9924</v>
      </c>
      <c r="L94">
        <v>7.45</v>
      </c>
      <c r="N94" t="s">
        <v>33</v>
      </c>
      <c r="O94" t="s">
        <v>34</v>
      </c>
      <c r="P94" t="b">
        <v>0</v>
      </c>
      <c r="Q94" t="s">
        <v>35</v>
      </c>
      <c r="R94">
        <v>510000</v>
      </c>
      <c r="S94">
        <v>427591</v>
      </c>
      <c r="T94">
        <f t="shared" si="9"/>
        <v>0.47907180779220893</v>
      </c>
      <c r="U94">
        <f t="shared" si="10"/>
        <v>6.9709281922077917</v>
      </c>
      <c r="V94" s="4">
        <f>_xlfn.XLOOKUP($E94,'[1]Temp&amp;Sal'!$J$2:$J$236,'[1]Temp&amp;Sal'!$N$2:$N$236)</f>
        <v>8.4375590000000003</v>
      </c>
      <c r="W94" s="4">
        <f t="shared" si="11"/>
        <v>0.98755900000000008</v>
      </c>
      <c r="X94" s="5">
        <f>_xlfn.XLOOKUP($E94,'[1]Temp&amp;Sal'!$J$2:$J$236,'[1]Temp&amp;Sal'!$R$2:$R$236)</f>
        <v>8.2760700000000007</v>
      </c>
      <c r="Y94" s="5">
        <f t="shared" si="12"/>
        <v>7.2885110000000006</v>
      </c>
      <c r="Z94" s="6">
        <f t="shared" si="13"/>
        <v>6.6898274996130977</v>
      </c>
    </row>
    <row r="95" spans="1:26">
      <c r="A95" t="s">
        <v>230</v>
      </c>
      <c r="B95" t="s">
        <v>86</v>
      </c>
      <c r="C95" t="s">
        <v>87</v>
      </c>
      <c r="D95" t="s">
        <v>88</v>
      </c>
      <c r="E95" t="s">
        <v>231</v>
      </c>
      <c r="F95" t="str">
        <f t="shared" si="7"/>
        <v>2016</v>
      </c>
      <c r="G95" t="str">
        <f t="shared" si="8"/>
        <v>10</v>
      </c>
      <c r="H95" t="s">
        <v>31</v>
      </c>
      <c r="I95" t="s">
        <v>32</v>
      </c>
      <c r="J95">
        <v>9924</v>
      </c>
      <c r="L95">
        <v>7.88</v>
      </c>
      <c r="N95" t="s">
        <v>33</v>
      </c>
      <c r="O95" t="s">
        <v>34</v>
      </c>
      <c r="P95" t="b">
        <v>0</v>
      </c>
      <c r="Q95" t="s">
        <v>155</v>
      </c>
      <c r="R95">
        <v>510000</v>
      </c>
      <c r="S95">
        <v>427591</v>
      </c>
      <c r="T95">
        <f t="shared" si="9"/>
        <v>0.51405271688311815</v>
      </c>
      <c r="U95">
        <f t="shared" si="10"/>
        <v>7.3659472831168813</v>
      </c>
      <c r="V95" s="4">
        <f>_xlfn.XLOOKUP($E95,'[1]Temp&amp;Sal'!$J$2:$J$236,'[1]Temp&amp;Sal'!$N$2:$N$236)</f>
        <v>8.9309849999999997</v>
      </c>
      <c r="W95" s="4">
        <f t="shared" si="11"/>
        <v>1.0509849999999998</v>
      </c>
      <c r="X95" s="5">
        <f>_xlfn.XLOOKUP($E95,'[1]Temp&amp;Sal'!$J$2:$J$236,'[1]Temp&amp;Sal'!$R$2:$R$236)</f>
        <v>8.7463440000000006</v>
      </c>
      <c r="Y95" s="5">
        <f t="shared" si="12"/>
        <v>7.6953590000000007</v>
      </c>
      <c r="Z95" s="6">
        <f t="shared" si="13"/>
        <v>7.1601014996130976</v>
      </c>
    </row>
    <row r="96" spans="1:26">
      <c r="A96" t="s">
        <v>232</v>
      </c>
      <c r="B96" t="s">
        <v>86</v>
      </c>
      <c r="C96" t="s">
        <v>87</v>
      </c>
      <c r="D96" t="s">
        <v>88</v>
      </c>
      <c r="E96" t="s">
        <v>233</v>
      </c>
      <c r="F96" t="str">
        <f t="shared" si="7"/>
        <v>2016</v>
      </c>
      <c r="G96" t="str">
        <f t="shared" si="8"/>
        <v>10</v>
      </c>
      <c r="H96" t="s">
        <v>31</v>
      </c>
      <c r="I96" t="s">
        <v>32</v>
      </c>
      <c r="J96">
        <v>9924</v>
      </c>
      <c r="L96">
        <v>7.92</v>
      </c>
      <c r="N96" t="s">
        <v>33</v>
      </c>
      <c r="O96" t="s">
        <v>34</v>
      </c>
      <c r="P96" t="b">
        <v>0</v>
      </c>
      <c r="Q96" t="s">
        <v>35</v>
      </c>
      <c r="R96">
        <v>510000</v>
      </c>
      <c r="S96">
        <v>427591</v>
      </c>
      <c r="T96">
        <f t="shared" si="9"/>
        <v>0.51405271688311815</v>
      </c>
      <c r="U96">
        <f t="shared" si="10"/>
        <v>7.4059472831168822</v>
      </c>
      <c r="V96" s="4">
        <f>_xlfn.XLOOKUP($E96,'[1]Temp&amp;Sal'!$J$2:$J$236,'[1]Temp&amp;Sal'!$N$2:$N$236)</f>
        <v>8.9533149999999999</v>
      </c>
      <c r="W96" s="4">
        <f t="shared" si="11"/>
        <v>1.033315</v>
      </c>
      <c r="X96" s="5">
        <f>_xlfn.XLOOKUP($E96,'[1]Temp&amp;Sal'!$J$2:$J$236,'[1]Temp&amp;Sal'!$R$2:$R$236)</f>
        <v>8.7681900000000006</v>
      </c>
      <c r="Y96" s="5">
        <f t="shared" si="12"/>
        <v>7.7348750000000006</v>
      </c>
      <c r="Z96" s="6">
        <f t="shared" si="13"/>
        <v>7.1819474996130976</v>
      </c>
    </row>
    <row r="97" spans="1:26">
      <c r="A97" t="s">
        <v>234</v>
      </c>
      <c r="B97" t="s">
        <v>86</v>
      </c>
      <c r="C97" t="s">
        <v>87</v>
      </c>
      <c r="D97" t="s">
        <v>88</v>
      </c>
      <c r="E97" t="s">
        <v>235</v>
      </c>
      <c r="F97" t="str">
        <f t="shared" si="7"/>
        <v>2016</v>
      </c>
      <c r="G97" t="str">
        <f t="shared" si="8"/>
        <v>11</v>
      </c>
      <c r="H97" t="s">
        <v>31</v>
      </c>
      <c r="I97" t="s">
        <v>32</v>
      </c>
      <c r="J97">
        <v>9924</v>
      </c>
      <c r="L97">
        <v>9.2200000000000006</v>
      </c>
      <c r="N97" t="s">
        <v>33</v>
      </c>
      <c r="O97" t="s">
        <v>34</v>
      </c>
      <c r="P97" t="b">
        <v>0</v>
      </c>
      <c r="Q97" t="s">
        <v>155</v>
      </c>
      <c r="R97">
        <v>510000</v>
      </c>
      <c r="S97">
        <v>427591</v>
      </c>
      <c r="T97">
        <f t="shared" si="9"/>
        <v>0.25725617142857127</v>
      </c>
      <c r="U97">
        <f t="shared" si="10"/>
        <v>8.9627438285714298</v>
      </c>
      <c r="V97" s="4">
        <f>_xlfn.XLOOKUP($E97,'[1]Temp&amp;Sal'!$J$2:$J$236,'[1]Temp&amp;Sal'!$N$2:$N$236)</f>
        <v>10.24452</v>
      </c>
      <c r="W97" s="4">
        <f t="shared" si="11"/>
        <v>1.024519999999999</v>
      </c>
      <c r="X97" s="5">
        <f>_xlfn.XLOOKUP($E97,'[1]Temp&amp;Sal'!$J$2:$J$236,'[1]Temp&amp;Sal'!$R$2:$R$236)</f>
        <v>10.010772000000001</v>
      </c>
      <c r="Y97" s="5">
        <f t="shared" si="12"/>
        <v>8.9862520000000021</v>
      </c>
      <c r="Z97" s="6">
        <f t="shared" si="13"/>
        <v>8.4245294996130973</v>
      </c>
    </row>
    <row r="98" spans="1:26">
      <c r="A98" t="s">
        <v>236</v>
      </c>
      <c r="B98" t="s">
        <v>86</v>
      </c>
      <c r="C98" t="s">
        <v>87</v>
      </c>
      <c r="D98" t="s">
        <v>88</v>
      </c>
      <c r="E98" t="s">
        <v>237</v>
      </c>
      <c r="F98" t="str">
        <f t="shared" si="7"/>
        <v>2016</v>
      </c>
      <c r="G98" t="str">
        <f t="shared" si="8"/>
        <v>11</v>
      </c>
      <c r="H98" t="s">
        <v>31</v>
      </c>
      <c r="I98" t="s">
        <v>32</v>
      </c>
      <c r="J98">
        <v>9924</v>
      </c>
      <c r="L98">
        <v>9.25</v>
      </c>
      <c r="N98" t="s">
        <v>33</v>
      </c>
      <c r="O98" t="s">
        <v>34</v>
      </c>
      <c r="P98" t="b">
        <v>0</v>
      </c>
      <c r="Q98" t="s">
        <v>35</v>
      </c>
      <c r="R98">
        <v>510000</v>
      </c>
      <c r="S98">
        <v>427591</v>
      </c>
      <c r="T98">
        <f t="shared" si="9"/>
        <v>0.25725617142857127</v>
      </c>
      <c r="U98">
        <f t="shared" si="10"/>
        <v>8.9927438285714292</v>
      </c>
      <c r="V98" s="4">
        <f>_xlfn.XLOOKUP($E98,'[1]Temp&amp;Sal'!$J$2:$J$236,'[1]Temp&amp;Sal'!$N$2:$N$236)</f>
        <v>10.271429999999999</v>
      </c>
      <c r="W98" s="4">
        <f t="shared" si="11"/>
        <v>1.0214299999999987</v>
      </c>
      <c r="X98" s="5">
        <f>_xlfn.XLOOKUP($E98,'[1]Temp&amp;Sal'!$J$2:$J$236,'[1]Temp&amp;Sal'!$R$2:$R$236)</f>
        <v>10.037038000000001</v>
      </c>
      <c r="Y98" s="5">
        <f t="shared" si="12"/>
        <v>9.0156080000000021</v>
      </c>
      <c r="Z98" s="6">
        <f t="shared" si="13"/>
        <v>8.450795499613097</v>
      </c>
    </row>
    <row r="99" spans="1:26">
      <c r="A99" t="s">
        <v>238</v>
      </c>
      <c r="B99" t="s">
        <v>86</v>
      </c>
      <c r="C99" t="s">
        <v>87</v>
      </c>
      <c r="D99" t="s">
        <v>88</v>
      </c>
      <c r="E99" t="s">
        <v>239</v>
      </c>
      <c r="F99" t="str">
        <f t="shared" si="7"/>
        <v>2016</v>
      </c>
      <c r="G99" t="str">
        <f t="shared" si="8"/>
        <v>12</v>
      </c>
      <c r="H99" t="s">
        <v>31</v>
      </c>
      <c r="I99" t="s">
        <v>32</v>
      </c>
      <c r="J99">
        <v>9924</v>
      </c>
      <c r="L99">
        <v>9.68</v>
      </c>
      <c r="N99" t="s">
        <v>33</v>
      </c>
      <c r="O99" t="s">
        <v>34</v>
      </c>
      <c r="P99" t="b">
        <v>0</v>
      </c>
      <c r="Q99" t="s">
        <v>155</v>
      </c>
      <c r="R99">
        <v>510000</v>
      </c>
      <c r="S99">
        <v>427591</v>
      </c>
      <c r="T99">
        <f t="shared" si="9"/>
        <v>-0.31442420952381012</v>
      </c>
      <c r="U99">
        <f t="shared" si="10"/>
        <v>9.9944242095238103</v>
      </c>
      <c r="V99" s="4">
        <f>_xlfn.XLOOKUP($E99,'[1]Temp&amp;Sal'!$J$2:$J$236,'[1]Temp&amp;Sal'!$N$2:$N$236)</f>
        <v>11.181632</v>
      </c>
      <c r="W99" s="4">
        <f t="shared" si="11"/>
        <v>1.5016320000000007</v>
      </c>
      <c r="X99" s="5">
        <f>_xlfn.XLOOKUP($E99,'[1]Temp&amp;Sal'!$J$2:$J$236,'[1]Temp&amp;Sal'!$R$2:$R$236)</f>
        <v>10.917766</v>
      </c>
      <c r="Y99" s="5">
        <f t="shared" si="12"/>
        <v>9.4161339999999996</v>
      </c>
      <c r="Z99" s="6">
        <f t="shared" si="13"/>
        <v>9.3315234996130965</v>
      </c>
    </row>
    <row r="100" spans="1:26">
      <c r="A100" t="s">
        <v>240</v>
      </c>
      <c r="B100" t="s">
        <v>86</v>
      </c>
      <c r="C100" t="s">
        <v>87</v>
      </c>
      <c r="D100" t="s">
        <v>88</v>
      </c>
      <c r="E100" t="s">
        <v>241</v>
      </c>
      <c r="F100" t="str">
        <f t="shared" si="7"/>
        <v>2016</v>
      </c>
      <c r="G100" t="str">
        <f t="shared" si="8"/>
        <v>12</v>
      </c>
      <c r="H100" t="s">
        <v>31</v>
      </c>
      <c r="I100" t="s">
        <v>32</v>
      </c>
      <c r="J100">
        <v>9924</v>
      </c>
      <c r="L100">
        <v>9.67</v>
      </c>
      <c r="N100" t="s">
        <v>33</v>
      </c>
      <c r="O100" t="s">
        <v>34</v>
      </c>
      <c r="P100" t="b">
        <v>0</v>
      </c>
      <c r="Q100" t="s">
        <v>35</v>
      </c>
      <c r="R100">
        <v>510000</v>
      </c>
      <c r="S100">
        <v>427591</v>
      </c>
      <c r="T100">
        <f t="shared" si="9"/>
        <v>-0.31442420952381012</v>
      </c>
      <c r="U100">
        <f t="shared" si="10"/>
        <v>9.9844242095238105</v>
      </c>
      <c r="V100" s="4">
        <f>_xlfn.XLOOKUP($E100,'[1]Temp&amp;Sal'!$J$2:$J$236,'[1]Temp&amp;Sal'!$N$2:$N$236)</f>
        <v>11.483052000000001</v>
      </c>
      <c r="W100" s="4">
        <f t="shared" si="11"/>
        <v>1.8130520000000008</v>
      </c>
      <c r="X100" s="5">
        <f>_xlfn.XLOOKUP($E100,'[1]Temp&amp;Sal'!$J$2:$J$236,'[1]Temp&amp;Sal'!$R$2:$R$236)</f>
        <v>11.202992</v>
      </c>
      <c r="Y100" s="5">
        <f t="shared" si="12"/>
        <v>9.3899399999999993</v>
      </c>
      <c r="Z100" s="6">
        <f t="shared" si="13"/>
        <v>9.6167494996130962</v>
      </c>
    </row>
    <row r="101" spans="1:26">
      <c r="A101" t="s">
        <v>242</v>
      </c>
      <c r="B101" t="s">
        <v>113</v>
      </c>
      <c r="C101" t="s">
        <v>114</v>
      </c>
      <c r="D101" t="s">
        <v>115</v>
      </c>
      <c r="E101" t="s">
        <v>243</v>
      </c>
      <c r="F101" t="str">
        <f t="shared" si="7"/>
        <v>2016</v>
      </c>
      <c r="G101" t="str">
        <f t="shared" si="8"/>
        <v>01</v>
      </c>
      <c r="H101" t="s">
        <v>31</v>
      </c>
      <c r="I101" t="s">
        <v>32</v>
      </c>
      <c r="J101">
        <v>9924</v>
      </c>
      <c r="L101">
        <v>11</v>
      </c>
      <c r="N101" t="s">
        <v>33</v>
      </c>
      <c r="O101" t="s">
        <v>34</v>
      </c>
      <c r="P101" t="b">
        <v>0</v>
      </c>
      <c r="Q101" t="s">
        <v>35</v>
      </c>
      <c r="R101">
        <v>516900</v>
      </c>
      <c r="S101">
        <v>423400</v>
      </c>
      <c r="T101">
        <f t="shared" si="9"/>
        <v>0.89225817142856956</v>
      </c>
      <c r="U101">
        <f t="shared" si="10"/>
        <v>10.107741828571431</v>
      </c>
      <c r="V101" s="4">
        <f>_xlfn.XLOOKUP($E101,'[1]Temp&amp;Sal'!$J$2:$J$236,'[1]Temp&amp;Sal'!$N$2:$N$236)</f>
        <v>11.318031999999999</v>
      </c>
      <c r="W101" s="4">
        <f t="shared" si="11"/>
        <v>0.31803199999999876</v>
      </c>
      <c r="X101" s="5">
        <f>_xlfn.XLOOKUP($E101,'[1]Temp&amp;Sal'!$J$2:$J$236,'[1]Temp&amp;Sal'!$R$2:$R$236)</f>
        <v>11.050833000000001</v>
      </c>
      <c r="Y101" s="5">
        <f t="shared" si="12"/>
        <v>10.732801000000002</v>
      </c>
      <c r="Z101" s="6">
        <f t="shared" si="13"/>
        <v>9.464590499613097</v>
      </c>
    </row>
    <row r="102" spans="1:26">
      <c r="A102" t="s">
        <v>244</v>
      </c>
      <c r="B102" t="s">
        <v>113</v>
      </c>
      <c r="C102" t="s">
        <v>114</v>
      </c>
      <c r="D102" t="s">
        <v>115</v>
      </c>
      <c r="E102" t="s">
        <v>245</v>
      </c>
      <c r="F102" t="str">
        <f t="shared" si="7"/>
        <v>2016</v>
      </c>
      <c r="G102" t="str">
        <f t="shared" si="8"/>
        <v>02</v>
      </c>
      <c r="H102" t="s">
        <v>31</v>
      </c>
      <c r="I102" t="s">
        <v>32</v>
      </c>
      <c r="J102">
        <v>9924</v>
      </c>
      <c r="L102">
        <v>10.9</v>
      </c>
      <c r="N102" t="s">
        <v>33</v>
      </c>
      <c r="O102" t="s">
        <v>34</v>
      </c>
      <c r="P102" t="b">
        <v>0</v>
      </c>
      <c r="Q102" t="s">
        <v>35</v>
      </c>
      <c r="R102">
        <v>516900</v>
      </c>
      <c r="S102">
        <v>423400</v>
      </c>
      <c r="T102">
        <f t="shared" si="9"/>
        <v>0.90705817142857059</v>
      </c>
      <c r="U102">
        <f t="shared" si="10"/>
        <v>9.9929418285714302</v>
      </c>
      <c r="V102" s="4">
        <f>_xlfn.XLOOKUP($E102,'[1]Temp&amp;Sal'!$J$2:$J$236,'[1]Temp&amp;Sal'!$N$2:$N$236)</f>
        <v>11.117547</v>
      </c>
      <c r="W102" s="4">
        <f t="shared" si="11"/>
        <v>0.21754699999999971</v>
      </c>
      <c r="X102" s="5">
        <f>_xlfn.XLOOKUP($E102,'[1]Temp&amp;Sal'!$J$2:$J$236,'[1]Temp&amp;Sal'!$R$2:$R$236)</f>
        <v>10.849048</v>
      </c>
      <c r="Y102" s="5">
        <f t="shared" si="12"/>
        <v>10.631501</v>
      </c>
      <c r="Z102" s="6">
        <f t="shared" si="13"/>
        <v>9.262805499613096</v>
      </c>
    </row>
    <row r="103" spans="1:26">
      <c r="A103" t="s">
        <v>246</v>
      </c>
      <c r="B103" t="s">
        <v>113</v>
      </c>
      <c r="C103" t="s">
        <v>114</v>
      </c>
      <c r="D103" t="s">
        <v>115</v>
      </c>
      <c r="E103" t="s">
        <v>247</v>
      </c>
      <c r="F103" t="str">
        <f t="shared" si="7"/>
        <v>2016</v>
      </c>
      <c r="G103" t="str">
        <f t="shared" si="8"/>
        <v>03</v>
      </c>
      <c r="H103" t="s">
        <v>31</v>
      </c>
      <c r="I103" t="s">
        <v>32</v>
      </c>
      <c r="J103">
        <v>9924</v>
      </c>
      <c r="L103">
        <v>10.6</v>
      </c>
      <c r="N103" t="s">
        <v>33</v>
      </c>
      <c r="O103" t="s">
        <v>34</v>
      </c>
      <c r="P103" t="b">
        <v>0</v>
      </c>
      <c r="Q103" t="s">
        <v>35</v>
      </c>
      <c r="R103">
        <v>516900</v>
      </c>
      <c r="S103">
        <v>423400</v>
      </c>
      <c r="T103">
        <f t="shared" si="9"/>
        <v>1.0023926158730139</v>
      </c>
      <c r="U103">
        <f t="shared" si="10"/>
        <v>9.5976073841269862</v>
      </c>
      <c r="V103" s="4">
        <f>_xlfn.XLOOKUP($E103,'[1]Temp&amp;Sal'!$J$2:$J$236,'[1]Temp&amp;Sal'!$N$2:$N$236)</f>
        <v>11.148333000000001</v>
      </c>
      <c r="W103" s="4">
        <f t="shared" si="11"/>
        <v>0.54833300000000129</v>
      </c>
      <c r="X103" s="5">
        <f>_xlfn.XLOOKUP($E103,'[1]Temp&amp;Sal'!$J$2:$J$236,'[1]Temp&amp;Sal'!$R$2:$R$236)</f>
        <v>10.879115000000001</v>
      </c>
      <c r="Y103" s="5">
        <f t="shared" si="12"/>
        <v>10.330781999999999</v>
      </c>
      <c r="Z103" s="6">
        <f t="shared" si="13"/>
        <v>9.2928724996130967</v>
      </c>
    </row>
    <row r="104" spans="1:26">
      <c r="A104" t="s">
        <v>248</v>
      </c>
      <c r="B104" t="s">
        <v>113</v>
      </c>
      <c r="C104" t="s">
        <v>114</v>
      </c>
      <c r="D104" t="s">
        <v>115</v>
      </c>
      <c r="E104" t="s">
        <v>249</v>
      </c>
      <c r="F104" t="str">
        <f t="shared" si="7"/>
        <v>2016</v>
      </c>
      <c r="G104" t="str">
        <f t="shared" si="8"/>
        <v>04</v>
      </c>
      <c r="H104" t="s">
        <v>31</v>
      </c>
      <c r="I104" t="s">
        <v>32</v>
      </c>
      <c r="J104">
        <v>9924</v>
      </c>
      <c r="L104">
        <v>8.98</v>
      </c>
      <c r="N104" t="s">
        <v>33</v>
      </c>
      <c r="O104" t="s">
        <v>34</v>
      </c>
      <c r="P104" t="b">
        <v>0</v>
      </c>
      <c r="Q104" t="s">
        <v>35</v>
      </c>
      <c r="R104">
        <v>516900</v>
      </c>
      <c r="S104">
        <v>423400</v>
      </c>
      <c r="T104">
        <f t="shared" si="9"/>
        <v>0.93387817142856955</v>
      </c>
      <c r="U104">
        <f t="shared" si="10"/>
        <v>8.0461218285714313</v>
      </c>
      <c r="V104" s="4">
        <f>_xlfn.XLOOKUP($E104,'[1]Temp&amp;Sal'!$J$2:$J$236,'[1]Temp&amp;Sal'!$N$2:$N$236)</f>
        <v>10.404324000000001</v>
      </c>
      <c r="W104" s="4">
        <f t="shared" si="11"/>
        <v>1.4243240000000004</v>
      </c>
      <c r="X104" s="5">
        <f>_xlfn.XLOOKUP($E104,'[1]Temp&amp;Sal'!$J$2:$J$236,'[1]Temp&amp;Sal'!$R$2:$R$236)</f>
        <v>10.167470000000002</v>
      </c>
      <c r="Y104" s="5">
        <f t="shared" si="12"/>
        <v>8.7431460000000012</v>
      </c>
      <c r="Z104" s="6">
        <f t="shared" si="13"/>
        <v>8.5812274996130977</v>
      </c>
    </row>
    <row r="105" spans="1:26">
      <c r="A105" t="s">
        <v>250</v>
      </c>
      <c r="B105" t="s">
        <v>113</v>
      </c>
      <c r="C105" t="s">
        <v>114</v>
      </c>
      <c r="D105" t="s">
        <v>115</v>
      </c>
      <c r="E105" t="s">
        <v>251</v>
      </c>
      <c r="F105" t="str">
        <f t="shared" si="7"/>
        <v>2016</v>
      </c>
      <c r="G105" t="str">
        <f t="shared" si="8"/>
        <v>05</v>
      </c>
      <c r="H105" t="s">
        <v>31</v>
      </c>
      <c r="I105" t="s">
        <v>32</v>
      </c>
      <c r="J105">
        <v>9924</v>
      </c>
      <c r="L105">
        <v>9.85</v>
      </c>
      <c r="N105" t="s">
        <v>33</v>
      </c>
      <c r="O105" t="s">
        <v>34</v>
      </c>
      <c r="P105" t="b">
        <v>0</v>
      </c>
      <c r="Q105" t="s">
        <v>35</v>
      </c>
      <c r="R105">
        <v>516900</v>
      </c>
      <c r="S105">
        <v>423400</v>
      </c>
      <c r="T105">
        <f t="shared" si="9"/>
        <v>0.75935817142857021</v>
      </c>
      <c r="U105">
        <f t="shared" si="10"/>
        <v>9.0906418285714299</v>
      </c>
      <c r="V105" s="4">
        <f>_xlfn.XLOOKUP($E105,'[1]Temp&amp;Sal'!$J$2:$J$236,'[1]Temp&amp;Sal'!$N$2:$N$236)</f>
        <v>10.372104</v>
      </c>
      <c r="W105" s="4">
        <f t="shared" si="11"/>
        <v>0.52210400000000057</v>
      </c>
      <c r="X105" s="5">
        <f>_xlfn.XLOOKUP($E105,'[1]Temp&amp;Sal'!$J$2:$J$236,'[1]Temp&amp;Sal'!$R$2:$R$236)</f>
        <v>10.137</v>
      </c>
      <c r="Y105" s="5">
        <f t="shared" si="12"/>
        <v>9.6148959999999999</v>
      </c>
      <c r="Z105" s="6">
        <f t="shared" si="13"/>
        <v>8.5507574996130966</v>
      </c>
    </row>
    <row r="106" spans="1:26">
      <c r="A106" t="s">
        <v>252</v>
      </c>
      <c r="B106" t="s">
        <v>113</v>
      </c>
      <c r="C106" t="s">
        <v>114</v>
      </c>
      <c r="D106" t="s">
        <v>115</v>
      </c>
      <c r="E106" t="s">
        <v>253</v>
      </c>
      <c r="F106" t="str">
        <f t="shared" si="7"/>
        <v>2016</v>
      </c>
      <c r="G106" t="str">
        <f t="shared" si="8"/>
        <v>06</v>
      </c>
      <c r="H106" t="s">
        <v>31</v>
      </c>
      <c r="I106" t="s">
        <v>32</v>
      </c>
      <c r="J106">
        <v>9924</v>
      </c>
      <c r="L106">
        <v>8.58</v>
      </c>
      <c r="N106" t="s">
        <v>33</v>
      </c>
      <c r="O106" t="s">
        <v>34</v>
      </c>
      <c r="P106" t="b">
        <v>0</v>
      </c>
      <c r="Q106" t="s">
        <v>35</v>
      </c>
      <c r="R106">
        <v>516900</v>
      </c>
      <c r="S106">
        <v>423400</v>
      </c>
      <c r="T106">
        <f t="shared" si="9"/>
        <v>0.56570128253967988</v>
      </c>
      <c r="U106">
        <f t="shared" si="10"/>
        <v>8.0142987174603206</v>
      </c>
      <c r="V106" s="4">
        <f>_xlfn.XLOOKUP($E106,'[1]Temp&amp;Sal'!$J$2:$J$236,'[1]Temp&amp;Sal'!$N$2:$N$236)</f>
        <v>9.2549120000000009</v>
      </c>
      <c r="W106" s="4">
        <f t="shared" si="11"/>
        <v>0.67491200000000084</v>
      </c>
      <c r="X106" s="5">
        <f>_xlfn.XLOOKUP($E106,'[1]Temp&amp;Sal'!$J$2:$J$236,'[1]Temp&amp;Sal'!$R$2:$R$236)</f>
        <v>9.063089999999999</v>
      </c>
      <c r="Y106" s="5">
        <f t="shared" si="12"/>
        <v>8.3881779999999981</v>
      </c>
      <c r="Z106" s="6">
        <f t="shared" si="13"/>
        <v>7.476847499613096</v>
      </c>
    </row>
    <row r="107" spans="1:26">
      <c r="A107" t="s">
        <v>254</v>
      </c>
      <c r="B107" t="s">
        <v>113</v>
      </c>
      <c r="C107" t="s">
        <v>114</v>
      </c>
      <c r="D107" t="s">
        <v>115</v>
      </c>
      <c r="E107" t="s">
        <v>255</v>
      </c>
      <c r="F107" t="str">
        <f t="shared" si="7"/>
        <v>2016</v>
      </c>
      <c r="G107" t="str">
        <f t="shared" si="8"/>
        <v>07</v>
      </c>
      <c r="H107" t="s">
        <v>31</v>
      </c>
      <c r="I107" t="s">
        <v>32</v>
      </c>
      <c r="J107">
        <v>9924</v>
      </c>
      <c r="L107">
        <v>7.53</v>
      </c>
      <c r="N107" t="s">
        <v>33</v>
      </c>
      <c r="O107" t="s">
        <v>34</v>
      </c>
      <c r="P107" t="b">
        <v>0</v>
      </c>
      <c r="Q107" t="s">
        <v>35</v>
      </c>
      <c r="R107">
        <v>516900</v>
      </c>
      <c r="S107">
        <v>423400</v>
      </c>
      <c r="T107">
        <f t="shared" si="9"/>
        <v>0.35785926233765997</v>
      </c>
      <c r="U107">
        <f t="shared" si="10"/>
        <v>7.1721407376623407</v>
      </c>
      <c r="V107" s="4">
        <f>_xlfn.XLOOKUP($E107,'[1]Temp&amp;Sal'!$J$2:$J$236,'[1]Temp&amp;Sal'!$N$2:$N$236)</f>
        <v>8.4717750000000009</v>
      </c>
      <c r="W107" s="4">
        <f t="shared" si="11"/>
        <v>0.94177500000000069</v>
      </c>
      <c r="X107" s="5">
        <f>_xlfn.XLOOKUP($E107,'[1]Temp&amp;Sal'!$J$2:$J$236,'[1]Temp&amp;Sal'!$R$2:$R$236)</f>
        <v>8.3075450000000011</v>
      </c>
      <c r="Y107" s="5">
        <f t="shared" si="12"/>
        <v>7.3657700000000004</v>
      </c>
      <c r="Z107" s="6">
        <f t="shared" si="13"/>
        <v>6.7213024996130981</v>
      </c>
    </row>
    <row r="108" spans="1:26">
      <c r="A108" t="s">
        <v>256</v>
      </c>
      <c r="B108" t="s">
        <v>113</v>
      </c>
      <c r="C108" t="s">
        <v>114</v>
      </c>
      <c r="D108" t="s">
        <v>115</v>
      </c>
      <c r="E108" t="s">
        <v>257</v>
      </c>
      <c r="F108" t="str">
        <f t="shared" si="7"/>
        <v>2016</v>
      </c>
      <c r="G108" t="str">
        <f t="shared" si="8"/>
        <v>08</v>
      </c>
      <c r="H108" t="s">
        <v>31</v>
      </c>
      <c r="I108" t="s">
        <v>32</v>
      </c>
      <c r="J108">
        <v>9924</v>
      </c>
      <c r="L108">
        <v>7.41</v>
      </c>
      <c r="N108" t="s">
        <v>33</v>
      </c>
      <c r="O108" t="s">
        <v>258</v>
      </c>
      <c r="P108" t="b">
        <v>0</v>
      </c>
      <c r="Q108" t="s">
        <v>155</v>
      </c>
      <c r="R108">
        <v>516900</v>
      </c>
      <c r="S108">
        <v>423400</v>
      </c>
      <c r="T108">
        <f t="shared" si="9"/>
        <v>0.47904271688311306</v>
      </c>
      <c r="U108">
        <f t="shared" si="10"/>
        <v>6.9309572831168875</v>
      </c>
      <c r="V108" s="4">
        <f>_xlfn.XLOOKUP($E108,'[1]Temp&amp;Sal'!$J$2:$J$236,'[1]Temp&amp;Sal'!$N$2:$N$236)</f>
        <v>8.0542349999999985</v>
      </c>
      <c r="W108" s="4">
        <f t="shared" si="11"/>
        <v>0.64423499999999834</v>
      </c>
      <c r="X108" s="5">
        <f>_xlfn.XLOOKUP($E108,'[1]Temp&amp;Sal'!$J$2:$J$236,'[1]Temp&amp;Sal'!$R$2:$R$236)</f>
        <v>7.9015579999999996</v>
      </c>
      <c r="Y108" s="5">
        <f t="shared" si="12"/>
        <v>7.2573230000000013</v>
      </c>
      <c r="Z108" s="6">
        <f t="shared" si="13"/>
        <v>6.3153154996130967</v>
      </c>
    </row>
    <row r="109" spans="1:26">
      <c r="A109" t="s">
        <v>259</v>
      </c>
      <c r="B109" t="s">
        <v>113</v>
      </c>
      <c r="C109" t="s">
        <v>114</v>
      </c>
      <c r="D109" t="s">
        <v>115</v>
      </c>
      <c r="E109" t="s">
        <v>260</v>
      </c>
      <c r="F109" t="str">
        <f t="shared" si="7"/>
        <v>2016</v>
      </c>
      <c r="G109" t="str">
        <f t="shared" si="8"/>
        <v>08</v>
      </c>
      <c r="H109" t="s">
        <v>31</v>
      </c>
      <c r="I109" t="s">
        <v>32</v>
      </c>
      <c r="J109">
        <v>9924</v>
      </c>
      <c r="L109">
        <v>7.33</v>
      </c>
      <c r="N109" t="s">
        <v>33</v>
      </c>
      <c r="O109" t="s">
        <v>34</v>
      </c>
      <c r="P109" t="b">
        <v>0</v>
      </c>
      <c r="Q109" t="s">
        <v>35</v>
      </c>
      <c r="R109">
        <v>516900</v>
      </c>
      <c r="S109">
        <v>423400</v>
      </c>
      <c r="T109">
        <f t="shared" si="9"/>
        <v>0.47904271688311306</v>
      </c>
      <c r="U109">
        <f t="shared" si="10"/>
        <v>6.8509572831168875</v>
      </c>
      <c r="V109" s="4">
        <f>_xlfn.XLOOKUP($E109,'[1]Temp&amp;Sal'!$J$2:$J$236,'[1]Temp&amp;Sal'!$N$2:$N$236)</f>
        <v>8.0892739999999996</v>
      </c>
      <c r="W109" s="4">
        <f t="shared" si="11"/>
        <v>0.75927399999999956</v>
      </c>
      <c r="X109" s="5">
        <f>_xlfn.XLOOKUP($E109,'[1]Temp&amp;Sal'!$J$2:$J$236,'[1]Temp&amp;Sal'!$R$2:$R$236)</f>
        <v>7.9371839999999994</v>
      </c>
      <c r="Y109" s="5">
        <f t="shared" si="12"/>
        <v>7.1779099999999998</v>
      </c>
      <c r="Z109" s="6">
        <f t="shared" si="13"/>
        <v>6.3509414996130964</v>
      </c>
    </row>
    <row r="110" spans="1:26">
      <c r="A110" t="s">
        <v>261</v>
      </c>
      <c r="B110" t="s">
        <v>113</v>
      </c>
      <c r="C110" t="s">
        <v>114</v>
      </c>
      <c r="D110" t="s">
        <v>115</v>
      </c>
      <c r="E110" t="s">
        <v>262</v>
      </c>
      <c r="F110" t="str">
        <f t="shared" si="7"/>
        <v>2016</v>
      </c>
      <c r="G110" t="str">
        <f t="shared" si="8"/>
        <v>09</v>
      </c>
      <c r="H110" t="s">
        <v>31</v>
      </c>
      <c r="I110" t="s">
        <v>32</v>
      </c>
      <c r="J110">
        <v>9924</v>
      </c>
      <c r="L110">
        <v>7.47</v>
      </c>
      <c r="N110" t="s">
        <v>33</v>
      </c>
      <c r="O110" t="s">
        <v>258</v>
      </c>
      <c r="P110" t="b">
        <v>0</v>
      </c>
      <c r="Q110" t="s">
        <v>155</v>
      </c>
      <c r="R110">
        <v>516900</v>
      </c>
      <c r="S110">
        <v>423400</v>
      </c>
      <c r="T110">
        <f t="shared" si="9"/>
        <v>0.47907180779220893</v>
      </c>
      <c r="U110">
        <f t="shared" si="10"/>
        <v>6.9909281922077913</v>
      </c>
      <c r="V110" s="4">
        <f>_xlfn.XLOOKUP($E110,'[1]Temp&amp;Sal'!$J$2:$J$236,'[1]Temp&amp;Sal'!$N$2:$N$236)</f>
        <v>8.1557759999999995</v>
      </c>
      <c r="W110" s="4">
        <f t="shared" si="11"/>
        <v>0.68577599999999972</v>
      </c>
      <c r="X110" s="5">
        <f>_xlfn.XLOOKUP($E110,'[1]Temp&amp;Sal'!$J$2:$J$236,'[1]Temp&amp;Sal'!$R$2:$R$236)</f>
        <v>7.9935660000000004</v>
      </c>
      <c r="Y110" s="5">
        <f t="shared" si="12"/>
        <v>7.3077900000000007</v>
      </c>
      <c r="Z110" s="6">
        <f t="shared" si="13"/>
        <v>6.4073234996130974</v>
      </c>
    </row>
    <row r="111" spans="1:26">
      <c r="A111" t="s">
        <v>263</v>
      </c>
      <c r="B111" t="s">
        <v>113</v>
      </c>
      <c r="C111" t="s">
        <v>114</v>
      </c>
      <c r="D111" t="s">
        <v>115</v>
      </c>
      <c r="E111" t="s">
        <v>264</v>
      </c>
      <c r="F111" t="str">
        <f t="shared" si="7"/>
        <v>2016</v>
      </c>
      <c r="G111" t="str">
        <f t="shared" si="8"/>
        <v>09</v>
      </c>
      <c r="H111" t="s">
        <v>31</v>
      </c>
      <c r="I111" t="s">
        <v>32</v>
      </c>
      <c r="J111">
        <v>9924</v>
      </c>
      <c r="L111">
        <v>7.48</v>
      </c>
      <c r="N111" t="s">
        <v>33</v>
      </c>
      <c r="O111" t="s">
        <v>34</v>
      </c>
      <c r="P111" t="b">
        <v>0</v>
      </c>
      <c r="Q111" t="s">
        <v>35</v>
      </c>
      <c r="R111">
        <v>516900</v>
      </c>
      <c r="S111">
        <v>423400</v>
      </c>
      <c r="T111">
        <f t="shared" si="9"/>
        <v>0.47907180779220893</v>
      </c>
      <c r="U111">
        <f t="shared" si="10"/>
        <v>7.0009281922077911</v>
      </c>
      <c r="V111" s="4">
        <f>_xlfn.XLOOKUP($E111,'[1]Temp&amp;Sal'!$J$2:$J$236,'[1]Temp&amp;Sal'!$N$2:$N$236)</f>
        <v>8.2194929999999999</v>
      </c>
      <c r="W111" s="4">
        <f t="shared" si="11"/>
        <v>0.73949299999999951</v>
      </c>
      <c r="X111" s="5">
        <f>_xlfn.XLOOKUP($E111,'[1]Temp&amp;Sal'!$J$2:$J$236,'[1]Temp&amp;Sal'!$R$2:$R$236)</f>
        <v>8.0559429999999992</v>
      </c>
      <c r="Y111" s="5">
        <f t="shared" si="12"/>
        <v>7.3164499999999997</v>
      </c>
      <c r="Z111" s="6">
        <f t="shared" si="13"/>
        <v>6.4697004996130962</v>
      </c>
    </row>
    <row r="112" spans="1:26">
      <c r="A112" t="s">
        <v>265</v>
      </c>
      <c r="B112" t="s">
        <v>113</v>
      </c>
      <c r="C112" t="s">
        <v>114</v>
      </c>
      <c r="D112" t="s">
        <v>115</v>
      </c>
      <c r="E112" t="s">
        <v>266</v>
      </c>
      <c r="F112" t="str">
        <f t="shared" si="7"/>
        <v>2016</v>
      </c>
      <c r="G112" t="str">
        <f t="shared" si="8"/>
        <v>10</v>
      </c>
      <c r="H112" t="s">
        <v>31</v>
      </c>
      <c r="I112" t="s">
        <v>32</v>
      </c>
      <c r="J112">
        <v>9924</v>
      </c>
      <c r="L112">
        <v>7.79</v>
      </c>
      <c r="N112" t="s">
        <v>33</v>
      </c>
      <c r="O112" t="s">
        <v>258</v>
      </c>
      <c r="P112" t="b">
        <v>0</v>
      </c>
      <c r="Q112" t="s">
        <v>155</v>
      </c>
      <c r="R112">
        <v>516900</v>
      </c>
      <c r="S112">
        <v>423400</v>
      </c>
      <c r="T112">
        <f t="shared" si="9"/>
        <v>0.51405271688311815</v>
      </c>
      <c r="U112">
        <f t="shared" si="10"/>
        <v>7.2759472831168814</v>
      </c>
      <c r="V112" s="4">
        <f>_xlfn.XLOOKUP($E112,'[1]Temp&amp;Sal'!$J$2:$J$236,'[1]Temp&amp;Sal'!$N$2:$N$236)</f>
        <v>8.6551709999999993</v>
      </c>
      <c r="W112" s="4">
        <f t="shared" si="11"/>
        <v>0.86517099999999925</v>
      </c>
      <c r="X112" s="5">
        <f>_xlfn.XLOOKUP($E112,'[1]Temp&amp;Sal'!$J$2:$J$236,'[1]Temp&amp;Sal'!$R$2:$R$236)</f>
        <v>8.4777079999999998</v>
      </c>
      <c r="Y112" s="5">
        <f t="shared" si="12"/>
        <v>7.6125370000000006</v>
      </c>
      <c r="Z112" s="6">
        <f t="shared" si="13"/>
        <v>6.8914654996130968</v>
      </c>
    </row>
    <row r="113" spans="1:26">
      <c r="A113" t="s">
        <v>267</v>
      </c>
      <c r="B113" t="s">
        <v>113</v>
      </c>
      <c r="C113" t="s">
        <v>114</v>
      </c>
      <c r="D113" t="s">
        <v>115</v>
      </c>
      <c r="E113" t="s">
        <v>268</v>
      </c>
      <c r="F113" t="str">
        <f t="shared" si="7"/>
        <v>2016</v>
      </c>
      <c r="G113" t="str">
        <f t="shared" si="8"/>
        <v>10</v>
      </c>
      <c r="H113" t="s">
        <v>31</v>
      </c>
      <c r="I113" t="s">
        <v>32</v>
      </c>
      <c r="J113">
        <v>9924</v>
      </c>
      <c r="L113">
        <v>7.93</v>
      </c>
      <c r="N113" t="s">
        <v>33</v>
      </c>
      <c r="O113" t="s">
        <v>34</v>
      </c>
      <c r="P113" t="b">
        <v>0</v>
      </c>
      <c r="Q113" t="s">
        <v>35</v>
      </c>
      <c r="R113">
        <v>516900</v>
      </c>
      <c r="S113">
        <v>423400</v>
      </c>
      <c r="T113">
        <f t="shared" si="9"/>
        <v>0.51405271688311815</v>
      </c>
      <c r="U113">
        <f t="shared" si="10"/>
        <v>7.415947283116882</v>
      </c>
      <c r="V113" s="4">
        <f>_xlfn.XLOOKUP($E113,'[1]Temp&amp;Sal'!$J$2:$J$236,'[1]Temp&amp;Sal'!$N$2:$N$236)</f>
        <v>8.7513070000000006</v>
      </c>
      <c r="W113" s="4">
        <f t="shared" si="11"/>
        <v>0.8213070000000009</v>
      </c>
      <c r="X113" s="5">
        <f>_xlfn.XLOOKUP($E113,'[1]Temp&amp;Sal'!$J$2:$J$236,'[1]Temp&amp;Sal'!$R$2:$R$236)</f>
        <v>8.5711589999999998</v>
      </c>
      <c r="Y113" s="5">
        <f t="shared" si="12"/>
        <v>7.7498519999999989</v>
      </c>
      <c r="Z113" s="6">
        <f t="shared" si="13"/>
        <v>6.9849164996130968</v>
      </c>
    </row>
    <row r="114" spans="1:26">
      <c r="A114" t="s">
        <v>269</v>
      </c>
      <c r="B114" t="s">
        <v>113</v>
      </c>
      <c r="C114" t="s">
        <v>114</v>
      </c>
      <c r="D114" t="s">
        <v>115</v>
      </c>
      <c r="E114" t="s">
        <v>270</v>
      </c>
      <c r="F114" t="str">
        <f t="shared" si="7"/>
        <v>2016</v>
      </c>
      <c r="G114" t="str">
        <f t="shared" si="8"/>
        <v>11</v>
      </c>
      <c r="H114" t="s">
        <v>31</v>
      </c>
      <c r="I114" t="s">
        <v>32</v>
      </c>
      <c r="J114">
        <v>9924</v>
      </c>
      <c r="L114">
        <v>9.0500000000000007</v>
      </c>
      <c r="N114" t="s">
        <v>33</v>
      </c>
      <c r="O114" t="s">
        <v>258</v>
      </c>
      <c r="P114" t="b">
        <v>0</v>
      </c>
      <c r="Q114" t="s">
        <v>155</v>
      </c>
      <c r="R114">
        <v>516900</v>
      </c>
      <c r="S114">
        <v>423400</v>
      </c>
      <c r="T114">
        <f t="shared" si="9"/>
        <v>0.25725617142857127</v>
      </c>
      <c r="U114">
        <f t="shared" si="10"/>
        <v>8.7927438285714299</v>
      </c>
      <c r="V114" s="4">
        <f>_xlfn.XLOOKUP($E114,'[1]Temp&amp;Sal'!$J$2:$J$236,'[1]Temp&amp;Sal'!$N$2:$N$236)</f>
        <v>9.7878520000000009</v>
      </c>
      <c r="W114" s="4">
        <f t="shared" si="11"/>
        <v>0.73785200000000017</v>
      </c>
      <c r="X114" s="5">
        <f>_xlfn.XLOOKUP($E114,'[1]Temp&amp;Sal'!$J$2:$J$236,'[1]Temp&amp;Sal'!$R$2:$R$236)</f>
        <v>9.5727909999999987</v>
      </c>
      <c r="Y114" s="5">
        <f t="shared" si="12"/>
        <v>8.8349389999999985</v>
      </c>
      <c r="Z114" s="6">
        <f t="shared" si="13"/>
        <v>7.9865484996130958</v>
      </c>
    </row>
    <row r="115" spans="1:26">
      <c r="A115" t="s">
        <v>271</v>
      </c>
      <c r="B115" t="s">
        <v>113</v>
      </c>
      <c r="C115" t="s">
        <v>114</v>
      </c>
      <c r="D115" t="s">
        <v>115</v>
      </c>
      <c r="E115" t="s">
        <v>272</v>
      </c>
      <c r="F115" t="str">
        <f t="shared" si="7"/>
        <v>2016</v>
      </c>
      <c r="G115" t="str">
        <f t="shared" si="8"/>
        <v>11</v>
      </c>
      <c r="H115" t="s">
        <v>31</v>
      </c>
      <c r="I115" t="s">
        <v>32</v>
      </c>
      <c r="J115">
        <v>9924</v>
      </c>
      <c r="L115">
        <v>9.1999999999999993</v>
      </c>
      <c r="N115" t="s">
        <v>33</v>
      </c>
      <c r="O115" t="s">
        <v>34</v>
      </c>
      <c r="P115" t="b">
        <v>0</v>
      </c>
      <c r="Q115" t="s">
        <v>35</v>
      </c>
      <c r="R115">
        <v>516900</v>
      </c>
      <c r="S115">
        <v>423400</v>
      </c>
      <c r="T115">
        <f t="shared" si="9"/>
        <v>0.25725617142857127</v>
      </c>
      <c r="U115">
        <f t="shared" si="10"/>
        <v>8.9427438285714285</v>
      </c>
      <c r="V115" s="4">
        <f>_xlfn.XLOOKUP($E115,'[1]Temp&amp;Sal'!$J$2:$J$236,'[1]Temp&amp;Sal'!$N$2:$N$236)</f>
        <v>9.9859559999999998</v>
      </c>
      <c r="W115" s="4">
        <f t="shared" si="11"/>
        <v>0.78595600000000054</v>
      </c>
      <c r="X115" s="5">
        <f>_xlfn.XLOOKUP($E115,'[1]Temp&amp;Sal'!$J$2:$J$236,'[1]Temp&amp;Sal'!$R$2:$R$236)</f>
        <v>9.7668299999999988</v>
      </c>
      <c r="Y115" s="5">
        <f t="shared" si="12"/>
        <v>8.9808739999999982</v>
      </c>
      <c r="Z115" s="6">
        <f t="shared" si="13"/>
        <v>8.1805874996130949</v>
      </c>
    </row>
    <row r="116" spans="1:26">
      <c r="A116" t="s">
        <v>273</v>
      </c>
      <c r="B116" t="s">
        <v>113</v>
      </c>
      <c r="C116" t="s">
        <v>114</v>
      </c>
      <c r="D116" t="s">
        <v>115</v>
      </c>
      <c r="E116" t="s">
        <v>274</v>
      </c>
      <c r="F116" t="str">
        <f t="shared" si="7"/>
        <v>2016</v>
      </c>
      <c r="G116" t="str">
        <f t="shared" si="8"/>
        <v>12</v>
      </c>
      <c r="H116" t="s">
        <v>31</v>
      </c>
      <c r="I116" t="s">
        <v>32</v>
      </c>
      <c r="J116">
        <v>9924</v>
      </c>
      <c r="L116">
        <v>9.7200000000000006</v>
      </c>
      <c r="N116" t="s">
        <v>33</v>
      </c>
      <c r="O116" t="s">
        <v>258</v>
      </c>
      <c r="P116" t="b">
        <v>0</v>
      </c>
      <c r="Q116" t="s">
        <v>155</v>
      </c>
      <c r="R116">
        <v>516900</v>
      </c>
      <c r="S116">
        <v>423400</v>
      </c>
      <c r="T116">
        <f t="shared" si="9"/>
        <v>-0.31442420952381012</v>
      </c>
      <c r="U116">
        <f t="shared" si="10"/>
        <v>10.034424209523811</v>
      </c>
      <c r="V116" s="4">
        <f>_xlfn.XLOOKUP($E116,'[1]Temp&amp;Sal'!$J$2:$J$236,'[1]Temp&amp;Sal'!$N$2:$N$236)</f>
        <v>10.803512</v>
      </c>
      <c r="W116" s="4">
        <f t="shared" si="11"/>
        <v>1.0835119999999989</v>
      </c>
      <c r="X116" s="5">
        <f>_xlfn.XLOOKUP($E116,'[1]Temp&amp;Sal'!$J$2:$J$236,'[1]Temp&amp;Sal'!$R$2:$R$236)</f>
        <v>10.551112</v>
      </c>
      <c r="Y116" s="5">
        <f t="shared" si="12"/>
        <v>9.4676000000000009</v>
      </c>
      <c r="Z116" s="6">
        <f t="shared" si="13"/>
        <v>8.964869499613096</v>
      </c>
    </row>
    <row r="117" spans="1:26">
      <c r="A117" t="s">
        <v>275</v>
      </c>
      <c r="B117" t="s">
        <v>113</v>
      </c>
      <c r="C117" t="s">
        <v>114</v>
      </c>
      <c r="D117" t="s">
        <v>115</v>
      </c>
      <c r="E117" t="s">
        <v>276</v>
      </c>
      <c r="F117" t="str">
        <f t="shared" si="7"/>
        <v>2016</v>
      </c>
      <c r="G117" t="str">
        <f t="shared" si="8"/>
        <v>12</v>
      </c>
      <c r="H117" t="s">
        <v>31</v>
      </c>
      <c r="I117" t="s">
        <v>32</v>
      </c>
      <c r="J117">
        <v>9924</v>
      </c>
      <c r="L117">
        <v>9.65</v>
      </c>
      <c r="N117" t="s">
        <v>33</v>
      </c>
      <c r="O117" t="s">
        <v>34</v>
      </c>
      <c r="P117" t="b">
        <v>0</v>
      </c>
      <c r="Q117" t="s">
        <v>35</v>
      </c>
      <c r="R117">
        <v>516900</v>
      </c>
      <c r="S117">
        <v>423400</v>
      </c>
      <c r="T117">
        <f t="shared" si="9"/>
        <v>-0.31442420952381012</v>
      </c>
      <c r="U117">
        <f t="shared" si="10"/>
        <v>9.9644242095238109</v>
      </c>
      <c r="V117" s="4">
        <f>_xlfn.XLOOKUP($E117,'[1]Temp&amp;Sal'!$J$2:$J$236,'[1]Temp&amp;Sal'!$N$2:$N$236)</f>
        <v>11.129887999999999</v>
      </c>
      <c r="W117" s="4">
        <f t="shared" si="11"/>
        <v>1.479887999999999</v>
      </c>
      <c r="X117" s="5">
        <f>_xlfn.XLOOKUP($E117,'[1]Temp&amp;Sal'!$J$2:$J$236,'[1]Temp&amp;Sal'!$R$2:$R$236)</f>
        <v>10.868484</v>
      </c>
      <c r="Y117" s="5">
        <f t="shared" si="12"/>
        <v>9.3885960000000015</v>
      </c>
      <c r="Z117" s="6">
        <f t="shared" si="13"/>
        <v>9.2822414996130966</v>
      </c>
    </row>
    <row r="118" spans="1:26">
      <c r="A118" t="s">
        <v>277</v>
      </c>
      <c r="B118" t="s">
        <v>27</v>
      </c>
      <c r="C118" t="s">
        <v>28</v>
      </c>
      <c r="D118" t="s">
        <v>29</v>
      </c>
      <c r="E118" t="s">
        <v>278</v>
      </c>
      <c r="F118" t="str">
        <f t="shared" si="7"/>
        <v>2019</v>
      </c>
      <c r="G118" t="str">
        <f t="shared" si="8"/>
        <v>01</v>
      </c>
      <c r="H118" t="s">
        <v>31</v>
      </c>
      <c r="I118" t="s">
        <v>32</v>
      </c>
      <c r="J118">
        <v>9924</v>
      </c>
      <c r="L118">
        <v>11.1</v>
      </c>
      <c r="N118" t="s">
        <v>33</v>
      </c>
      <c r="O118" t="s">
        <v>34</v>
      </c>
      <c r="P118" t="b">
        <v>0</v>
      </c>
      <c r="Q118" t="s">
        <v>35</v>
      </c>
      <c r="R118">
        <v>504000</v>
      </c>
      <c r="S118">
        <v>425000</v>
      </c>
      <c r="T118">
        <f t="shared" si="9"/>
        <v>0.89225817142856956</v>
      </c>
      <c r="U118">
        <f t="shared" si="10"/>
        <v>10.207741828571431</v>
      </c>
      <c r="V118" s="4">
        <f>_xlfn.XLOOKUP($E118,'[1]Temp&amp;Sal'!$J$2:$J$236,'[1]Temp&amp;Sal'!$N$2:$N$236)</f>
        <v>11.712167999999998</v>
      </c>
      <c r="W118" s="4">
        <f t="shared" si="11"/>
        <v>0.61216799999999871</v>
      </c>
      <c r="X118" s="5">
        <f>_xlfn.XLOOKUP($E118,'[1]Temp&amp;Sal'!$J$2:$J$236,'[1]Temp&amp;Sal'!$R$2:$R$236)</f>
        <v>11.422326</v>
      </c>
      <c r="Y118" s="5">
        <f t="shared" si="12"/>
        <v>10.810158000000001</v>
      </c>
      <c r="Z118" s="6">
        <f t="shared" si="13"/>
        <v>9.8360834996130961</v>
      </c>
    </row>
    <row r="119" spans="1:26">
      <c r="A119" t="s">
        <v>279</v>
      </c>
      <c r="B119" t="s">
        <v>27</v>
      </c>
      <c r="C119" t="s">
        <v>28</v>
      </c>
      <c r="D119" t="s">
        <v>29</v>
      </c>
      <c r="E119" t="s">
        <v>280</v>
      </c>
      <c r="F119" t="str">
        <f t="shared" si="7"/>
        <v>2019</v>
      </c>
      <c r="G119" t="str">
        <f t="shared" si="8"/>
        <v>02</v>
      </c>
      <c r="H119" t="s">
        <v>31</v>
      </c>
      <c r="I119" t="s">
        <v>32</v>
      </c>
      <c r="J119">
        <v>9924</v>
      </c>
      <c r="L119">
        <v>12</v>
      </c>
      <c r="N119" t="s">
        <v>33</v>
      </c>
      <c r="O119" t="s">
        <v>34</v>
      </c>
      <c r="P119" t="b">
        <v>0</v>
      </c>
      <c r="Q119" t="s">
        <v>35</v>
      </c>
      <c r="R119">
        <v>504000</v>
      </c>
      <c r="S119">
        <v>425000</v>
      </c>
      <c r="T119">
        <f t="shared" si="9"/>
        <v>0.90705817142857059</v>
      </c>
      <c r="U119">
        <f t="shared" si="10"/>
        <v>11.09294182857143</v>
      </c>
      <c r="V119" s="4" t="str">
        <f>_xlfn.XLOOKUP($E119,'[1]Temp&amp;Sal'!$J$2:$J$236,'[1]Temp&amp;Sal'!$N$2:$N$236)</f>
        <v/>
      </c>
      <c r="W119" s="4" t="str">
        <f t="shared" si="11"/>
        <v/>
      </c>
      <c r="X119" s="5" t="str">
        <f>_xlfn.XLOOKUP($E119,'[1]Temp&amp;Sal'!$J$2:$J$236,'[1]Temp&amp;Sal'!$R$2:$R$236)</f>
        <v/>
      </c>
      <c r="Y119" s="5" t="str">
        <f t="shared" si="12"/>
        <v/>
      </c>
      <c r="Z119" s="6" t="str">
        <f t="shared" si="13"/>
        <v/>
      </c>
    </row>
    <row r="120" spans="1:26">
      <c r="A120" t="s">
        <v>281</v>
      </c>
      <c r="B120" t="s">
        <v>27</v>
      </c>
      <c r="C120" t="s">
        <v>28</v>
      </c>
      <c r="D120" t="s">
        <v>29</v>
      </c>
      <c r="E120" t="s">
        <v>282</v>
      </c>
      <c r="F120" t="str">
        <f t="shared" si="7"/>
        <v>2019</v>
      </c>
      <c r="G120" t="str">
        <f t="shared" si="8"/>
        <v>03</v>
      </c>
      <c r="H120" t="s">
        <v>31</v>
      </c>
      <c r="I120" t="s">
        <v>32</v>
      </c>
      <c r="J120">
        <v>9924</v>
      </c>
      <c r="L120">
        <v>11</v>
      </c>
      <c r="N120" t="s">
        <v>33</v>
      </c>
      <c r="O120" t="s">
        <v>34</v>
      </c>
      <c r="P120" t="b">
        <v>0</v>
      </c>
      <c r="Q120" t="s">
        <v>35</v>
      </c>
      <c r="R120">
        <v>504000</v>
      </c>
      <c r="S120">
        <v>425000</v>
      </c>
      <c r="T120">
        <f t="shared" si="9"/>
        <v>1.0023926158730139</v>
      </c>
      <c r="U120">
        <f t="shared" si="10"/>
        <v>9.9976073841269866</v>
      </c>
      <c r="V120" s="4">
        <f>_xlfn.XLOOKUP($E120,'[1]Temp&amp;Sal'!$J$2:$J$236,'[1]Temp&amp;Sal'!$N$2:$N$236)</f>
        <v>11.140225000000001</v>
      </c>
      <c r="W120" s="4">
        <f t="shared" si="11"/>
        <v>0.14022500000000093</v>
      </c>
      <c r="X120" s="5">
        <f>_xlfn.XLOOKUP($E120,'[1]Temp&amp;Sal'!$J$2:$J$236,'[1]Temp&amp;Sal'!$R$2:$R$236)</f>
        <v>10.879176000000001</v>
      </c>
      <c r="Y120" s="5">
        <f t="shared" si="12"/>
        <v>10.738951</v>
      </c>
      <c r="Z120" s="6">
        <f t="shared" si="13"/>
        <v>9.2929334996130972</v>
      </c>
    </row>
    <row r="121" spans="1:26">
      <c r="A121" t="s">
        <v>283</v>
      </c>
      <c r="B121" t="s">
        <v>27</v>
      </c>
      <c r="C121" t="s">
        <v>28</v>
      </c>
      <c r="D121" t="s">
        <v>29</v>
      </c>
      <c r="E121" t="s">
        <v>284</v>
      </c>
      <c r="F121" t="str">
        <f t="shared" si="7"/>
        <v>2019</v>
      </c>
      <c r="G121" t="str">
        <f t="shared" si="8"/>
        <v>04</v>
      </c>
      <c r="H121" t="s">
        <v>31</v>
      </c>
      <c r="I121" t="s">
        <v>32</v>
      </c>
      <c r="J121">
        <v>9924</v>
      </c>
      <c r="L121">
        <v>10.1</v>
      </c>
      <c r="N121" t="s">
        <v>33</v>
      </c>
      <c r="O121" t="s">
        <v>34</v>
      </c>
      <c r="P121" t="b">
        <v>0</v>
      </c>
      <c r="Q121" t="s">
        <v>35</v>
      </c>
      <c r="R121">
        <v>504000</v>
      </c>
      <c r="S121">
        <v>425000</v>
      </c>
      <c r="T121">
        <f t="shared" si="9"/>
        <v>0.93387817142856955</v>
      </c>
      <c r="U121">
        <f t="shared" si="10"/>
        <v>9.1661218285714305</v>
      </c>
      <c r="V121" s="4">
        <f>_xlfn.XLOOKUP($E121,'[1]Temp&amp;Sal'!$J$2:$J$236,'[1]Temp&amp;Sal'!$N$2:$N$236)</f>
        <v>10.604528999999999</v>
      </c>
      <c r="W121" s="4">
        <f t="shared" si="11"/>
        <v>0.50452899999999978</v>
      </c>
      <c r="X121" s="5">
        <f>_xlfn.XLOOKUP($E121,'[1]Temp&amp;Sal'!$J$2:$J$236,'[1]Temp&amp;Sal'!$R$2:$R$236)</f>
        <v>10.36716</v>
      </c>
      <c r="Y121" s="5">
        <f t="shared" si="12"/>
        <v>9.8626310000000004</v>
      </c>
      <c r="Z121" s="6">
        <f t="shared" si="13"/>
        <v>8.7809174996130963</v>
      </c>
    </row>
    <row r="122" spans="1:26">
      <c r="A122" t="s">
        <v>285</v>
      </c>
      <c r="B122" t="s">
        <v>27</v>
      </c>
      <c r="C122" t="s">
        <v>28</v>
      </c>
      <c r="D122" t="s">
        <v>29</v>
      </c>
      <c r="E122" t="s">
        <v>286</v>
      </c>
      <c r="F122" t="str">
        <f t="shared" si="7"/>
        <v>2019</v>
      </c>
      <c r="G122" t="str">
        <f t="shared" si="8"/>
        <v>05</v>
      </c>
      <c r="H122" t="s">
        <v>31</v>
      </c>
      <c r="I122" t="s">
        <v>32</v>
      </c>
      <c r="J122">
        <v>9924</v>
      </c>
      <c r="L122">
        <v>8.68</v>
      </c>
      <c r="N122" t="s">
        <v>33</v>
      </c>
      <c r="O122" t="s">
        <v>34</v>
      </c>
      <c r="P122" t="b">
        <v>0</v>
      </c>
      <c r="Q122" t="s">
        <v>35</v>
      </c>
      <c r="R122">
        <v>504000</v>
      </c>
      <c r="S122">
        <v>425000</v>
      </c>
      <c r="T122">
        <f t="shared" si="9"/>
        <v>0.75935817142857021</v>
      </c>
      <c r="U122">
        <f t="shared" si="10"/>
        <v>7.92064182857143</v>
      </c>
      <c r="V122" s="4">
        <f>_xlfn.XLOOKUP($E122,'[1]Temp&amp;Sal'!$J$2:$J$236,'[1]Temp&amp;Sal'!$N$2:$N$236)</f>
        <v>10.052159999999999</v>
      </c>
      <c r="W122" s="4">
        <f t="shared" si="11"/>
        <v>1.3721599999999992</v>
      </c>
      <c r="X122" s="5">
        <f>_xlfn.XLOOKUP($E122,'[1]Temp&amp;Sal'!$J$2:$J$236,'[1]Temp&amp;Sal'!$R$2:$R$236)</f>
        <v>9.8333549999999992</v>
      </c>
      <c r="Y122" s="5">
        <f t="shared" si="12"/>
        <v>8.461195</v>
      </c>
      <c r="Z122" s="6">
        <f t="shared" si="13"/>
        <v>8.2471124996130953</v>
      </c>
    </row>
    <row r="123" spans="1:26">
      <c r="A123" t="s">
        <v>287</v>
      </c>
      <c r="B123" t="s">
        <v>27</v>
      </c>
      <c r="C123" t="s">
        <v>28</v>
      </c>
      <c r="D123" t="s">
        <v>29</v>
      </c>
      <c r="E123" t="s">
        <v>288</v>
      </c>
      <c r="F123" t="str">
        <f t="shared" si="7"/>
        <v>2019</v>
      </c>
      <c r="G123" t="str">
        <f t="shared" si="8"/>
        <v>06</v>
      </c>
      <c r="H123" t="s">
        <v>31</v>
      </c>
      <c r="I123" t="s">
        <v>32</v>
      </c>
      <c r="J123">
        <v>9924</v>
      </c>
      <c r="L123">
        <v>7.67</v>
      </c>
      <c r="N123" t="s">
        <v>33</v>
      </c>
      <c r="O123" t="s">
        <v>34</v>
      </c>
      <c r="P123" t="b">
        <v>0</v>
      </c>
      <c r="Q123" t="s">
        <v>35</v>
      </c>
      <c r="R123">
        <v>504000</v>
      </c>
      <c r="S123">
        <v>425000</v>
      </c>
      <c r="T123">
        <f t="shared" si="9"/>
        <v>0.56570128253967988</v>
      </c>
      <c r="U123">
        <f t="shared" si="10"/>
        <v>7.1042987174603205</v>
      </c>
      <c r="V123" s="4">
        <f>_xlfn.XLOOKUP($E123,'[1]Temp&amp;Sal'!$J$2:$J$236,'[1]Temp&amp;Sal'!$N$2:$N$236)</f>
        <v>8.9409720000000004</v>
      </c>
      <c r="W123" s="4">
        <f t="shared" si="11"/>
        <v>1.2709720000000004</v>
      </c>
      <c r="X123" s="5">
        <f>_xlfn.XLOOKUP($E123,'[1]Temp&amp;Sal'!$J$2:$J$236,'[1]Temp&amp;Sal'!$R$2:$R$236)</f>
        <v>8.7677030000000009</v>
      </c>
      <c r="Y123" s="5">
        <f t="shared" si="12"/>
        <v>7.4967310000000005</v>
      </c>
      <c r="Z123" s="6">
        <f t="shared" si="13"/>
        <v>7.181460499613098</v>
      </c>
    </row>
    <row r="124" spans="1:26">
      <c r="A124" t="s">
        <v>289</v>
      </c>
      <c r="B124" t="s">
        <v>27</v>
      </c>
      <c r="C124" t="s">
        <v>28</v>
      </c>
      <c r="D124" t="s">
        <v>29</v>
      </c>
      <c r="E124" t="s">
        <v>290</v>
      </c>
      <c r="F124" t="str">
        <f t="shared" si="7"/>
        <v>2019</v>
      </c>
      <c r="G124" t="str">
        <f t="shared" si="8"/>
        <v>07</v>
      </c>
      <c r="H124" t="s">
        <v>31</v>
      </c>
      <c r="I124" t="s">
        <v>32</v>
      </c>
      <c r="J124">
        <v>9924</v>
      </c>
      <c r="L124">
        <v>6.77</v>
      </c>
      <c r="N124" t="s">
        <v>33</v>
      </c>
      <c r="O124" t="s">
        <v>34</v>
      </c>
      <c r="P124" t="b">
        <v>0</v>
      </c>
      <c r="Q124" t="s">
        <v>35</v>
      </c>
      <c r="R124">
        <v>504000</v>
      </c>
      <c r="S124">
        <v>425000</v>
      </c>
      <c r="T124">
        <f t="shared" si="9"/>
        <v>0.35785926233765997</v>
      </c>
      <c r="U124">
        <f t="shared" si="10"/>
        <v>6.4121407376623392</v>
      </c>
      <c r="V124" s="4">
        <f>_xlfn.XLOOKUP($E124,'[1]Temp&amp;Sal'!$J$2:$J$236,'[1]Temp&amp;Sal'!$N$2:$N$236)</f>
        <v>8.7525899999999996</v>
      </c>
      <c r="W124" s="4">
        <f t="shared" si="11"/>
        <v>1.9825900000000001</v>
      </c>
      <c r="X124" s="5">
        <f>_xlfn.XLOOKUP($E124,'[1]Temp&amp;Sal'!$J$2:$J$236,'[1]Temp&amp;Sal'!$R$2:$R$236)</f>
        <v>8.5821679999999994</v>
      </c>
      <c r="Y124" s="5">
        <f t="shared" si="12"/>
        <v>6.5995779999999993</v>
      </c>
      <c r="Z124" s="6">
        <f t="shared" si="13"/>
        <v>6.9959254996130964</v>
      </c>
    </row>
    <row r="125" spans="1:26">
      <c r="A125" t="s">
        <v>291</v>
      </c>
      <c r="B125" t="s">
        <v>27</v>
      </c>
      <c r="C125" t="s">
        <v>28</v>
      </c>
      <c r="D125" t="s">
        <v>29</v>
      </c>
      <c r="E125" t="s">
        <v>292</v>
      </c>
      <c r="F125" t="str">
        <f t="shared" si="7"/>
        <v>2019</v>
      </c>
      <c r="G125" t="str">
        <f t="shared" si="8"/>
        <v>08</v>
      </c>
      <c r="H125" t="s">
        <v>31</v>
      </c>
      <c r="I125" t="s">
        <v>32</v>
      </c>
      <c r="J125">
        <v>9924</v>
      </c>
      <c r="L125">
        <v>7.64</v>
      </c>
      <c r="N125" t="s">
        <v>33</v>
      </c>
      <c r="O125" t="s">
        <v>34</v>
      </c>
      <c r="P125" t="b">
        <v>0</v>
      </c>
      <c r="Q125" t="s">
        <v>35</v>
      </c>
      <c r="R125">
        <v>504000</v>
      </c>
      <c r="S125">
        <v>425000</v>
      </c>
      <c r="T125">
        <f t="shared" si="9"/>
        <v>0.47904271688311306</v>
      </c>
      <c r="U125">
        <f t="shared" si="10"/>
        <v>7.1609572831168862</v>
      </c>
      <c r="V125" s="4">
        <f>_xlfn.XLOOKUP($E125,'[1]Temp&amp;Sal'!$J$2:$J$236,'[1]Temp&amp;Sal'!$N$2:$N$236)</f>
        <v>9.0259409999999995</v>
      </c>
      <c r="W125" s="4">
        <f t="shared" si="11"/>
        <v>1.3859409999999999</v>
      </c>
      <c r="X125" s="5">
        <f>_xlfn.XLOOKUP($E125,'[1]Temp&amp;Sal'!$J$2:$J$236,'[1]Temp&amp;Sal'!$R$2:$R$236)</f>
        <v>8.8398450000000004</v>
      </c>
      <c r="Y125" s="5">
        <f t="shared" si="12"/>
        <v>7.4539040000000005</v>
      </c>
      <c r="Z125" s="6">
        <f t="shared" si="13"/>
        <v>7.2536024996130974</v>
      </c>
    </row>
    <row r="126" spans="1:26">
      <c r="A126" t="s">
        <v>293</v>
      </c>
      <c r="B126" t="s">
        <v>27</v>
      </c>
      <c r="C126" t="s">
        <v>28</v>
      </c>
      <c r="D126" t="s">
        <v>29</v>
      </c>
      <c r="E126" t="s">
        <v>294</v>
      </c>
      <c r="F126" t="str">
        <f t="shared" si="7"/>
        <v>2019</v>
      </c>
      <c r="G126" t="str">
        <f t="shared" si="8"/>
        <v>09</v>
      </c>
      <c r="H126" t="s">
        <v>31</v>
      </c>
      <c r="I126" t="s">
        <v>32</v>
      </c>
      <c r="J126">
        <v>9924</v>
      </c>
      <c r="L126">
        <v>7.79</v>
      </c>
      <c r="N126" t="s">
        <v>33</v>
      </c>
      <c r="O126" t="s">
        <v>34</v>
      </c>
      <c r="P126" t="b">
        <v>0</v>
      </c>
      <c r="Q126" t="s">
        <v>35</v>
      </c>
      <c r="R126">
        <v>504000</v>
      </c>
      <c r="S126">
        <v>425000</v>
      </c>
      <c r="T126">
        <f t="shared" si="9"/>
        <v>0.47907180779220893</v>
      </c>
      <c r="U126">
        <f t="shared" si="10"/>
        <v>7.3109281922077916</v>
      </c>
      <c r="V126" s="4">
        <f>_xlfn.XLOOKUP($E126,'[1]Temp&amp;Sal'!$J$2:$J$236,'[1]Temp&amp;Sal'!$N$2:$N$236)</f>
        <v>9.0695429999999995</v>
      </c>
      <c r="W126" s="4">
        <f t="shared" si="11"/>
        <v>1.2795429999999994</v>
      </c>
      <c r="X126" s="5">
        <f>_xlfn.XLOOKUP($E126,'[1]Temp&amp;Sal'!$J$2:$J$236,'[1]Temp&amp;Sal'!$R$2:$R$236)</f>
        <v>8.8823699999999999</v>
      </c>
      <c r="Y126" s="5">
        <f t="shared" si="12"/>
        <v>7.6028270000000004</v>
      </c>
      <c r="Z126" s="6">
        <f t="shared" si="13"/>
        <v>7.2961274996130969</v>
      </c>
    </row>
    <row r="127" spans="1:26">
      <c r="A127" t="s">
        <v>295</v>
      </c>
      <c r="B127" t="s">
        <v>27</v>
      </c>
      <c r="C127" t="s">
        <v>28</v>
      </c>
      <c r="D127" t="s">
        <v>29</v>
      </c>
      <c r="E127" t="s">
        <v>296</v>
      </c>
      <c r="F127" t="str">
        <f t="shared" si="7"/>
        <v>2019</v>
      </c>
      <c r="G127" t="str">
        <f t="shared" si="8"/>
        <v>10</v>
      </c>
      <c r="H127" t="s">
        <v>31</v>
      </c>
      <c r="I127" t="s">
        <v>32</v>
      </c>
      <c r="J127">
        <v>9924</v>
      </c>
      <c r="L127">
        <v>9.48</v>
      </c>
      <c r="N127" t="s">
        <v>33</v>
      </c>
      <c r="O127" t="s">
        <v>34</v>
      </c>
      <c r="P127" t="b">
        <v>0</v>
      </c>
      <c r="Q127" t="s">
        <v>35</v>
      </c>
      <c r="R127">
        <v>504000</v>
      </c>
      <c r="S127">
        <v>425000</v>
      </c>
      <c r="T127">
        <f t="shared" si="9"/>
        <v>0.51405271688311815</v>
      </c>
      <c r="U127">
        <f t="shared" si="10"/>
        <v>8.9659472831168827</v>
      </c>
      <c r="V127" s="4" t="str">
        <f>_xlfn.XLOOKUP($E127,'[1]Temp&amp;Sal'!$J$2:$J$236,'[1]Temp&amp;Sal'!$N$2:$N$236)</f>
        <v/>
      </c>
      <c r="W127" s="4" t="str">
        <f t="shared" si="11"/>
        <v/>
      </c>
      <c r="X127" s="5" t="str">
        <f>_xlfn.XLOOKUP($E127,'[1]Temp&amp;Sal'!$J$2:$J$236,'[1]Temp&amp;Sal'!$R$2:$R$236)</f>
        <v/>
      </c>
      <c r="Y127" s="5" t="str">
        <f t="shared" si="12"/>
        <v/>
      </c>
      <c r="Z127" s="6" t="str">
        <f t="shared" si="13"/>
        <v/>
      </c>
    </row>
    <row r="128" spans="1:26">
      <c r="A128" t="s">
        <v>297</v>
      </c>
      <c r="B128" t="s">
        <v>27</v>
      </c>
      <c r="C128" t="s">
        <v>28</v>
      </c>
      <c r="D128" t="s">
        <v>29</v>
      </c>
      <c r="E128" t="s">
        <v>298</v>
      </c>
      <c r="F128" t="str">
        <f t="shared" si="7"/>
        <v>2019</v>
      </c>
      <c r="G128" t="str">
        <f t="shared" si="8"/>
        <v>12</v>
      </c>
      <c r="H128" t="s">
        <v>31</v>
      </c>
      <c r="I128" t="s">
        <v>32</v>
      </c>
      <c r="J128">
        <v>9924</v>
      </c>
      <c r="L128">
        <v>10.199999999999999</v>
      </c>
      <c r="N128" t="s">
        <v>33</v>
      </c>
      <c r="O128" t="s">
        <v>34</v>
      </c>
      <c r="P128" t="b">
        <v>0</v>
      </c>
      <c r="Q128" t="s">
        <v>35</v>
      </c>
      <c r="R128">
        <v>504000</v>
      </c>
      <c r="S128">
        <v>425000</v>
      </c>
      <c r="T128">
        <f t="shared" si="9"/>
        <v>-0.31442420952381012</v>
      </c>
      <c r="U128">
        <f t="shared" si="10"/>
        <v>10.51442420952381</v>
      </c>
      <c r="V128" s="4" t="str">
        <f>_xlfn.XLOOKUP($E128,'[1]Temp&amp;Sal'!$J$2:$J$236,'[1]Temp&amp;Sal'!$N$2:$N$236)</f>
        <v/>
      </c>
      <c r="W128" s="4" t="str">
        <f t="shared" si="11"/>
        <v/>
      </c>
      <c r="X128" s="5" t="str">
        <f>_xlfn.XLOOKUP($E128,'[1]Temp&amp;Sal'!$J$2:$J$236,'[1]Temp&amp;Sal'!$R$2:$R$236)</f>
        <v/>
      </c>
      <c r="Y128" s="5" t="str">
        <f t="shared" si="12"/>
        <v/>
      </c>
      <c r="Z128" s="6" t="str">
        <f t="shared" si="13"/>
        <v/>
      </c>
    </row>
    <row r="129" spans="1:26">
      <c r="A129" t="s">
        <v>299</v>
      </c>
      <c r="B129" t="s">
        <v>59</v>
      </c>
      <c r="C129" t="s">
        <v>60</v>
      </c>
      <c r="D129" t="s">
        <v>61</v>
      </c>
      <c r="E129" t="s">
        <v>300</v>
      </c>
      <c r="F129" t="str">
        <f t="shared" si="7"/>
        <v>2019</v>
      </c>
      <c r="G129" t="str">
        <f t="shared" si="8"/>
        <v>01</v>
      </c>
      <c r="H129" t="s">
        <v>31</v>
      </c>
      <c r="I129" t="s">
        <v>32</v>
      </c>
      <c r="J129">
        <v>9924</v>
      </c>
      <c r="L129">
        <v>10.8</v>
      </c>
      <c r="N129" t="s">
        <v>33</v>
      </c>
      <c r="O129" t="s">
        <v>34</v>
      </c>
      <c r="P129" t="b">
        <v>0</v>
      </c>
      <c r="Q129" t="s">
        <v>35</v>
      </c>
      <c r="R129">
        <v>506580</v>
      </c>
      <c r="S129">
        <v>426042</v>
      </c>
      <c r="T129">
        <f t="shared" si="9"/>
        <v>0.89225817142856956</v>
      </c>
      <c r="U129">
        <f t="shared" si="10"/>
        <v>9.9077418285714316</v>
      </c>
      <c r="V129" s="4">
        <f>_xlfn.XLOOKUP($E129,'[1]Temp&amp;Sal'!$J$2:$J$236,'[1]Temp&amp;Sal'!$N$2:$N$236)</f>
        <v>11.283491999999999</v>
      </c>
      <c r="W129" s="4">
        <f t="shared" si="11"/>
        <v>0.48349199999999826</v>
      </c>
      <c r="X129" s="5">
        <f>_xlfn.XLOOKUP($E129,'[1]Temp&amp;Sal'!$J$2:$J$236,'[1]Temp&amp;Sal'!$R$2:$R$236)</f>
        <v>11.015561</v>
      </c>
      <c r="Y129" s="5">
        <f t="shared" si="12"/>
        <v>10.532069000000002</v>
      </c>
      <c r="Z129" s="6">
        <f t="shared" si="13"/>
        <v>9.4293184996130961</v>
      </c>
    </row>
    <row r="130" spans="1:26">
      <c r="A130" t="s">
        <v>301</v>
      </c>
      <c r="B130" t="s">
        <v>59</v>
      </c>
      <c r="C130" t="s">
        <v>60</v>
      </c>
      <c r="D130" t="s">
        <v>61</v>
      </c>
      <c r="E130" t="s">
        <v>302</v>
      </c>
      <c r="F130" t="str">
        <f t="shared" si="7"/>
        <v>2019</v>
      </c>
      <c r="G130" t="str">
        <f t="shared" si="8"/>
        <v>02</v>
      </c>
      <c r="H130" t="s">
        <v>31</v>
      </c>
      <c r="I130" t="s">
        <v>32</v>
      </c>
      <c r="J130">
        <v>9924</v>
      </c>
      <c r="L130">
        <v>11.9</v>
      </c>
      <c r="N130" t="s">
        <v>33</v>
      </c>
      <c r="O130" t="s">
        <v>34</v>
      </c>
      <c r="P130" t="b">
        <v>0</v>
      </c>
      <c r="Q130" t="s">
        <v>35</v>
      </c>
      <c r="R130">
        <v>506580</v>
      </c>
      <c r="S130">
        <v>426042</v>
      </c>
      <c r="T130">
        <f t="shared" si="9"/>
        <v>0.90705817142857059</v>
      </c>
      <c r="U130">
        <f t="shared" si="10"/>
        <v>10.99294182857143</v>
      </c>
      <c r="V130" s="4" t="str">
        <f>_xlfn.XLOOKUP($E130,'[1]Temp&amp;Sal'!$J$2:$J$236,'[1]Temp&amp;Sal'!$N$2:$N$236)</f>
        <v/>
      </c>
      <c r="W130" s="4" t="str">
        <f t="shared" si="11"/>
        <v/>
      </c>
      <c r="X130" s="5" t="str">
        <f>_xlfn.XLOOKUP($E130,'[1]Temp&amp;Sal'!$J$2:$J$236,'[1]Temp&amp;Sal'!$R$2:$R$236)</f>
        <v/>
      </c>
      <c r="Y130" s="5" t="str">
        <f t="shared" si="12"/>
        <v/>
      </c>
      <c r="Z130" s="6" t="str">
        <f t="shared" si="13"/>
        <v/>
      </c>
    </row>
    <row r="131" spans="1:26">
      <c r="A131" t="s">
        <v>303</v>
      </c>
      <c r="B131" t="s">
        <v>59</v>
      </c>
      <c r="C131" t="s">
        <v>60</v>
      </c>
      <c r="D131" t="s">
        <v>61</v>
      </c>
      <c r="E131" t="s">
        <v>304</v>
      </c>
      <c r="F131" t="str">
        <f t="shared" ref="F131:F194" si="14">LEFT(E131,4)</f>
        <v>2019</v>
      </c>
      <c r="G131" t="str">
        <f t="shared" ref="G131:G194" si="15">RIGHT(LEFT(E131,7),2)</f>
        <v>03</v>
      </c>
      <c r="H131" t="s">
        <v>31</v>
      </c>
      <c r="I131" t="s">
        <v>32</v>
      </c>
      <c r="J131">
        <v>9924</v>
      </c>
      <c r="L131">
        <v>10.8</v>
      </c>
      <c r="N131" t="s">
        <v>33</v>
      </c>
      <c r="O131" t="s">
        <v>34</v>
      </c>
      <c r="P131" t="b">
        <v>0</v>
      </c>
      <c r="Q131" t="s">
        <v>35</v>
      </c>
      <c r="R131">
        <v>506580</v>
      </c>
      <c r="S131">
        <v>426042</v>
      </c>
      <c r="T131">
        <f t="shared" ref="T131:T194" si="16">_xlfn.XLOOKUP(G131,$B$241:$B$252,$W$241:$W$252)</f>
        <v>1.0023926158730139</v>
      </c>
      <c r="U131">
        <f t="shared" ref="U131:U194" si="17">L131-T131</f>
        <v>9.7976073841269873</v>
      </c>
      <c r="V131" s="4">
        <f>_xlfn.XLOOKUP($E131,'[1]Temp&amp;Sal'!$J$2:$J$236,'[1]Temp&amp;Sal'!$N$2:$N$236)</f>
        <v>10.870792</v>
      </c>
      <c r="W131" s="4">
        <f t="shared" ref="W131:W194" si="18">IFERROR(V131-L131,"")</f>
        <v>7.0791999999999078E-2</v>
      </c>
      <c r="X131" s="5">
        <f>_xlfn.XLOOKUP($E131,'[1]Temp&amp;Sal'!$J$2:$J$236,'[1]Temp&amp;Sal'!$R$2:$R$236)</f>
        <v>10.619252999999999</v>
      </c>
      <c r="Y131" s="5">
        <f t="shared" ref="Y131:Y194" si="19">IFERROR(X131-W131,"")</f>
        <v>10.548461</v>
      </c>
      <c r="Z131" s="6">
        <f t="shared" ref="Z131:Z194" si="20">IFERROR(X131-$AM$305,"")</f>
        <v>9.0330104996130949</v>
      </c>
    </row>
    <row r="132" spans="1:26">
      <c r="A132" t="s">
        <v>305</v>
      </c>
      <c r="B132" t="s">
        <v>59</v>
      </c>
      <c r="C132" t="s">
        <v>60</v>
      </c>
      <c r="D132" t="s">
        <v>61</v>
      </c>
      <c r="E132" t="s">
        <v>306</v>
      </c>
      <c r="F132" t="str">
        <f t="shared" si="14"/>
        <v>2019</v>
      </c>
      <c r="G132" t="str">
        <f t="shared" si="15"/>
        <v>04</v>
      </c>
      <c r="H132" t="s">
        <v>31</v>
      </c>
      <c r="I132" t="s">
        <v>32</v>
      </c>
      <c r="J132">
        <v>9924</v>
      </c>
      <c r="L132">
        <v>9.9700000000000006</v>
      </c>
      <c r="N132" t="s">
        <v>33</v>
      </c>
      <c r="O132" t="s">
        <v>34</v>
      </c>
      <c r="P132" t="b">
        <v>0</v>
      </c>
      <c r="Q132" t="s">
        <v>35</v>
      </c>
      <c r="R132">
        <v>506580</v>
      </c>
      <c r="S132">
        <v>426042</v>
      </c>
      <c r="T132">
        <f t="shared" si="16"/>
        <v>0.93387817142856955</v>
      </c>
      <c r="U132">
        <f t="shared" si="17"/>
        <v>9.0361218285714315</v>
      </c>
      <c r="V132" s="4">
        <f>_xlfn.XLOOKUP($E132,'[1]Temp&amp;Sal'!$J$2:$J$236,'[1]Temp&amp;Sal'!$N$2:$N$236)</f>
        <v>10.521671999999999</v>
      </c>
      <c r="W132" s="4">
        <f t="shared" si="18"/>
        <v>0.55167199999999816</v>
      </c>
      <c r="X132" s="5">
        <f>_xlfn.XLOOKUP($E132,'[1]Temp&amp;Sal'!$J$2:$J$236,'[1]Temp&amp;Sal'!$R$2:$R$236)</f>
        <v>10.28736</v>
      </c>
      <c r="Y132" s="5">
        <f t="shared" si="19"/>
        <v>9.7356880000000015</v>
      </c>
      <c r="Z132" s="6">
        <f t="shared" si="20"/>
        <v>8.7011174996130958</v>
      </c>
    </row>
    <row r="133" spans="1:26">
      <c r="A133" t="s">
        <v>307</v>
      </c>
      <c r="B133" t="s">
        <v>59</v>
      </c>
      <c r="C133" t="s">
        <v>60</v>
      </c>
      <c r="D133" t="s">
        <v>61</v>
      </c>
      <c r="E133" t="s">
        <v>308</v>
      </c>
      <c r="F133" t="str">
        <f t="shared" si="14"/>
        <v>2019</v>
      </c>
      <c r="G133" t="str">
        <f t="shared" si="15"/>
        <v>05</v>
      </c>
      <c r="H133" t="s">
        <v>31</v>
      </c>
      <c r="I133" t="s">
        <v>32</v>
      </c>
      <c r="J133">
        <v>9924</v>
      </c>
      <c r="L133">
        <v>8.64</v>
      </c>
      <c r="N133" t="s">
        <v>33</v>
      </c>
      <c r="O133" t="s">
        <v>34</v>
      </c>
      <c r="P133" t="b">
        <v>0</v>
      </c>
      <c r="Q133" t="s">
        <v>35</v>
      </c>
      <c r="R133">
        <v>506580</v>
      </c>
      <c r="S133">
        <v>426042</v>
      </c>
      <c r="T133">
        <f t="shared" si="16"/>
        <v>0.75935817142857021</v>
      </c>
      <c r="U133">
        <f t="shared" si="17"/>
        <v>7.8806418285714308</v>
      </c>
      <c r="V133" s="4">
        <f>_xlfn.XLOOKUP($E133,'[1]Temp&amp;Sal'!$J$2:$J$236,'[1]Temp&amp;Sal'!$N$2:$N$236)</f>
        <v>9.9454079999999987</v>
      </c>
      <c r="W133" s="4">
        <f t="shared" si="18"/>
        <v>1.3054079999999981</v>
      </c>
      <c r="X133" s="5">
        <f>_xlfn.XLOOKUP($E133,'[1]Temp&amp;Sal'!$J$2:$J$236,'[1]Temp&amp;Sal'!$R$2:$R$236)</f>
        <v>9.7307550000000003</v>
      </c>
      <c r="Y133" s="5">
        <f t="shared" si="19"/>
        <v>8.4253470000000021</v>
      </c>
      <c r="Z133" s="6">
        <f t="shared" si="20"/>
        <v>8.1445124996130964</v>
      </c>
    </row>
    <row r="134" spans="1:26">
      <c r="A134" t="s">
        <v>309</v>
      </c>
      <c r="B134" t="s">
        <v>59</v>
      </c>
      <c r="C134" t="s">
        <v>60</v>
      </c>
      <c r="D134" t="s">
        <v>61</v>
      </c>
      <c r="E134" t="s">
        <v>310</v>
      </c>
      <c r="F134" t="str">
        <f t="shared" si="14"/>
        <v>2019</v>
      </c>
      <c r="G134" t="str">
        <f t="shared" si="15"/>
        <v>06</v>
      </c>
      <c r="H134" t="s">
        <v>31</v>
      </c>
      <c r="I134" t="s">
        <v>32</v>
      </c>
      <c r="J134">
        <v>9924</v>
      </c>
      <c r="L134">
        <v>7.64</v>
      </c>
      <c r="N134" t="s">
        <v>33</v>
      </c>
      <c r="O134" t="s">
        <v>34</v>
      </c>
      <c r="P134" t="b">
        <v>0</v>
      </c>
      <c r="Q134" t="s">
        <v>35</v>
      </c>
      <c r="R134">
        <v>506580</v>
      </c>
      <c r="S134">
        <v>426042</v>
      </c>
      <c r="T134">
        <f t="shared" si="16"/>
        <v>0.56570128253967988</v>
      </c>
      <c r="U134">
        <f t="shared" si="17"/>
        <v>7.0742987174603194</v>
      </c>
      <c r="V134" s="4">
        <f>_xlfn.XLOOKUP($E134,'[1]Temp&amp;Sal'!$J$2:$J$236,'[1]Temp&amp;Sal'!$N$2:$N$236)</f>
        <v>8.8495299999999997</v>
      </c>
      <c r="W134" s="4">
        <f t="shared" si="18"/>
        <v>1.20953</v>
      </c>
      <c r="X134" s="5">
        <f>_xlfn.XLOOKUP($E134,'[1]Temp&amp;Sal'!$J$2:$J$236,'[1]Temp&amp;Sal'!$R$2:$R$236)</f>
        <v>8.6794499999999992</v>
      </c>
      <c r="Y134" s="5">
        <f t="shared" si="19"/>
        <v>7.4699199999999992</v>
      </c>
      <c r="Z134" s="6">
        <f t="shared" si="20"/>
        <v>7.0932074996130963</v>
      </c>
    </row>
    <row r="135" spans="1:26">
      <c r="A135" t="s">
        <v>311</v>
      </c>
      <c r="B135" t="s">
        <v>59</v>
      </c>
      <c r="C135" t="s">
        <v>60</v>
      </c>
      <c r="D135" t="s">
        <v>61</v>
      </c>
      <c r="E135" t="s">
        <v>312</v>
      </c>
      <c r="F135" t="str">
        <f t="shared" si="14"/>
        <v>2019</v>
      </c>
      <c r="G135" t="str">
        <f t="shared" si="15"/>
        <v>07</v>
      </c>
      <c r="H135" t="s">
        <v>31</v>
      </c>
      <c r="I135" t="s">
        <v>32</v>
      </c>
      <c r="J135">
        <v>9924</v>
      </c>
      <c r="L135">
        <v>6.92</v>
      </c>
      <c r="N135" t="s">
        <v>33</v>
      </c>
      <c r="O135" t="s">
        <v>34</v>
      </c>
      <c r="P135" t="b">
        <v>0</v>
      </c>
      <c r="Q135" t="s">
        <v>35</v>
      </c>
      <c r="R135">
        <v>506580</v>
      </c>
      <c r="S135">
        <v>426042</v>
      </c>
      <c r="T135">
        <f t="shared" si="16"/>
        <v>0.35785926233765997</v>
      </c>
      <c r="U135">
        <f t="shared" si="17"/>
        <v>6.5621407376623395</v>
      </c>
      <c r="V135" s="4">
        <f>_xlfn.XLOOKUP($E135,'[1]Temp&amp;Sal'!$J$2:$J$236,'[1]Temp&amp;Sal'!$N$2:$N$236)</f>
        <v>8.6425429999999999</v>
      </c>
      <c r="W135" s="4">
        <f t="shared" si="18"/>
        <v>1.7225429999999999</v>
      </c>
      <c r="X135" s="5">
        <f>_xlfn.XLOOKUP($E135,'[1]Temp&amp;Sal'!$J$2:$J$236,'[1]Temp&amp;Sal'!$R$2:$R$236)</f>
        <v>8.4760200000000001</v>
      </c>
      <c r="Y135" s="5">
        <f t="shared" si="19"/>
        <v>6.7534770000000002</v>
      </c>
      <c r="Z135" s="6">
        <f t="shared" si="20"/>
        <v>6.8897774996130972</v>
      </c>
    </row>
    <row r="136" spans="1:26">
      <c r="A136" t="s">
        <v>313</v>
      </c>
      <c r="B136" t="s">
        <v>59</v>
      </c>
      <c r="C136" t="s">
        <v>60</v>
      </c>
      <c r="D136" t="s">
        <v>61</v>
      </c>
      <c r="E136" t="s">
        <v>314</v>
      </c>
      <c r="F136" t="str">
        <f t="shared" si="14"/>
        <v>2019</v>
      </c>
      <c r="G136" t="str">
        <f t="shared" si="15"/>
        <v>08</v>
      </c>
      <c r="H136" t="s">
        <v>31</v>
      </c>
      <c r="I136" t="s">
        <v>32</v>
      </c>
      <c r="J136">
        <v>9924</v>
      </c>
      <c r="L136">
        <v>7.69</v>
      </c>
      <c r="N136" t="s">
        <v>33</v>
      </c>
      <c r="O136" t="s">
        <v>34</v>
      </c>
      <c r="P136" t="b">
        <v>0</v>
      </c>
      <c r="Q136" t="s">
        <v>35</v>
      </c>
      <c r="R136">
        <v>506580</v>
      </c>
      <c r="S136">
        <v>426042</v>
      </c>
      <c r="T136">
        <f t="shared" si="16"/>
        <v>0.47904271688311306</v>
      </c>
      <c r="U136">
        <f t="shared" si="17"/>
        <v>7.2109572831168869</v>
      </c>
      <c r="V136" s="4">
        <f>_xlfn.XLOOKUP($E136,'[1]Temp&amp;Sal'!$J$2:$J$236,'[1]Temp&amp;Sal'!$N$2:$N$236)</f>
        <v>8.8349669999999989</v>
      </c>
      <c r="W136" s="4">
        <f t="shared" si="18"/>
        <v>1.1449669999999985</v>
      </c>
      <c r="X136" s="5">
        <f>_xlfn.XLOOKUP($E136,'[1]Temp&amp;Sal'!$J$2:$J$236,'[1]Temp&amp;Sal'!$R$2:$R$236)</f>
        <v>8.6606520000000007</v>
      </c>
      <c r="Y136" s="5">
        <f t="shared" si="19"/>
        <v>7.5156850000000022</v>
      </c>
      <c r="Z136" s="6">
        <f t="shared" si="20"/>
        <v>7.0744094996130977</v>
      </c>
    </row>
    <row r="137" spans="1:26">
      <c r="A137" t="s">
        <v>315</v>
      </c>
      <c r="B137" t="s">
        <v>59</v>
      </c>
      <c r="C137" t="s">
        <v>60</v>
      </c>
      <c r="D137" t="s">
        <v>61</v>
      </c>
      <c r="E137" t="s">
        <v>294</v>
      </c>
      <c r="F137" t="str">
        <f t="shared" si="14"/>
        <v>2019</v>
      </c>
      <c r="G137" t="str">
        <f t="shared" si="15"/>
        <v>09</v>
      </c>
      <c r="H137" t="s">
        <v>31</v>
      </c>
      <c r="I137" t="s">
        <v>32</v>
      </c>
      <c r="J137">
        <v>9924</v>
      </c>
      <c r="L137">
        <v>7.65</v>
      </c>
      <c r="N137" t="s">
        <v>33</v>
      </c>
      <c r="O137" t="s">
        <v>34</v>
      </c>
      <c r="P137" t="b">
        <v>0</v>
      </c>
      <c r="Q137" t="s">
        <v>35</v>
      </c>
      <c r="R137">
        <v>506580</v>
      </c>
      <c r="S137">
        <v>426042</v>
      </c>
      <c r="T137">
        <f t="shared" si="16"/>
        <v>0.47907180779220893</v>
      </c>
      <c r="U137">
        <f t="shared" si="17"/>
        <v>7.170928192207791</v>
      </c>
      <c r="V137" s="4">
        <f>_xlfn.XLOOKUP($E137,'[1]Temp&amp;Sal'!$J$2:$J$236,'[1]Temp&amp;Sal'!$N$2:$N$236)</f>
        <v>9.0695429999999995</v>
      </c>
      <c r="W137" s="4">
        <f t="shared" si="18"/>
        <v>1.4195429999999991</v>
      </c>
      <c r="X137" s="5">
        <f>_xlfn.XLOOKUP($E137,'[1]Temp&amp;Sal'!$J$2:$J$236,'[1]Temp&amp;Sal'!$R$2:$R$236)</f>
        <v>8.8823699999999999</v>
      </c>
      <c r="Y137" s="5">
        <f t="shared" si="19"/>
        <v>7.4628270000000008</v>
      </c>
      <c r="Z137" s="6">
        <f t="shared" si="20"/>
        <v>7.2961274996130969</v>
      </c>
    </row>
    <row r="138" spans="1:26">
      <c r="A138" t="s">
        <v>316</v>
      </c>
      <c r="B138" t="s">
        <v>59</v>
      </c>
      <c r="C138" t="s">
        <v>60</v>
      </c>
      <c r="D138" t="s">
        <v>61</v>
      </c>
      <c r="E138" t="s">
        <v>317</v>
      </c>
      <c r="F138" t="str">
        <f t="shared" si="14"/>
        <v>2019</v>
      </c>
      <c r="G138" t="str">
        <f t="shared" si="15"/>
        <v>10</v>
      </c>
      <c r="H138" t="s">
        <v>31</v>
      </c>
      <c r="I138" t="s">
        <v>32</v>
      </c>
      <c r="J138">
        <v>9924</v>
      </c>
      <c r="L138">
        <v>9.24</v>
      </c>
      <c r="N138" t="s">
        <v>33</v>
      </c>
      <c r="O138" t="s">
        <v>34</v>
      </c>
      <c r="P138" t="b">
        <v>0</v>
      </c>
      <c r="Q138" t="s">
        <v>35</v>
      </c>
      <c r="R138">
        <v>506580</v>
      </c>
      <c r="S138">
        <v>426042</v>
      </c>
      <c r="T138">
        <f t="shared" si="16"/>
        <v>0.51405271688311815</v>
      </c>
      <c r="U138">
        <f t="shared" si="17"/>
        <v>8.7259472831168825</v>
      </c>
      <c r="V138" s="4">
        <f>_xlfn.XLOOKUP($E138,'[1]Temp&amp;Sal'!$J$2:$J$236,'[1]Temp&amp;Sal'!$N$2:$N$236)</f>
        <v>10.419840000000001</v>
      </c>
      <c r="W138" s="4">
        <f t="shared" si="18"/>
        <v>1.1798400000000004</v>
      </c>
      <c r="X138" s="5">
        <f>_xlfn.XLOOKUP($E138,'[1]Temp&amp;Sal'!$J$2:$J$236,'[1]Temp&amp;Sal'!$R$2:$R$236)</f>
        <v>10.191456000000001</v>
      </c>
      <c r="Y138" s="5">
        <f t="shared" si="19"/>
        <v>9.0116160000000001</v>
      </c>
      <c r="Z138" s="6">
        <f t="shared" si="20"/>
        <v>8.6052134996130967</v>
      </c>
    </row>
    <row r="139" spans="1:26">
      <c r="A139" t="s">
        <v>318</v>
      </c>
      <c r="B139" t="s">
        <v>59</v>
      </c>
      <c r="C139" t="s">
        <v>60</v>
      </c>
      <c r="D139" t="s">
        <v>61</v>
      </c>
      <c r="E139" t="s">
        <v>319</v>
      </c>
      <c r="F139" t="str">
        <f t="shared" si="14"/>
        <v>2019</v>
      </c>
      <c r="G139" t="str">
        <f t="shared" si="15"/>
        <v>12</v>
      </c>
      <c r="H139" t="s">
        <v>31</v>
      </c>
      <c r="I139" t="s">
        <v>32</v>
      </c>
      <c r="J139">
        <v>9924</v>
      </c>
      <c r="L139">
        <v>9.99</v>
      </c>
      <c r="N139" t="s">
        <v>33</v>
      </c>
      <c r="O139" t="s">
        <v>34</v>
      </c>
      <c r="P139" t="b">
        <v>0</v>
      </c>
      <c r="Q139" t="s">
        <v>35</v>
      </c>
      <c r="R139">
        <v>506580</v>
      </c>
      <c r="S139">
        <v>426042</v>
      </c>
      <c r="T139">
        <f t="shared" si="16"/>
        <v>-0.31442420952381012</v>
      </c>
      <c r="U139">
        <f t="shared" si="17"/>
        <v>10.304424209523811</v>
      </c>
      <c r="V139" s="4" t="str">
        <f>_xlfn.XLOOKUP($E139,'[1]Temp&amp;Sal'!$J$2:$J$236,'[1]Temp&amp;Sal'!$N$2:$N$236)</f>
        <v/>
      </c>
      <c r="W139" s="4" t="str">
        <f t="shared" si="18"/>
        <v/>
      </c>
      <c r="X139" s="5" t="str">
        <f>_xlfn.XLOOKUP($E139,'[1]Temp&amp;Sal'!$J$2:$J$236,'[1]Temp&amp;Sal'!$R$2:$R$236)</f>
        <v/>
      </c>
      <c r="Y139" s="5" t="str">
        <f t="shared" si="19"/>
        <v/>
      </c>
      <c r="Z139" s="6" t="str">
        <f t="shared" si="20"/>
        <v/>
      </c>
    </row>
    <row r="140" spans="1:26">
      <c r="A140" t="s">
        <v>320</v>
      </c>
      <c r="B140" t="s">
        <v>86</v>
      </c>
      <c r="C140" t="s">
        <v>87</v>
      </c>
      <c r="D140" t="s">
        <v>88</v>
      </c>
      <c r="E140" t="s">
        <v>321</v>
      </c>
      <c r="F140" t="str">
        <f t="shared" si="14"/>
        <v>2019</v>
      </c>
      <c r="G140" t="str">
        <f t="shared" si="15"/>
        <v>01</v>
      </c>
      <c r="H140" t="s">
        <v>31</v>
      </c>
      <c r="I140" t="s">
        <v>32</v>
      </c>
      <c r="J140">
        <v>9924</v>
      </c>
      <c r="L140">
        <v>10.6</v>
      </c>
      <c r="N140" t="s">
        <v>33</v>
      </c>
      <c r="O140" t="s">
        <v>34</v>
      </c>
      <c r="P140" t="b">
        <v>0</v>
      </c>
      <c r="Q140" t="s">
        <v>35</v>
      </c>
      <c r="R140">
        <v>510000</v>
      </c>
      <c r="S140">
        <v>427591</v>
      </c>
      <c r="T140">
        <f t="shared" si="16"/>
        <v>0.89225817142856956</v>
      </c>
      <c r="U140">
        <f t="shared" si="17"/>
        <v>9.7077418285714305</v>
      </c>
      <c r="V140" s="4">
        <f>_xlfn.XLOOKUP($E140,'[1]Temp&amp;Sal'!$J$2:$J$236,'[1]Temp&amp;Sal'!$N$2:$N$236)</f>
        <v>11.095119</v>
      </c>
      <c r="W140" s="4">
        <f t="shared" si="18"/>
        <v>0.49511900000000075</v>
      </c>
      <c r="X140" s="5">
        <f>_xlfn.XLOOKUP($E140,'[1]Temp&amp;Sal'!$J$2:$J$236,'[1]Temp&amp;Sal'!$R$2:$R$236)</f>
        <v>10.831160000000001</v>
      </c>
      <c r="Y140" s="5">
        <f t="shared" si="19"/>
        <v>10.336041</v>
      </c>
      <c r="Z140" s="6">
        <f t="shared" si="20"/>
        <v>9.2449174996130967</v>
      </c>
    </row>
    <row r="141" spans="1:26">
      <c r="A141" t="s">
        <v>322</v>
      </c>
      <c r="B141" t="s">
        <v>86</v>
      </c>
      <c r="C141" t="s">
        <v>87</v>
      </c>
      <c r="D141" t="s">
        <v>88</v>
      </c>
      <c r="E141" t="s">
        <v>323</v>
      </c>
      <c r="F141" t="str">
        <f t="shared" si="14"/>
        <v>2019</v>
      </c>
      <c r="G141" t="str">
        <f t="shared" si="15"/>
        <v>02</v>
      </c>
      <c r="H141" t="s">
        <v>31</v>
      </c>
      <c r="I141" t="s">
        <v>32</v>
      </c>
      <c r="J141">
        <v>9924</v>
      </c>
      <c r="L141">
        <v>11.7</v>
      </c>
      <c r="N141" t="s">
        <v>33</v>
      </c>
      <c r="O141" t="s">
        <v>34</v>
      </c>
      <c r="P141" t="b">
        <v>0</v>
      </c>
      <c r="Q141" t="s">
        <v>35</v>
      </c>
      <c r="R141">
        <v>510000</v>
      </c>
      <c r="S141">
        <v>427591</v>
      </c>
      <c r="T141">
        <f t="shared" si="16"/>
        <v>0.90705817142857059</v>
      </c>
      <c r="U141">
        <f t="shared" si="17"/>
        <v>10.792941828571429</v>
      </c>
      <c r="V141" s="4" t="str">
        <f>_xlfn.XLOOKUP($E141,'[1]Temp&amp;Sal'!$J$2:$J$236,'[1]Temp&amp;Sal'!$N$2:$N$236)</f>
        <v/>
      </c>
      <c r="W141" s="4" t="str">
        <f t="shared" si="18"/>
        <v/>
      </c>
      <c r="X141" s="5" t="str">
        <f>_xlfn.XLOOKUP($E141,'[1]Temp&amp;Sal'!$J$2:$J$236,'[1]Temp&amp;Sal'!$R$2:$R$236)</f>
        <v/>
      </c>
      <c r="Y141" s="5" t="str">
        <f t="shared" si="19"/>
        <v/>
      </c>
      <c r="Z141" s="6" t="str">
        <f t="shared" si="20"/>
        <v/>
      </c>
    </row>
    <row r="142" spans="1:26">
      <c r="A142" t="s">
        <v>324</v>
      </c>
      <c r="B142" t="s">
        <v>86</v>
      </c>
      <c r="C142" t="s">
        <v>87</v>
      </c>
      <c r="D142" t="s">
        <v>88</v>
      </c>
      <c r="E142" t="s">
        <v>325</v>
      </c>
      <c r="F142" t="str">
        <f t="shared" si="14"/>
        <v>2019</v>
      </c>
      <c r="G142" t="str">
        <f t="shared" si="15"/>
        <v>03</v>
      </c>
      <c r="H142" t="s">
        <v>31</v>
      </c>
      <c r="I142" t="s">
        <v>32</v>
      </c>
      <c r="J142">
        <v>9924</v>
      </c>
      <c r="L142">
        <v>10.6</v>
      </c>
      <c r="N142" t="s">
        <v>33</v>
      </c>
      <c r="O142" t="s">
        <v>34</v>
      </c>
      <c r="P142" t="b">
        <v>0</v>
      </c>
      <c r="Q142" t="s">
        <v>35</v>
      </c>
      <c r="R142">
        <v>510000</v>
      </c>
      <c r="S142">
        <v>427591</v>
      </c>
      <c r="T142">
        <f t="shared" si="16"/>
        <v>1.0023926158730139</v>
      </c>
      <c r="U142">
        <f t="shared" si="17"/>
        <v>9.5976073841269862</v>
      </c>
      <c r="V142" s="4">
        <f>_xlfn.XLOOKUP($E142,'[1]Temp&amp;Sal'!$J$2:$J$236,'[1]Temp&amp;Sal'!$N$2:$N$236)</f>
        <v>10.621680999999999</v>
      </c>
      <c r="W142" s="4">
        <f t="shared" si="18"/>
        <v>2.1680999999999173E-2</v>
      </c>
      <c r="X142" s="5">
        <f>_xlfn.XLOOKUP($E142,'[1]Temp&amp;Sal'!$J$2:$J$236,'[1]Temp&amp;Sal'!$R$2:$R$236)</f>
        <v>10.370361000000001</v>
      </c>
      <c r="Y142" s="5">
        <f t="shared" si="19"/>
        <v>10.348680000000002</v>
      </c>
      <c r="Z142" s="6">
        <f t="shared" si="20"/>
        <v>8.784118499613097</v>
      </c>
    </row>
    <row r="143" spans="1:26">
      <c r="A143" t="s">
        <v>326</v>
      </c>
      <c r="B143" t="s">
        <v>86</v>
      </c>
      <c r="C143" t="s">
        <v>87</v>
      </c>
      <c r="D143" t="s">
        <v>88</v>
      </c>
      <c r="E143" t="s">
        <v>327</v>
      </c>
      <c r="F143" t="str">
        <f t="shared" si="14"/>
        <v>2019</v>
      </c>
      <c r="G143" t="str">
        <f t="shared" si="15"/>
        <v>04</v>
      </c>
      <c r="H143" t="s">
        <v>31</v>
      </c>
      <c r="I143" t="s">
        <v>32</v>
      </c>
      <c r="J143">
        <v>9924</v>
      </c>
      <c r="L143">
        <v>9.9700000000000006</v>
      </c>
      <c r="N143" t="s">
        <v>33</v>
      </c>
      <c r="O143" t="s">
        <v>34</v>
      </c>
      <c r="P143" t="b">
        <v>0</v>
      </c>
      <c r="Q143" t="s">
        <v>35</v>
      </c>
      <c r="R143">
        <v>510000</v>
      </c>
      <c r="S143">
        <v>427591</v>
      </c>
      <c r="T143">
        <f t="shared" si="16"/>
        <v>0.93387817142856955</v>
      </c>
      <c r="U143">
        <f t="shared" si="17"/>
        <v>9.0361218285714315</v>
      </c>
      <c r="V143" s="4">
        <f>_xlfn.XLOOKUP($E143,'[1]Temp&amp;Sal'!$J$2:$J$236,'[1]Temp&amp;Sal'!$N$2:$N$236)</f>
        <v>10.323573</v>
      </c>
      <c r="W143" s="4">
        <f t="shared" si="18"/>
        <v>0.35357299999999903</v>
      </c>
      <c r="X143" s="5">
        <f>_xlfn.XLOOKUP($E143,'[1]Temp&amp;Sal'!$J$2:$J$236,'[1]Temp&amp;Sal'!$R$2:$R$236)</f>
        <v>10.088595</v>
      </c>
      <c r="Y143" s="5">
        <f t="shared" si="19"/>
        <v>9.7350220000000007</v>
      </c>
      <c r="Z143" s="6">
        <f t="shared" si="20"/>
        <v>8.5023524996130959</v>
      </c>
    </row>
    <row r="144" spans="1:26">
      <c r="A144" t="s">
        <v>328</v>
      </c>
      <c r="B144" t="s">
        <v>86</v>
      </c>
      <c r="C144" t="s">
        <v>87</v>
      </c>
      <c r="D144" t="s">
        <v>88</v>
      </c>
      <c r="E144" t="s">
        <v>329</v>
      </c>
      <c r="F144" t="str">
        <f t="shared" si="14"/>
        <v>2019</v>
      </c>
      <c r="G144" t="str">
        <f t="shared" si="15"/>
        <v>05</v>
      </c>
      <c r="H144" t="s">
        <v>31</v>
      </c>
      <c r="I144" t="s">
        <v>32</v>
      </c>
      <c r="J144">
        <v>9924</v>
      </c>
      <c r="L144">
        <v>8.7200000000000006</v>
      </c>
      <c r="N144" t="s">
        <v>33</v>
      </c>
      <c r="O144" t="s">
        <v>34</v>
      </c>
      <c r="P144" t="b">
        <v>0</v>
      </c>
      <c r="Q144" t="s">
        <v>35</v>
      </c>
      <c r="R144">
        <v>510000</v>
      </c>
      <c r="S144">
        <v>427591</v>
      </c>
      <c r="T144">
        <f t="shared" si="16"/>
        <v>0.75935817142857021</v>
      </c>
      <c r="U144">
        <f t="shared" si="17"/>
        <v>7.9606418285714309</v>
      </c>
      <c r="V144" s="4">
        <f>_xlfn.XLOOKUP($E144,'[1]Temp&amp;Sal'!$J$2:$J$236,'[1]Temp&amp;Sal'!$N$2:$N$236)</f>
        <v>9.8833599999999997</v>
      </c>
      <c r="W144" s="4">
        <f t="shared" si="18"/>
        <v>1.1633599999999991</v>
      </c>
      <c r="X144" s="5">
        <f>_xlfn.XLOOKUP($E144,'[1]Temp&amp;Sal'!$J$2:$J$236,'[1]Temp&amp;Sal'!$R$2:$R$236)</f>
        <v>9.6690240000000003</v>
      </c>
      <c r="Y144" s="5">
        <f t="shared" si="19"/>
        <v>8.5056640000000012</v>
      </c>
      <c r="Z144" s="6">
        <f t="shared" si="20"/>
        <v>8.0827814996130964</v>
      </c>
    </row>
    <row r="145" spans="1:26">
      <c r="A145" t="s">
        <v>330</v>
      </c>
      <c r="B145" t="s">
        <v>86</v>
      </c>
      <c r="C145" t="s">
        <v>87</v>
      </c>
      <c r="D145" t="s">
        <v>88</v>
      </c>
      <c r="E145" t="s">
        <v>331</v>
      </c>
      <c r="F145" t="str">
        <f t="shared" si="14"/>
        <v>2019</v>
      </c>
      <c r="G145" t="str">
        <f t="shared" si="15"/>
        <v>06</v>
      </c>
      <c r="H145" t="s">
        <v>31</v>
      </c>
      <c r="I145" t="s">
        <v>32</v>
      </c>
      <c r="J145">
        <v>9924</v>
      </c>
      <c r="L145">
        <v>7.75</v>
      </c>
      <c r="N145" t="s">
        <v>33</v>
      </c>
      <c r="O145" t="s">
        <v>34</v>
      </c>
      <c r="P145" t="b">
        <v>0</v>
      </c>
      <c r="Q145" t="s">
        <v>35</v>
      </c>
      <c r="R145">
        <v>510000</v>
      </c>
      <c r="S145">
        <v>427591</v>
      </c>
      <c r="T145">
        <f t="shared" si="16"/>
        <v>0.56570128253967988</v>
      </c>
      <c r="U145">
        <f t="shared" si="17"/>
        <v>7.1842987174603206</v>
      </c>
      <c r="V145" s="4">
        <f>_xlfn.XLOOKUP($E145,'[1]Temp&amp;Sal'!$J$2:$J$236,'[1]Temp&amp;Sal'!$N$2:$N$236)</f>
        <v>8.7788849999999989</v>
      </c>
      <c r="W145" s="4">
        <f t="shared" si="18"/>
        <v>1.0288849999999989</v>
      </c>
      <c r="X145" s="5">
        <f>_xlfn.XLOOKUP($E145,'[1]Temp&amp;Sal'!$J$2:$J$236,'[1]Temp&amp;Sal'!$R$2:$R$236)</f>
        <v>8.6112000000000002</v>
      </c>
      <c r="Y145" s="5">
        <f t="shared" si="19"/>
        <v>7.5823150000000012</v>
      </c>
      <c r="Z145" s="6">
        <f t="shared" si="20"/>
        <v>7.0249574996130972</v>
      </c>
    </row>
    <row r="146" spans="1:26">
      <c r="A146" t="s">
        <v>332</v>
      </c>
      <c r="B146" t="s">
        <v>86</v>
      </c>
      <c r="C146" t="s">
        <v>87</v>
      </c>
      <c r="D146" t="s">
        <v>88</v>
      </c>
      <c r="E146" t="s">
        <v>333</v>
      </c>
      <c r="F146" t="str">
        <f t="shared" si="14"/>
        <v>2019</v>
      </c>
      <c r="G146" t="str">
        <f t="shared" si="15"/>
        <v>07</v>
      </c>
      <c r="H146" t="s">
        <v>31</v>
      </c>
      <c r="I146" t="s">
        <v>32</v>
      </c>
      <c r="J146">
        <v>9924</v>
      </c>
      <c r="L146">
        <v>7.11</v>
      </c>
      <c r="N146" t="s">
        <v>33</v>
      </c>
      <c r="O146" t="s">
        <v>34</v>
      </c>
      <c r="P146" t="b">
        <v>0</v>
      </c>
      <c r="Q146" t="s">
        <v>35</v>
      </c>
      <c r="R146">
        <v>510000</v>
      </c>
      <c r="S146">
        <v>427591</v>
      </c>
      <c r="T146">
        <f t="shared" si="16"/>
        <v>0.35785926233765997</v>
      </c>
      <c r="U146">
        <f t="shared" si="17"/>
        <v>6.7521407376623408</v>
      </c>
      <c r="V146" s="4">
        <f>_xlfn.XLOOKUP($E146,'[1]Temp&amp;Sal'!$J$2:$J$236,'[1]Temp&amp;Sal'!$N$2:$N$236)</f>
        <v>8.5693760000000001</v>
      </c>
      <c r="W146" s="4">
        <f t="shared" si="18"/>
        <v>1.4593759999999998</v>
      </c>
      <c r="X146" s="5">
        <f>_xlfn.XLOOKUP($E146,'[1]Temp&amp;Sal'!$J$2:$J$236,'[1]Temp&amp;Sal'!$R$2:$R$236)</f>
        <v>8.3960670000000004</v>
      </c>
      <c r="Y146" s="5">
        <f t="shared" si="19"/>
        <v>6.9366910000000006</v>
      </c>
      <c r="Z146" s="6">
        <f t="shared" si="20"/>
        <v>6.8098244996130974</v>
      </c>
    </row>
    <row r="147" spans="1:26">
      <c r="A147" t="s">
        <v>334</v>
      </c>
      <c r="B147" t="s">
        <v>86</v>
      </c>
      <c r="C147" t="s">
        <v>87</v>
      </c>
      <c r="D147" t="s">
        <v>88</v>
      </c>
      <c r="E147" t="s">
        <v>335</v>
      </c>
      <c r="F147" t="str">
        <f t="shared" si="14"/>
        <v>2019</v>
      </c>
      <c r="G147" t="str">
        <f t="shared" si="15"/>
        <v>08</v>
      </c>
      <c r="H147" t="s">
        <v>31</v>
      </c>
      <c r="I147" t="s">
        <v>32</v>
      </c>
      <c r="J147">
        <v>9924</v>
      </c>
      <c r="L147">
        <v>7.6</v>
      </c>
      <c r="N147" t="s">
        <v>33</v>
      </c>
      <c r="O147" t="s">
        <v>34</v>
      </c>
      <c r="P147" t="b">
        <v>0</v>
      </c>
      <c r="Q147" t="s">
        <v>35</v>
      </c>
      <c r="R147">
        <v>510000</v>
      </c>
      <c r="S147">
        <v>427591</v>
      </c>
      <c r="T147">
        <f t="shared" si="16"/>
        <v>0.47904271688311306</v>
      </c>
      <c r="U147">
        <f t="shared" si="17"/>
        <v>7.120957283116887</v>
      </c>
      <c r="V147" s="4">
        <f>_xlfn.XLOOKUP($E147,'[1]Temp&amp;Sal'!$J$2:$J$236,'[1]Temp&amp;Sal'!$N$2:$N$236)</f>
        <v>8.7428310000000007</v>
      </c>
      <c r="W147" s="4">
        <f t="shared" si="18"/>
        <v>1.142831000000001</v>
      </c>
      <c r="X147" s="5">
        <f>_xlfn.XLOOKUP($E147,'[1]Temp&amp;Sal'!$J$2:$J$236,'[1]Temp&amp;Sal'!$R$2:$R$236)</f>
        <v>8.5709119999999999</v>
      </c>
      <c r="Y147" s="5">
        <f t="shared" si="19"/>
        <v>7.4280809999999988</v>
      </c>
      <c r="Z147" s="6">
        <f t="shared" si="20"/>
        <v>6.9846694996130969</v>
      </c>
    </row>
    <row r="148" spans="1:26">
      <c r="A148" t="s">
        <v>336</v>
      </c>
      <c r="B148" t="s">
        <v>86</v>
      </c>
      <c r="C148" t="s">
        <v>87</v>
      </c>
      <c r="D148" t="s">
        <v>88</v>
      </c>
      <c r="E148" t="s">
        <v>337</v>
      </c>
      <c r="F148" t="str">
        <f t="shared" si="14"/>
        <v>2019</v>
      </c>
      <c r="G148" t="str">
        <f t="shared" si="15"/>
        <v>09</v>
      </c>
      <c r="H148" t="s">
        <v>31</v>
      </c>
      <c r="I148" t="s">
        <v>32</v>
      </c>
      <c r="J148">
        <v>9924</v>
      </c>
      <c r="L148">
        <v>7.65</v>
      </c>
      <c r="N148" t="s">
        <v>33</v>
      </c>
      <c r="O148" t="s">
        <v>34</v>
      </c>
      <c r="P148" t="b">
        <v>0</v>
      </c>
      <c r="Q148" t="s">
        <v>35</v>
      </c>
      <c r="R148">
        <v>510000</v>
      </c>
      <c r="S148">
        <v>427591</v>
      </c>
      <c r="T148">
        <f t="shared" si="16"/>
        <v>0.47907180779220893</v>
      </c>
      <c r="U148">
        <f t="shared" si="17"/>
        <v>7.170928192207791</v>
      </c>
      <c r="V148" s="4">
        <f>_xlfn.XLOOKUP($E148,'[1]Temp&amp;Sal'!$J$2:$J$236,'[1]Temp&amp;Sal'!$N$2:$N$236)</f>
        <v>8.8393899999999999</v>
      </c>
      <c r="W148" s="4">
        <f t="shared" si="18"/>
        <v>1.1893899999999995</v>
      </c>
      <c r="X148" s="5">
        <f>_xlfn.XLOOKUP($E148,'[1]Temp&amp;Sal'!$J$2:$J$236,'[1]Temp&amp;Sal'!$R$2:$R$236)</f>
        <v>8.6586480000000012</v>
      </c>
      <c r="Y148" s="5">
        <f t="shared" si="19"/>
        <v>7.4692580000000017</v>
      </c>
      <c r="Z148" s="6">
        <f t="shared" si="20"/>
        <v>7.0724054996130983</v>
      </c>
    </row>
    <row r="149" spans="1:26">
      <c r="A149" t="s">
        <v>338</v>
      </c>
      <c r="B149" t="s">
        <v>86</v>
      </c>
      <c r="C149" t="s">
        <v>87</v>
      </c>
      <c r="D149" t="s">
        <v>88</v>
      </c>
      <c r="E149" t="s">
        <v>339</v>
      </c>
      <c r="F149" t="str">
        <f t="shared" si="14"/>
        <v>2019</v>
      </c>
      <c r="G149" t="str">
        <f t="shared" si="15"/>
        <v>10</v>
      </c>
      <c r="H149" t="s">
        <v>31</v>
      </c>
      <c r="I149" t="s">
        <v>32</v>
      </c>
      <c r="J149">
        <v>9924</v>
      </c>
      <c r="L149">
        <v>9.1199999999999992</v>
      </c>
      <c r="N149" t="s">
        <v>33</v>
      </c>
      <c r="O149" t="s">
        <v>34</v>
      </c>
      <c r="P149" t="b">
        <v>0</v>
      </c>
      <c r="Q149" t="s">
        <v>35</v>
      </c>
      <c r="R149">
        <v>510000</v>
      </c>
      <c r="S149">
        <v>427591</v>
      </c>
      <c r="T149">
        <f t="shared" si="16"/>
        <v>0.51405271688311815</v>
      </c>
      <c r="U149">
        <f t="shared" si="17"/>
        <v>8.6059472831168815</v>
      </c>
      <c r="V149" s="4">
        <f>_xlfn.XLOOKUP($E149,'[1]Temp&amp;Sal'!$J$2:$J$236,'[1]Temp&amp;Sal'!$N$2:$N$236)</f>
        <v>10.283041999999998</v>
      </c>
      <c r="W149" s="4">
        <f t="shared" si="18"/>
        <v>1.163041999999999</v>
      </c>
      <c r="X149" s="5">
        <f>_xlfn.XLOOKUP($E149,'[1]Temp&amp;Sal'!$J$2:$J$236,'[1]Temp&amp;Sal'!$R$2:$R$236)</f>
        <v>10.058322</v>
      </c>
      <c r="Y149" s="5">
        <f t="shared" si="19"/>
        <v>8.8952800000000014</v>
      </c>
      <c r="Z149" s="6">
        <f t="shared" si="20"/>
        <v>8.4720794996130966</v>
      </c>
    </row>
    <row r="150" spans="1:26">
      <c r="A150" t="s">
        <v>340</v>
      </c>
      <c r="B150" t="s">
        <v>86</v>
      </c>
      <c r="C150" t="s">
        <v>87</v>
      </c>
      <c r="D150" t="s">
        <v>88</v>
      </c>
      <c r="E150" t="s">
        <v>341</v>
      </c>
      <c r="F150" t="str">
        <f t="shared" si="14"/>
        <v>2019</v>
      </c>
      <c r="G150" t="str">
        <f t="shared" si="15"/>
        <v>12</v>
      </c>
      <c r="H150" t="s">
        <v>31</v>
      </c>
      <c r="I150" t="s">
        <v>32</v>
      </c>
      <c r="J150">
        <v>9924</v>
      </c>
      <c r="L150">
        <v>10</v>
      </c>
      <c r="N150" t="s">
        <v>33</v>
      </c>
      <c r="O150" t="s">
        <v>34</v>
      </c>
      <c r="P150" t="b">
        <v>0</v>
      </c>
      <c r="Q150" t="s">
        <v>35</v>
      </c>
      <c r="R150">
        <v>510000</v>
      </c>
      <c r="S150">
        <v>427591</v>
      </c>
      <c r="T150">
        <f t="shared" si="16"/>
        <v>-0.31442420952381012</v>
      </c>
      <c r="U150">
        <f t="shared" si="17"/>
        <v>10.314424209523811</v>
      </c>
      <c r="V150" s="4">
        <f>_xlfn.XLOOKUP($E150,'[1]Temp&amp;Sal'!$J$2:$J$236,'[1]Temp&amp;Sal'!$N$2:$N$236)</f>
        <v>11.961857</v>
      </c>
      <c r="W150" s="4">
        <f t="shared" si="18"/>
        <v>1.9618570000000002</v>
      </c>
      <c r="X150" s="5">
        <f>_xlfn.XLOOKUP($E150,'[1]Temp&amp;Sal'!$J$2:$J$236,'[1]Temp&amp;Sal'!$R$2:$R$236)</f>
        <v>11.673464000000001</v>
      </c>
      <c r="Y150" s="5">
        <f t="shared" si="19"/>
        <v>9.7116070000000008</v>
      </c>
      <c r="Z150" s="6">
        <f t="shared" si="20"/>
        <v>10.087221499613097</v>
      </c>
    </row>
    <row r="151" spans="1:26">
      <c r="A151" t="s">
        <v>342</v>
      </c>
      <c r="B151" t="s">
        <v>113</v>
      </c>
      <c r="C151" t="s">
        <v>114</v>
      </c>
      <c r="D151" t="s">
        <v>115</v>
      </c>
      <c r="E151" t="s">
        <v>343</v>
      </c>
      <c r="F151" t="str">
        <f t="shared" si="14"/>
        <v>2019</v>
      </c>
      <c r="G151" t="str">
        <f t="shared" si="15"/>
        <v>01</v>
      </c>
      <c r="H151" t="s">
        <v>31</v>
      </c>
      <c r="I151" t="s">
        <v>32</v>
      </c>
      <c r="J151">
        <v>9924</v>
      </c>
      <c r="L151">
        <v>10.4</v>
      </c>
      <c r="N151" t="s">
        <v>33</v>
      </c>
      <c r="O151" t="s">
        <v>34</v>
      </c>
      <c r="P151" t="b">
        <v>0</v>
      </c>
      <c r="Q151" t="s">
        <v>35</v>
      </c>
      <c r="R151">
        <v>516900</v>
      </c>
      <c r="S151">
        <v>423400</v>
      </c>
      <c r="T151">
        <f t="shared" si="16"/>
        <v>0.89225817142856956</v>
      </c>
      <c r="U151">
        <f t="shared" si="17"/>
        <v>9.5077418285714312</v>
      </c>
      <c r="V151" s="4">
        <f>_xlfn.XLOOKUP($E151,'[1]Temp&amp;Sal'!$J$2:$J$236,'[1]Temp&amp;Sal'!$N$2:$N$236)</f>
        <v>10.665408000000001</v>
      </c>
      <c r="W151" s="4">
        <f t="shared" si="18"/>
        <v>0.26540800000000075</v>
      </c>
      <c r="X151" s="5">
        <f>_xlfn.XLOOKUP($E151,'[1]Temp&amp;Sal'!$J$2:$J$236,'[1]Temp&amp;Sal'!$R$2:$R$236)</f>
        <v>10.415086000000001</v>
      </c>
      <c r="Y151" s="5">
        <f t="shared" si="19"/>
        <v>10.149678</v>
      </c>
      <c r="Z151" s="6">
        <f t="shared" si="20"/>
        <v>8.8288434996130967</v>
      </c>
    </row>
    <row r="152" spans="1:26">
      <c r="A152" t="s">
        <v>344</v>
      </c>
      <c r="B152" t="s">
        <v>113</v>
      </c>
      <c r="C152" t="s">
        <v>114</v>
      </c>
      <c r="D152" t="s">
        <v>115</v>
      </c>
      <c r="E152" t="s">
        <v>345</v>
      </c>
      <c r="F152" t="str">
        <f t="shared" si="14"/>
        <v>2019</v>
      </c>
      <c r="G152" t="str">
        <f t="shared" si="15"/>
        <v>02</v>
      </c>
      <c r="H152" t="s">
        <v>31</v>
      </c>
      <c r="I152" t="s">
        <v>32</v>
      </c>
      <c r="J152">
        <v>9924</v>
      </c>
      <c r="L152">
        <v>11.6</v>
      </c>
      <c r="N152" t="s">
        <v>33</v>
      </c>
      <c r="O152" t="s">
        <v>34</v>
      </c>
      <c r="P152" t="b">
        <v>0</v>
      </c>
      <c r="Q152" t="s">
        <v>35</v>
      </c>
      <c r="R152">
        <v>516900</v>
      </c>
      <c r="S152">
        <v>423400</v>
      </c>
      <c r="T152">
        <f t="shared" si="16"/>
        <v>0.90705817142857059</v>
      </c>
      <c r="U152">
        <f t="shared" si="17"/>
        <v>10.692941828571429</v>
      </c>
      <c r="V152" s="4" t="str">
        <f>_xlfn.XLOOKUP($E152,'[1]Temp&amp;Sal'!$J$2:$J$236,'[1]Temp&amp;Sal'!$N$2:$N$236)</f>
        <v/>
      </c>
      <c r="W152" s="4" t="str">
        <f t="shared" si="18"/>
        <v/>
      </c>
      <c r="X152" s="5" t="str">
        <f>_xlfn.XLOOKUP($E152,'[1]Temp&amp;Sal'!$J$2:$J$236,'[1]Temp&amp;Sal'!$R$2:$R$236)</f>
        <v/>
      </c>
      <c r="Y152" s="5" t="str">
        <f t="shared" si="19"/>
        <v/>
      </c>
      <c r="Z152" s="6" t="str">
        <f t="shared" si="20"/>
        <v/>
      </c>
    </row>
    <row r="153" spans="1:26">
      <c r="A153" t="s">
        <v>346</v>
      </c>
      <c r="B153" t="s">
        <v>113</v>
      </c>
      <c r="C153" t="s">
        <v>114</v>
      </c>
      <c r="D153" t="s">
        <v>115</v>
      </c>
      <c r="E153" t="s">
        <v>347</v>
      </c>
      <c r="F153" t="str">
        <f t="shared" si="14"/>
        <v>2019</v>
      </c>
      <c r="G153" t="str">
        <f t="shared" si="15"/>
        <v>03</v>
      </c>
      <c r="H153" t="s">
        <v>31</v>
      </c>
      <c r="I153" t="s">
        <v>32</v>
      </c>
      <c r="J153">
        <v>9924</v>
      </c>
      <c r="L153">
        <v>10.4</v>
      </c>
      <c r="N153" t="s">
        <v>33</v>
      </c>
      <c r="O153" t="s">
        <v>34</v>
      </c>
      <c r="P153" t="b">
        <v>0</v>
      </c>
      <c r="Q153" t="s">
        <v>35</v>
      </c>
      <c r="R153">
        <v>516900</v>
      </c>
      <c r="S153">
        <v>423400</v>
      </c>
      <c r="T153">
        <f t="shared" si="16"/>
        <v>1.0023926158730139</v>
      </c>
      <c r="U153">
        <f t="shared" si="17"/>
        <v>9.3976073841269869</v>
      </c>
      <c r="V153" s="4">
        <f>_xlfn.XLOOKUP($E153,'[1]Temp&amp;Sal'!$J$2:$J$236,'[1]Temp&amp;Sal'!$N$2:$N$236)</f>
        <v>10.292289</v>
      </c>
      <c r="W153" s="4">
        <f t="shared" si="18"/>
        <v>-0.10771100000000011</v>
      </c>
      <c r="X153" s="5">
        <f>_xlfn.XLOOKUP($E153,'[1]Temp&amp;Sal'!$J$2:$J$236,'[1]Temp&amp;Sal'!$R$2:$R$236)</f>
        <v>10.051491</v>
      </c>
      <c r="Y153" s="5">
        <f t="shared" si="19"/>
        <v>10.159202000000001</v>
      </c>
      <c r="Z153" s="6">
        <f t="shared" si="20"/>
        <v>8.4652484996130966</v>
      </c>
    </row>
    <row r="154" spans="1:26">
      <c r="A154" t="s">
        <v>348</v>
      </c>
      <c r="B154" t="s">
        <v>113</v>
      </c>
      <c r="C154" t="s">
        <v>114</v>
      </c>
      <c r="D154" t="s">
        <v>115</v>
      </c>
      <c r="E154" t="s">
        <v>349</v>
      </c>
      <c r="F154" t="str">
        <f t="shared" si="14"/>
        <v>2019</v>
      </c>
      <c r="G154" t="str">
        <f t="shared" si="15"/>
        <v>04</v>
      </c>
      <c r="H154" t="s">
        <v>31</v>
      </c>
      <c r="I154" t="s">
        <v>32</v>
      </c>
      <c r="J154">
        <v>9924</v>
      </c>
      <c r="L154">
        <v>9.77</v>
      </c>
      <c r="N154" t="s">
        <v>33</v>
      </c>
      <c r="O154" t="s">
        <v>34</v>
      </c>
      <c r="P154" t="b">
        <v>0</v>
      </c>
      <c r="Q154" t="s">
        <v>35</v>
      </c>
      <c r="R154">
        <v>516900</v>
      </c>
      <c r="S154">
        <v>423400</v>
      </c>
      <c r="T154">
        <f t="shared" si="16"/>
        <v>0.93387817142856955</v>
      </c>
      <c r="U154">
        <f t="shared" si="17"/>
        <v>8.8361218285714305</v>
      </c>
      <c r="V154" s="4">
        <f>_xlfn.XLOOKUP($E154,'[1]Temp&amp;Sal'!$J$2:$J$236,'[1]Temp&amp;Sal'!$N$2:$N$236)</f>
        <v>10.188863999999999</v>
      </c>
      <c r="W154" s="4">
        <f t="shared" si="18"/>
        <v>0.41886399999999924</v>
      </c>
      <c r="X154" s="5">
        <f>_xlfn.XLOOKUP($E154,'[1]Temp&amp;Sal'!$J$2:$J$236,'[1]Temp&amp;Sal'!$R$2:$R$236)</f>
        <v>9.9589000000000016</v>
      </c>
      <c r="Y154" s="5">
        <f t="shared" si="19"/>
        <v>9.5400360000000024</v>
      </c>
      <c r="Z154" s="6">
        <f t="shared" si="20"/>
        <v>8.3726574996130978</v>
      </c>
    </row>
    <row r="155" spans="1:26">
      <c r="A155" t="s">
        <v>350</v>
      </c>
      <c r="B155" t="s">
        <v>113</v>
      </c>
      <c r="C155" t="s">
        <v>114</v>
      </c>
      <c r="D155" t="s">
        <v>115</v>
      </c>
      <c r="E155" t="s">
        <v>351</v>
      </c>
      <c r="F155" t="str">
        <f t="shared" si="14"/>
        <v>2019</v>
      </c>
      <c r="G155" t="str">
        <f t="shared" si="15"/>
        <v>05</v>
      </c>
      <c r="H155" t="s">
        <v>31</v>
      </c>
      <c r="I155" t="s">
        <v>32</v>
      </c>
      <c r="J155">
        <v>9924</v>
      </c>
      <c r="L155">
        <v>8.8000000000000007</v>
      </c>
      <c r="N155" t="s">
        <v>33</v>
      </c>
      <c r="O155" t="s">
        <v>34</v>
      </c>
      <c r="P155" t="b">
        <v>0</v>
      </c>
      <c r="Q155" t="s">
        <v>35</v>
      </c>
      <c r="R155">
        <v>516900</v>
      </c>
      <c r="S155">
        <v>423400</v>
      </c>
      <c r="T155">
        <f t="shared" si="16"/>
        <v>0.75935817142857021</v>
      </c>
      <c r="U155">
        <f t="shared" si="17"/>
        <v>8.0406418285714309</v>
      </c>
      <c r="V155" s="4">
        <f>_xlfn.XLOOKUP($E155,'[1]Temp&amp;Sal'!$J$2:$J$236,'[1]Temp&amp;Sal'!$N$2:$N$236)</f>
        <v>9.5089629999999996</v>
      </c>
      <c r="W155" s="4">
        <f t="shared" si="18"/>
        <v>0.7089629999999989</v>
      </c>
      <c r="X155" s="5">
        <f>_xlfn.XLOOKUP($E155,'[1]Temp&amp;Sal'!$J$2:$J$236,'[1]Temp&amp;Sal'!$R$2:$R$236)</f>
        <v>9.3052959999999985</v>
      </c>
      <c r="Y155" s="5">
        <f t="shared" si="19"/>
        <v>8.5963329999999996</v>
      </c>
      <c r="Z155" s="6">
        <f t="shared" si="20"/>
        <v>7.7190534996130955</v>
      </c>
    </row>
    <row r="156" spans="1:26">
      <c r="A156" t="s">
        <v>352</v>
      </c>
      <c r="B156" t="s">
        <v>113</v>
      </c>
      <c r="C156" t="s">
        <v>114</v>
      </c>
      <c r="D156" t="s">
        <v>115</v>
      </c>
      <c r="E156" t="s">
        <v>353</v>
      </c>
      <c r="F156" t="str">
        <f t="shared" si="14"/>
        <v>2019</v>
      </c>
      <c r="G156" t="str">
        <f t="shared" si="15"/>
        <v>06</v>
      </c>
      <c r="H156" t="s">
        <v>31</v>
      </c>
      <c r="I156" t="s">
        <v>32</v>
      </c>
      <c r="J156">
        <v>9924</v>
      </c>
      <c r="L156">
        <v>7.71</v>
      </c>
      <c r="N156" t="s">
        <v>33</v>
      </c>
      <c r="O156" t="s">
        <v>34</v>
      </c>
      <c r="P156" t="b">
        <v>0</v>
      </c>
      <c r="Q156" t="s">
        <v>35</v>
      </c>
      <c r="R156">
        <v>516900</v>
      </c>
      <c r="S156">
        <v>423400</v>
      </c>
      <c r="T156">
        <f t="shared" si="16"/>
        <v>0.56570128253967988</v>
      </c>
      <c r="U156">
        <f t="shared" si="17"/>
        <v>7.1442987174603196</v>
      </c>
      <c r="V156" s="4">
        <f>_xlfn.XLOOKUP($E156,'[1]Temp&amp;Sal'!$J$2:$J$236,'[1]Temp&amp;Sal'!$N$2:$N$236)</f>
        <v>8.5199439999999989</v>
      </c>
      <c r="W156" s="4">
        <f t="shared" si="18"/>
        <v>0.80994399999999889</v>
      </c>
      <c r="X156" s="5">
        <f>_xlfn.XLOOKUP($E156,'[1]Temp&amp;Sal'!$J$2:$J$236,'[1]Temp&amp;Sal'!$R$2:$R$236)</f>
        <v>8.3525510000000001</v>
      </c>
      <c r="Y156" s="5">
        <f t="shared" si="19"/>
        <v>7.5426070000000012</v>
      </c>
      <c r="Z156" s="6">
        <f t="shared" si="20"/>
        <v>6.7663084996130971</v>
      </c>
    </row>
    <row r="157" spans="1:26">
      <c r="A157" t="s">
        <v>354</v>
      </c>
      <c r="B157" t="s">
        <v>113</v>
      </c>
      <c r="C157" t="s">
        <v>114</v>
      </c>
      <c r="D157" t="s">
        <v>115</v>
      </c>
      <c r="E157" t="s">
        <v>355</v>
      </c>
      <c r="F157" t="str">
        <f t="shared" si="14"/>
        <v>2019</v>
      </c>
      <c r="G157" t="str">
        <f t="shared" si="15"/>
        <v>07</v>
      </c>
      <c r="H157" t="s">
        <v>31</v>
      </c>
      <c r="I157" t="s">
        <v>32</v>
      </c>
      <c r="J157">
        <v>9924</v>
      </c>
      <c r="L157">
        <v>7.46</v>
      </c>
      <c r="N157" t="s">
        <v>33</v>
      </c>
      <c r="O157" t="s">
        <v>34</v>
      </c>
      <c r="P157" t="b">
        <v>0</v>
      </c>
      <c r="Q157" t="s">
        <v>35</v>
      </c>
      <c r="R157">
        <v>516900</v>
      </c>
      <c r="S157">
        <v>423400</v>
      </c>
      <c r="T157">
        <f t="shared" si="16"/>
        <v>0.35785926233765997</v>
      </c>
      <c r="U157">
        <f t="shared" si="17"/>
        <v>7.1021407376623404</v>
      </c>
      <c r="V157" s="4">
        <f>_xlfn.XLOOKUP($E157,'[1]Temp&amp;Sal'!$J$2:$J$236,'[1]Temp&amp;Sal'!$N$2:$N$236)</f>
        <v>8.2789719999999996</v>
      </c>
      <c r="W157" s="4">
        <f t="shared" si="18"/>
        <v>0.81897199999999959</v>
      </c>
      <c r="X157" s="5">
        <f>_xlfn.XLOOKUP($E157,'[1]Temp&amp;Sal'!$J$2:$J$236,'[1]Temp&amp;Sal'!$R$2:$R$236)</f>
        <v>8.1248880000000003</v>
      </c>
      <c r="Y157" s="5">
        <f t="shared" si="19"/>
        <v>7.3059160000000007</v>
      </c>
      <c r="Z157" s="6">
        <f t="shared" si="20"/>
        <v>6.5386454996130974</v>
      </c>
    </row>
    <row r="158" spans="1:26">
      <c r="A158" t="s">
        <v>356</v>
      </c>
      <c r="B158" t="s">
        <v>113</v>
      </c>
      <c r="C158" t="s">
        <v>114</v>
      </c>
      <c r="D158" t="s">
        <v>115</v>
      </c>
      <c r="E158" t="s">
        <v>357</v>
      </c>
      <c r="F158" t="str">
        <f t="shared" si="14"/>
        <v>2019</v>
      </c>
      <c r="G158" t="str">
        <f t="shared" si="15"/>
        <v>08</v>
      </c>
      <c r="H158" t="s">
        <v>31</v>
      </c>
      <c r="I158" t="s">
        <v>32</v>
      </c>
      <c r="J158">
        <v>9924</v>
      </c>
      <c r="L158">
        <v>7.79</v>
      </c>
      <c r="N158" t="s">
        <v>33</v>
      </c>
      <c r="O158" t="s">
        <v>34</v>
      </c>
      <c r="P158" t="b">
        <v>0</v>
      </c>
      <c r="Q158" t="s">
        <v>35</v>
      </c>
      <c r="R158">
        <v>516900</v>
      </c>
      <c r="S158">
        <v>423400</v>
      </c>
      <c r="T158">
        <f t="shared" si="16"/>
        <v>0.47904271688311306</v>
      </c>
      <c r="U158">
        <f t="shared" si="17"/>
        <v>7.3109572831168865</v>
      </c>
      <c r="V158" s="4">
        <f>_xlfn.XLOOKUP($E158,'[1]Temp&amp;Sal'!$J$2:$J$236,'[1]Temp&amp;Sal'!$N$2:$N$236)</f>
        <v>8.456824000000001</v>
      </c>
      <c r="W158" s="4">
        <f t="shared" si="18"/>
        <v>0.66682400000000097</v>
      </c>
      <c r="X158" s="5">
        <f>_xlfn.XLOOKUP($E158,'[1]Temp&amp;Sal'!$J$2:$J$236,'[1]Temp&amp;Sal'!$R$2:$R$236)</f>
        <v>8.293823999999999</v>
      </c>
      <c r="Y158" s="5">
        <f t="shared" si="19"/>
        <v>7.626999999999998</v>
      </c>
      <c r="Z158" s="6">
        <f t="shared" si="20"/>
        <v>6.707581499613096</v>
      </c>
    </row>
    <row r="159" spans="1:26">
      <c r="A159" t="s">
        <v>358</v>
      </c>
      <c r="B159" t="s">
        <v>113</v>
      </c>
      <c r="C159" t="s">
        <v>114</v>
      </c>
      <c r="D159" t="s">
        <v>115</v>
      </c>
      <c r="E159" t="s">
        <v>359</v>
      </c>
      <c r="F159" t="str">
        <f t="shared" si="14"/>
        <v>2019</v>
      </c>
      <c r="G159" t="str">
        <f t="shared" si="15"/>
        <v>09</v>
      </c>
      <c r="H159" t="s">
        <v>31</v>
      </c>
      <c r="I159" t="s">
        <v>32</v>
      </c>
      <c r="J159">
        <v>9924</v>
      </c>
      <c r="L159">
        <v>7.64</v>
      </c>
      <c r="N159" t="s">
        <v>33</v>
      </c>
      <c r="O159" t="s">
        <v>34</v>
      </c>
      <c r="P159" t="b">
        <v>0</v>
      </c>
      <c r="Q159" t="s">
        <v>35</v>
      </c>
      <c r="R159">
        <v>516900</v>
      </c>
      <c r="S159">
        <v>423400</v>
      </c>
      <c r="T159">
        <f t="shared" si="16"/>
        <v>0.47907180779220893</v>
      </c>
      <c r="U159">
        <f t="shared" si="17"/>
        <v>7.1609281922077912</v>
      </c>
      <c r="V159" s="4">
        <f>_xlfn.XLOOKUP($E159,'[1]Temp&amp;Sal'!$J$2:$J$236,'[1]Temp&amp;Sal'!$N$2:$N$236)</f>
        <v>8.6572810000000011</v>
      </c>
      <c r="W159" s="4">
        <f t="shared" si="18"/>
        <v>1.0172810000000014</v>
      </c>
      <c r="X159" s="5">
        <f>_xlfn.XLOOKUP($E159,'[1]Temp&amp;Sal'!$J$2:$J$236,'[1]Temp&amp;Sal'!$R$2:$R$236)</f>
        <v>8.4809920000000005</v>
      </c>
      <c r="Y159" s="5">
        <f t="shared" si="19"/>
        <v>7.4637109999999991</v>
      </c>
      <c r="Z159" s="6">
        <f t="shared" si="20"/>
        <v>6.8947494996130976</v>
      </c>
    </row>
    <row r="160" spans="1:26">
      <c r="A160" t="s">
        <v>360</v>
      </c>
      <c r="B160" t="s">
        <v>113</v>
      </c>
      <c r="C160" t="s">
        <v>114</v>
      </c>
      <c r="D160" t="s">
        <v>115</v>
      </c>
      <c r="E160" t="s">
        <v>361</v>
      </c>
      <c r="F160" t="str">
        <f t="shared" si="14"/>
        <v>2019</v>
      </c>
      <c r="G160" t="str">
        <f t="shared" si="15"/>
        <v>10</v>
      </c>
      <c r="H160" t="s">
        <v>31</v>
      </c>
      <c r="I160" t="s">
        <v>32</v>
      </c>
      <c r="J160">
        <v>9924</v>
      </c>
      <c r="L160">
        <v>8.6</v>
      </c>
      <c r="N160" t="s">
        <v>33</v>
      </c>
      <c r="O160" t="s">
        <v>34</v>
      </c>
      <c r="P160" t="b">
        <v>0</v>
      </c>
      <c r="Q160" t="s">
        <v>35</v>
      </c>
      <c r="R160">
        <v>516900</v>
      </c>
      <c r="S160">
        <v>423400</v>
      </c>
      <c r="T160">
        <f t="shared" si="16"/>
        <v>0.51405271688311815</v>
      </c>
      <c r="U160">
        <f t="shared" si="17"/>
        <v>8.0859472831168819</v>
      </c>
      <c r="V160" s="4">
        <f>_xlfn.XLOOKUP($E160,'[1]Temp&amp;Sal'!$J$2:$J$236,'[1]Temp&amp;Sal'!$N$2:$N$236)</f>
        <v>9.4745190000000008</v>
      </c>
      <c r="W160" s="4">
        <f t="shared" si="18"/>
        <v>0.87451900000000116</v>
      </c>
      <c r="X160" s="5">
        <f>_xlfn.XLOOKUP($E160,'[1]Temp&amp;Sal'!$J$2:$J$236,'[1]Temp&amp;Sal'!$R$2:$R$236)</f>
        <v>9.2778400000000012</v>
      </c>
      <c r="Y160" s="5">
        <f t="shared" si="19"/>
        <v>8.403321</v>
      </c>
      <c r="Z160" s="6">
        <f t="shared" si="20"/>
        <v>7.6915974996130982</v>
      </c>
    </row>
    <row r="161" spans="1:26">
      <c r="A161" t="s">
        <v>362</v>
      </c>
      <c r="B161" t="s">
        <v>113</v>
      </c>
      <c r="C161" t="s">
        <v>114</v>
      </c>
      <c r="D161" t="s">
        <v>115</v>
      </c>
      <c r="E161" t="s">
        <v>363</v>
      </c>
      <c r="F161" t="str">
        <f t="shared" si="14"/>
        <v>2019</v>
      </c>
      <c r="G161" t="str">
        <f t="shared" si="15"/>
        <v>12</v>
      </c>
      <c r="H161" t="s">
        <v>31</v>
      </c>
      <c r="I161" t="s">
        <v>32</v>
      </c>
      <c r="J161">
        <v>9924</v>
      </c>
      <c r="L161">
        <v>10.199999999999999</v>
      </c>
      <c r="N161" t="s">
        <v>33</v>
      </c>
      <c r="O161" t="s">
        <v>34</v>
      </c>
      <c r="P161" t="b">
        <v>0</v>
      </c>
      <c r="Q161" t="s">
        <v>35</v>
      </c>
      <c r="R161">
        <v>516900</v>
      </c>
      <c r="S161">
        <v>423400</v>
      </c>
      <c r="T161">
        <f t="shared" si="16"/>
        <v>-0.31442420952381012</v>
      </c>
      <c r="U161">
        <f t="shared" si="17"/>
        <v>10.51442420952381</v>
      </c>
      <c r="V161" s="4">
        <f>_xlfn.XLOOKUP($E161,'[1]Temp&amp;Sal'!$J$2:$J$236,'[1]Temp&amp;Sal'!$N$2:$N$236)</f>
        <v>11.276721999999999</v>
      </c>
      <c r="W161" s="4">
        <f t="shared" si="18"/>
        <v>1.0767220000000002</v>
      </c>
      <c r="X161" s="5">
        <f>_xlfn.XLOOKUP($E161,'[1]Temp&amp;Sal'!$J$2:$J$236,'[1]Temp&amp;Sal'!$R$2:$R$236)</f>
        <v>11.005863999999999</v>
      </c>
      <c r="Y161" s="5">
        <f t="shared" si="19"/>
        <v>9.9291419999999988</v>
      </c>
      <c r="Z161" s="6">
        <f t="shared" si="20"/>
        <v>9.4196214996130951</v>
      </c>
    </row>
    <row r="162" spans="1:26">
      <c r="A162" t="s">
        <v>364</v>
      </c>
      <c r="B162" t="s">
        <v>365</v>
      </c>
      <c r="C162" t="s">
        <v>366</v>
      </c>
      <c r="D162" t="s">
        <v>367</v>
      </c>
      <c r="E162" t="s">
        <v>368</v>
      </c>
      <c r="F162" t="str">
        <f t="shared" si="14"/>
        <v>2015</v>
      </c>
      <c r="G162" t="str">
        <f t="shared" si="15"/>
        <v>01</v>
      </c>
      <c r="H162" t="s">
        <v>31</v>
      </c>
      <c r="I162" t="s">
        <v>32</v>
      </c>
      <c r="J162">
        <v>9924</v>
      </c>
      <c r="L162">
        <v>11.6</v>
      </c>
      <c r="N162" t="s">
        <v>33</v>
      </c>
      <c r="O162" t="s">
        <v>34</v>
      </c>
      <c r="P162" t="b">
        <v>0</v>
      </c>
      <c r="Q162" t="s">
        <v>35</v>
      </c>
      <c r="R162">
        <v>515670</v>
      </c>
      <c r="S162">
        <v>427110</v>
      </c>
      <c r="T162">
        <f t="shared" si="16"/>
        <v>0.89225817142856956</v>
      </c>
      <c r="U162">
        <f t="shared" si="17"/>
        <v>10.707741828571431</v>
      </c>
      <c r="V162" s="4" t="str">
        <f>_xlfn.XLOOKUP($E162,'[1]Temp&amp;Sal'!$J$2:$J$236,'[1]Temp&amp;Sal'!$N$2:$N$236)</f>
        <v/>
      </c>
      <c r="W162" s="4" t="str">
        <f t="shared" si="18"/>
        <v/>
      </c>
      <c r="X162" s="5" t="str">
        <f>_xlfn.XLOOKUP($E162,'[1]Temp&amp;Sal'!$J$2:$J$236,'[1]Temp&amp;Sal'!$R$2:$R$236)</f>
        <v/>
      </c>
      <c r="Y162" s="5" t="str">
        <f t="shared" si="19"/>
        <v/>
      </c>
      <c r="Z162" s="6" t="str">
        <f t="shared" si="20"/>
        <v/>
      </c>
    </row>
    <row r="163" spans="1:26">
      <c r="A163" t="s">
        <v>369</v>
      </c>
      <c r="B163" t="s">
        <v>365</v>
      </c>
      <c r="C163" t="s">
        <v>366</v>
      </c>
      <c r="D163" t="s">
        <v>367</v>
      </c>
      <c r="E163" t="s">
        <v>370</v>
      </c>
      <c r="F163" t="str">
        <f t="shared" si="14"/>
        <v>2015</v>
      </c>
      <c r="G163" t="str">
        <f t="shared" si="15"/>
        <v>02</v>
      </c>
      <c r="H163" t="s">
        <v>31</v>
      </c>
      <c r="I163" t="s">
        <v>32</v>
      </c>
      <c r="J163">
        <v>9924</v>
      </c>
      <c r="L163">
        <v>11.6</v>
      </c>
      <c r="N163" t="s">
        <v>33</v>
      </c>
      <c r="O163" t="s">
        <v>34</v>
      </c>
      <c r="P163" t="b">
        <v>0</v>
      </c>
      <c r="Q163" t="s">
        <v>35</v>
      </c>
      <c r="R163">
        <v>515670</v>
      </c>
      <c r="S163">
        <v>427110</v>
      </c>
      <c r="T163">
        <f t="shared" si="16"/>
        <v>0.90705817142857059</v>
      </c>
      <c r="U163">
        <f t="shared" si="17"/>
        <v>10.692941828571429</v>
      </c>
      <c r="V163" s="4" t="str">
        <f>_xlfn.XLOOKUP($E163,'[1]Temp&amp;Sal'!$J$2:$J$236,'[1]Temp&amp;Sal'!$N$2:$N$236)</f>
        <v/>
      </c>
      <c r="W163" s="4" t="str">
        <f t="shared" si="18"/>
        <v/>
      </c>
      <c r="X163" s="5" t="str">
        <f>_xlfn.XLOOKUP($E163,'[1]Temp&amp;Sal'!$J$2:$J$236,'[1]Temp&amp;Sal'!$R$2:$R$236)</f>
        <v/>
      </c>
      <c r="Y163" s="5" t="str">
        <f t="shared" si="19"/>
        <v/>
      </c>
      <c r="Z163" s="6" t="str">
        <f t="shared" si="20"/>
        <v/>
      </c>
    </row>
    <row r="164" spans="1:26">
      <c r="A164" t="s">
        <v>371</v>
      </c>
      <c r="B164" t="s">
        <v>365</v>
      </c>
      <c r="C164" t="s">
        <v>366</v>
      </c>
      <c r="D164" t="s">
        <v>367</v>
      </c>
      <c r="E164" t="s">
        <v>372</v>
      </c>
      <c r="F164" t="str">
        <f t="shared" si="14"/>
        <v>2015</v>
      </c>
      <c r="G164" t="str">
        <f t="shared" si="15"/>
        <v>04</v>
      </c>
      <c r="H164" t="s">
        <v>31</v>
      </c>
      <c r="I164" t="s">
        <v>32</v>
      </c>
      <c r="J164">
        <v>9924</v>
      </c>
      <c r="N164" t="s">
        <v>33</v>
      </c>
      <c r="O164" t="s">
        <v>34</v>
      </c>
      <c r="P164" t="b">
        <v>0</v>
      </c>
      <c r="Q164" t="s">
        <v>35</v>
      </c>
      <c r="R164">
        <v>515670</v>
      </c>
      <c r="S164">
        <v>427110</v>
      </c>
      <c r="T164">
        <f t="shared" si="16"/>
        <v>0.93387817142856955</v>
      </c>
      <c r="U164">
        <f t="shared" si="17"/>
        <v>-0.93387817142856955</v>
      </c>
      <c r="V164" s="4">
        <f>_xlfn.XLOOKUP($E164,'[1]Temp&amp;Sal'!$J$2:$J$236,'[1]Temp&amp;Sal'!$N$2:$N$236)</f>
        <v>10.801632</v>
      </c>
      <c r="W164" s="4">
        <f t="shared" si="18"/>
        <v>10.801632</v>
      </c>
      <c r="X164" s="5">
        <f>_xlfn.XLOOKUP($E164,'[1]Temp&amp;Sal'!$J$2:$J$236,'[1]Temp&amp;Sal'!$R$2:$R$236)</f>
        <v>10.555436</v>
      </c>
      <c r="Y164" s="5">
        <f t="shared" si="19"/>
        <v>-0.24619599999999942</v>
      </c>
      <c r="Z164" s="6">
        <f t="shared" si="20"/>
        <v>8.9691934996130964</v>
      </c>
    </row>
    <row r="165" spans="1:26">
      <c r="A165" t="s">
        <v>373</v>
      </c>
      <c r="B165" t="s">
        <v>365</v>
      </c>
      <c r="C165" t="s">
        <v>366</v>
      </c>
      <c r="D165" t="s">
        <v>367</v>
      </c>
      <c r="E165" t="s">
        <v>374</v>
      </c>
      <c r="F165" t="str">
        <f t="shared" si="14"/>
        <v>2015</v>
      </c>
      <c r="G165" t="str">
        <f t="shared" si="15"/>
        <v>04</v>
      </c>
      <c r="H165" t="s">
        <v>31</v>
      </c>
      <c r="I165" t="s">
        <v>32</v>
      </c>
      <c r="J165">
        <v>9924</v>
      </c>
      <c r="L165">
        <v>12.4</v>
      </c>
      <c r="N165" t="s">
        <v>33</v>
      </c>
      <c r="O165" t="s">
        <v>34</v>
      </c>
      <c r="P165" t="b">
        <v>0</v>
      </c>
      <c r="Q165" t="s">
        <v>35</v>
      </c>
      <c r="R165">
        <v>515670</v>
      </c>
      <c r="S165">
        <v>427110</v>
      </c>
      <c r="T165">
        <f t="shared" si="16"/>
        <v>0.93387817142856955</v>
      </c>
      <c r="U165">
        <f t="shared" si="17"/>
        <v>11.466121828571431</v>
      </c>
      <c r="V165" s="4">
        <f>_xlfn.XLOOKUP($E165,'[1]Temp&amp;Sal'!$J$2:$J$236,'[1]Temp&amp;Sal'!$N$2:$N$236)</f>
        <v>10.22808</v>
      </c>
      <c r="W165" s="4">
        <f t="shared" si="18"/>
        <v>-2.1719200000000001</v>
      </c>
      <c r="X165" s="5">
        <f>_xlfn.XLOOKUP($E165,'[1]Temp&amp;Sal'!$J$2:$J$236,'[1]Temp&amp;Sal'!$R$2:$R$236)</f>
        <v>9.9958530000000003</v>
      </c>
      <c r="Y165" s="5">
        <f t="shared" si="19"/>
        <v>12.167773</v>
      </c>
      <c r="Z165" s="6">
        <f t="shared" si="20"/>
        <v>8.4096104996130965</v>
      </c>
    </row>
    <row r="166" spans="1:26">
      <c r="A166" t="s">
        <v>375</v>
      </c>
      <c r="B166" t="s">
        <v>365</v>
      </c>
      <c r="C166" t="s">
        <v>366</v>
      </c>
      <c r="D166" t="s">
        <v>367</v>
      </c>
      <c r="E166" t="s">
        <v>376</v>
      </c>
      <c r="F166" t="str">
        <f t="shared" si="14"/>
        <v>2015</v>
      </c>
      <c r="G166" t="str">
        <f t="shared" si="15"/>
        <v>05</v>
      </c>
      <c r="H166" t="s">
        <v>31</v>
      </c>
      <c r="I166" t="s">
        <v>32</v>
      </c>
      <c r="J166">
        <v>9924</v>
      </c>
      <c r="L166">
        <v>9.2799999999999994</v>
      </c>
      <c r="N166" t="s">
        <v>33</v>
      </c>
      <c r="O166" t="s">
        <v>34</v>
      </c>
      <c r="P166" t="b">
        <v>0</v>
      </c>
      <c r="Q166" t="s">
        <v>35</v>
      </c>
      <c r="R166">
        <v>515670</v>
      </c>
      <c r="S166">
        <v>427110</v>
      </c>
      <c r="T166">
        <f t="shared" si="16"/>
        <v>0.75935817142857021</v>
      </c>
      <c r="U166">
        <f t="shared" si="17"/>
        <v>8.5206418285714296</v>
      </c>
      <c r="V166" s="4">
        <f>_xlfn.XLOOKUP($E166,'[1]Temp&amp;Sal'!$J$2:$J$236,'[1]Temp&amp;Sal'!$N$2:$N$236)</f>
        <v>9.6681600000000003</v>
      </c>
      <c r="W166" s="4">
        <f t="shared" si="18"/>
        <v>0.38816000000000095</v>
      </c>
      <c r="X166" s="5">
        <f>_xlfn.XLOOKUP($E166,'[1]Temp&amp;Sal'!$J$2:$J$236,'[1]Temp&amp;Sal'!$R$2:$R$236)</f>
        <v>9.4617599999999999</v>
      </c>
      <c r="Y166" s="5">
        <f t="shared" si="19"/>
        <v>9.073599999999999</v>
      </c>
      <c r="Z166" s="6">
        <f t="shared" si="20"/>
        <v>7.875517499613097</v>
      </c>
    </row>
    <row r="167" spans="1:26">
      <c r="A167" t="s">
        <v>377</v>
      </c>
      <c r="B167" t="s">
        <v>365</v>
      </c>
      <c r="C167" t="s">
        <v>366</v>
      </c>
      <c r="D167" t="s">
        <v>367</v>
      </c>
      <c r="E167" t="s">
        <v>378</v>
      </c>
      <c r="F167" t="str">
        <f t="shared" si="14"/>
        <v>2015</v>
      </c>
      <c r="G167" t="str">
        <f t="shared" si="15"/>
        <v>06</v>
      </c>
      <c r="H167" t="s">
        <v>31</v>
      </c>
      <c r="I167" t="s">
        <v>32</v>
      </c>
      <c r="J167">
        <v>9924</v>
      </c>
      <c r="L167">
        <v>7.64</v>
      </c>
      <c r="N167" t="s">
        <v>33</v>
      </c>
      <c r="O167" t="s">
        <v>34</v>
      </c>
      <c r="P167" t="b">
        <v>0</v>
      </c>
      <c r="Q167" t="s">
        <v>35</v>
      </c>
      <c r="R167">
        <v>515670</v>
      </c>
      <c r="S167">
        <v>427110</v>
      </c>
      <c r="T167">
        <f t="shared" si="16"/>
        <v>0.56570128253967988</v>
      </c>
      <c r="U167">
        <f t="shared" si="17"/>
        <v>7.0742987174603194</v>
      </c>
      <c r="V167" s="4">
        <f>_xlfn.XLOOKUP($E167,'[1]Temp&amp;Sal'!$J$2:$J$236,'[1]Temp&amp;Sal'!$N$2:$N$236)</f>
        <v>8.8442359999999987</v>
      </c>
      <c r="W167" s="4">
        <f t="shared" si="18"/>
        <v>1.204235999999999</v>
      </c>
      <c r="X167" s="5">
        <f>_xlfn.XLOOKUP($E167,'[1]Temp&amp;Sal'!$J$2:$J$236,'[1]Temp&amp;Sal'!$R$2:$R$236)</f>
        <v>8.668094</v>
      </c>
      <c r="Y167" s="5">
        <f t="shared" si="19"/>
        <v>7.463858000000001</v>
      </c>
      <c r="Z167" s="6">
        <f t="shared" si="20"/>
        <v>7.081851499613097</v>
      </c>
    </row>
    <row r="168" spans="1:26">
      <c r="A168" t="s">
        <v>379</v>
      </c>
      <c r="B168" t="s">
        <v>365</v>
      </c>
      <c r="C168" t="s">
        <v>366</v>
      </c>
      <c r="D168" t="s">
        <v>367</v>
      </c>
      <c r="E168" t="s">
        <v>380</v>
      </c>
      <c r="F168" t="str">
        <f t="shared" si="14"/>
        <v>2015</v>
      </c>
      <c r="G168" t="str">
        <f t="shared" si="15"/>
        <v>07</v>
      </c>
      <c r="H168" t="s">
        <v>31</v>
      </c>
      <c r="I168" t="s">
        <v>32</v>
      </c>
      <c r="J168">
        <v>9924</v>
      </c>
      <c r="L168">
        <v>8.0399999999999991</v>
      </c>
      <c r="N168" t="s">
        <v>33</v>
      </c>
      <c r="O168" t="s">
        <v>34</v>
      </c>
      <c r="P168" t="b">
        <v>0</v>
      </c>
      <c r="Q168" t="s">
        <v>35</v>
      </c>
      <c r="R168">
        <v>515670</v>
      </c>
      <c r="S168">
        <v>427110</v>
      </c>
      <c r="T168">
        <f t="shared" si="16"/>
        <v>0.35785926233765997</v>
      </c>
      <c r="U168">
        <f t="shared" si="17"/>
        <v>7.6821407376623387</v>
      </c>
      <c r="V168" s="4">
        <f>_xlfn.XLOOKUP($E168,'[1]Temp&amp;Sal'!$J$2:$J$236,'[1]Temp&amp;Sal'!$N$2:$N$236)</f>
        <v>8.6100770000000004</v>
      </c>
      <c r="W168" s="4">
        <f t="shared" si="18"/>
        <v>0.57007700000000128</v>
      </c>
      <c r="X168" s="5">
        <f>_xlfn.XLOOKUP($E168,'[1]Temp&amp;Sal'!$J$2:$J$236,'[1]Temp&amp;Sal'!$R$2:$R$236)</f>
        <v>8.441673999999999</v>
      </c>
      <c r="Y168" s="5">
        <f t="shared" si="19"/>
        <v>7.8715969999999977</v>
      </c>
      <c r="Z168" s="6">
        <f t="shared" si="20"/>
        <v>6.8554314996130961</v>
      </c>
    </row>
    <row r="169" spans="1:26">
      <c r="A169" t="s">
        <v>381</v>
      </c>
      <c r="B169" t="s">
        <v>365</v>
      </c>
      <c r="C169" t="s">
        <v>366</v>
      </c>
      <c r="D169" t="s">
        <v>367</v>
      </c>
      <c r="E169" t="s">
        <v>382</v>
      </c>
      <c r="F169" t="str">
        <f t="shared" si="14"/>
        <v>2015</v>
      </c>
      <c r="G169" t="str">
        <f t="shared" si="15"/>
        <v>08</v>
      </c>
      <c r="H169" t="s">
        <v>31</v>
      </c>
      <c r="I169" t="s">
        <v>32</v>
      </c>
      <c r="J169">
        <v>9924</v>
      </c>
      <c r="L169">
        <v>6.72</v>
      </c>
      <c r="N169" t="s">
        <v>33</v>
      </c>
      <c r="O169" t="s">
        <v>34</v>
      </c>
      <c r="P169" t="b">
        <v>0</v>
      </c>
      <c r="Q169" t="s">
        <v>35</v>
      </c>
      <c r="R169">
        <v>515670</v>
      </c>
      <c r="S169">
        <v>427110</v>
      </c>
      <c r="T169">
        <f t="shared" si="16"/>
        <v>0.47904271688311306</v>
      </c>
      <c r="U169">
        <f t="shared" si="17"/>
        <v>6.2409572831168862</v>
      </c>
      <c r="V169" s="4">
        <f>_xlfn.XLOOKUP($E169,'[1]Temp&amp;Sal'!$J$2:$J$236,'[1]Temp&amp;Sal'!$N$2:$N$236)</f>
        <v>8.7438329999999986</v>
      </c>
      <c r="W169" s="4">
        <f t="shared" si="18"/>
        <v>2.0238329999999989</v>
      </c>
      <c r="X169" s="5">
        <f>_xlfn.XLOOKUP($E169,'[1]Temp&amp;Sal'!$J$2:$J$236,'[1]Temp&amp;Sal'!$R$2:$R$236)</f>
        <v>8.5664879999999997</v>
      </c>
      <c r="Y169" s="5">
        <f t="shared" si="19"/>
        <v>6.5426550000000008</v>
      </c>
      <c r="Z169" s="6">
        <f t="shared" si="20"/>
        <v>6.9802454996130967</v>
      </c>
    </row>
    <row r="170" spans="1:26">
      <c r="A170" t="s">
        <v>383</v>
      </c>
      <c r="B170" t="s">
        <v>365</v>
      </c>
      <c r="C170" t="s">
        <v>366</v>
      </c>
      <c r="D170" t="s">
        <v>367</v>
      </c>
      <c r="E170" t="s">
        <v>384</v>
      </c>
      <c r="F170" t="str">
        <f t="shared" si="14"/>
        <v>2015</v>
      </c>
      <c r="G170" t="str">
        <f t="shared" si="15"/>
        <v>09</v>
      </c>
      <c r="H170" t="s">
        <v>31</v>
      </c>
      <c r="I170" t="s">
        <v>32</v>
      </c>
      <c r="J170">
        <v>9924</v>
      </c>
      <c r="L170">
        <v>7.56</v>
      </c>
      <c r="N170" t="s">
        <v>33</v>
      </c>
      <c r="O170" t="s">
        <v>34</v>
      </c>
      <c r="P170" t="b">
        <v>0</v>
      </c>
      <c r="Q170" t="s">
        <v>35</v>
      </c>
      <c r="R170">
        <v>515670</v>
      </c>
      <c r="S170">
        <v>427110</v>
      </c>
      <c r="T170">
        <f t="shared" si="16"/>
        <v>0.47907180779220893</v>
      </c>
      <c r="U170">
        <f t="shared" si="17"/>
        <v>7.0809281922077911</v>
      </c>
      <c r="V170" s="4">
        <f>_xlfn.XLOOKUP($E170,'[1]Temp&amp;Sal'!$J$2:$J$236,'[1]Temp&amp;Sal'!$N$2:$N$236)</f>
        <v>8.8474540000000008</v>
      </c>
      <c r="W170" s="4">
        <f t="shared" si="18"/>
        <v>1.2874540000000012</v>
      </c>
      <c r="X170" s="5">
        <f>_xlfn.XLOOKUP($E170,'[1]Temp&amp;Sal'!$J$2:$J$236,'[1]Temp&amp;Sal'!$R$2:$R$236)</f>
        <v>8.6669999999999998</v>
      </c>
      <c r="Y170" s="5">
        <f t="shared" si="19"/>
        <v>7.3795459999999986</v>
      </c>
      <c r="Z170" s="6">
        <f t="shared" si="20"/>
        <v>7.0807574996130969</v>
      </c>
    </row>
    <row r="171" spans="1:26">
      <c r="A171" t="s">
        <v>385</v>
      </c>
      <c r="B171" t="s">
        <v>365</v>
      </c>
      <c r="C171" t="s">
        <v>366</v>
      </c>
      <c r="D171" t="s">
        <v>367</v>
      </c>
      <c r="E171" t="s">
        <v>386</v>
      </c>
      <c r="F171" t="str">
        <f t="shared" si="14"/>
        <v>2015</v>
      </c>
      <c r="G171" t="str">
        <f t="shared" si="15"/>
        <v>10</v>
      </c>
      <c r="H171" t="s">
        <v>31</v>
      </c>
      <c r="I171" t="s">
        <v>32</v>
      </c>
      <c r="J171">
        <v>9924</v>
      </c>
      <c r="L171">
        <v>7.04</v>
      </c>
      <c r="N171" t="s">
        <v>33</v>
      </c>
      <c r="O171" t="s">
        <v>34</v>
      </c>
      <c r="P171" t="b">
        <v>0</v>
      </c>
      <c r="Q171" t="s">
        <v>35</v>
      </c>
      <c r="R171">
        <v>515670</v>
      </c>
      <c r="S171">
        <v>427110</v>
      </c>
      <c r="T171">
        <f t="shared" si="16"/>
        <v>0.51405271688311815</v>
      </c>
      <c r="U171">
        <f t="shared" si="17"/>
        <v>6.5259472831168814</v>
      </c>
      <c r="V171" s="4">
        <f>_xlfn.XLOOKUP($E171,'[1]Temp&amp;Sal'!$J$2:$J$236,'[1]Temp&amp;Sal'!$N$2:$N$236)</f>
        <v>9.2045999999999992</v>
      </c>
      <c r="W171" s="4">
        <f t="shared" si="18"/>
        <v>2.1645999999999992</v>
      </c>
      <c r="X171" s="5">
        <f>_xlfn.XLOOKUP($E171,'[1]Temp&amp;Sal'!$J$2:$J$236,'[1]Temp&amp;Sal'!$R$2:$R$236)</f>
        <v>9.0148499999999991</v>
      </c>
      <c r="Y171" s="5">
        <f t="shared" si="19"/>
        <v>6.85025</v>
      </c>
      <c r="Z171" s="6">
        <f t="shared" si="20"/>
        <v>7.4286074996130962</v>
      </c>
    </row>
    <row r="172" spans="1:26">
      <c r="A172" t="s">
        <v>387</v>
      </c>
      <c r="B172" t="s">
        <v>365</v>
      </c>
      <c r="C172" t="s">
        <v>366</v>
      </c>
      <c r="D172" t="s">
        <v>367</v>
      </c>
      <c r="E172" t="s">
        <v>388</v>
      </c>
      <c r="F172" t="str">
        <f t="shared" si="14"/>
        <v>2015</v>
      </c>
      <c r="G172" t="str">
        <f t="shared" si="15"/>
        <v>12</v>
      </c>
      <c r="H172" t="s">
        <v>31</v>
      </c>
      <c r="I172" t="s">
        <v>32</v>
      </c>
      <c r="J172">
        <v>9924</v>
      </c>
      <c r="L172">
        <v>6.94</v>
      </c>
      <c r="N172" t="s">
        <v>33</v>
      </c>
      <c r="O172" t="s">
        <v>34</v>
      </c>
      <c r="P172" t="b">
        <v>0</v>
      </c>
      <c r="Q172" t="s">
        <v>35</v>
      </c>
      <c r="R172">
        <v>515670</v>
      </c>
      <c r="S172">
        <v>427110</v>
      </c>
      <c r="T172">
        <f t="shared" si="16"/>
        <v>-0.31442420952381012</v>
      </c>
      <c r="U172">
        <f t="shared" si="17"/>
        <v>7.2544242095238101</v>
      </c>
      <c r="V172" s="4" t="str">
        <f>_xlfn.XLOOKUP($E172,'[1]Temp&amp;Sal'!$J$2:$J$236,'[1]Temp&amp;Sal'!$N$2:$N$236)</f>
        <v/>
      </c>
      <c r="W172" s="4" t="str">
        <f t="shared" si="18"/>
        <v/>
      </c>
      <c r="X172" s="5" t="str">
        <f>_xlfn.XLOOKUP($E172,'[1]Temp&amp;Sal'!$J$2:$J$236,'[1]Temp&amp;Sal'!$R$2:$R$236)</f>
        <v/>
      </c>
      <c r="Y172" s="5" t="str">
        <f t="shared" si="19"/>
        <v/>
      </c>
      <c r="Z172" s="6" t="str">
        <f t="shared" si="20"/>
        <v/>
      </c>
    </row>
    <row r="173" spans="1:26">
      <c r="A173" t="s">
        <v>389</v>
      </c>
      <c r="B173" t="s">
        <v>390</v>
      </c>
      <c r="C173" t="s">
        <v>391</v>
      </c>
      <c r="D173" t="s">
        <v>392</v>
      </c>
      <c r="E173" t="s">
        <v>393</v>
      </c>
      <c r="F173" t="str">
        <f t="shared" si="14"/>
        <v>2015</v>
      </c>
      <c r="G173" t="str">
        <f t="shared" si="15"/>
        <v>01</v>
      </c>
      <c r="H173" t="s">
        <v>31</v>
      </c>
      <c r="I173" t="s">
        <v>32</v>
      </c>
      <c r="J173">
        <v>9924</v>
      </c>
      <c r="L173">
        <v>12.5</v>
      </c>
      <c r="N173" t="s">
        <v>33</v>
      </c>
      <c r="O173" t="s">
        <v>34</v>
      </c>
      <c r="P173" t="b">
        <v>0</v>
      </c>
      <c r="Q173" t="s">
        <v>35</v>
      </c>
      <c r="R173">
        <v>514970</v>
      </c>
      <c r="S173">
        <v>427100</v>
      </c>
      <c r="T173">
        <f t="shared" si="16"/>
        <v>0.89225817142856956</v>
      </c>
      <c r="U173">
        <f t="shared" si="17"/>
        <v>11.607741828571431</v>
      </c>
      <c r="V173" s="4">
        <f>_xlfn.XLOOKUP($E173,'[1]Temp&amp;Sal'!$J$2:$J$236,'[1]Temp&amp;Sal'!$N$2:$N$236)</f>
        <v>12.20608</v>
      </c>
      <c r="W173" s="4">
        <f t="shared" si="18"/>
        <v>-0.29391999999999996</v>
      </c>
      <c r="X173" s="5">
        <f>_xlfn.XLOOKUP($E173,'[1]Temp&amp;Sal'!$J$2:$J$236,'[1]Temp&amp;Sal'!$R$2:$R$236)</f>
        <v>11.90592</v>
      </c>
      <c r="Y173" s="5">
        <f t="shared" si="19"/>
        <v>12.19984</v>
      </c>
      <c r="Z173" s="6">
        <f t="shared" si="20"/>
        <v>10.319677499613096</v>
      </c>
    </row>
    <row r="174" spans="1:26">
      <c r="A174" t="s">
        <v>394</v>
      </c>
      <c r="B174" t="s">
        <v>390</v>
      </c>
      <c r="C174" t="s">
        <v>391</v>
      </c>
      <c r="D174" t="s">
        <v>392</v>
      </c>
      <c r="E174" t="s">
        <v>395</v>
      </c>
      <c r="F174" t="str">
        <f t="shared" si="14"/>
        <v>2015</v>
      </c>
      <c r="G174" t="str">
        <f t="shared" si="15"/>
        <v>02</v>
      </c>
      <c r="H174" t="s">
        <v>31</v>
      </c>
      <c r="I174" t="s">
        <v>32</v>
      </c>
      <c r="J174">
        <v>9924</v>
      </c>
      <c r="L174">
        <v>11.2</v>
      </c>
      <c r="N174" t="s">
        <v>33</v>
      </c>
      <c r="O174" t="s">
        <v>396</v>
      </c>
      <c r="P174" t="b">
        <v>0</v>
      </c>
      <c r="Q174" t="s">
        <v>35</v>
      </c>
      <c r="R174">
        <v>514970</v>
      </c>
      <c r="S174">
        <v>427100</v>
      </c>
      <c r="T174">
        <f t="shared" si="16"/>
        <v>0.90705817142857059</v>
      </c>
      <c r="U174">
        <f t="shared" si="17"/>
        <v>10.292941828571429</v>
      </c>
      <c r="V174" s="4" t="str">
        <f>_xlfn.XLOOKUP($E174,'[1]Temp&amp;Sal'!$J$2:$J$236,'[1]Temp&amp;Sal'!$N$2:$N$236)</f>
        <v/>
      </c>
      <c r="W174" s="4" t="str">
        <f t="shared" si="18"/>
        <v/>
      </c>
      <c r="X174" s="5" t="str">
        <f>_xlfn.XLOOKUP($E174,'[1]Temp&amp;Sal'!$J$2:$J$236,'[1]Temp&amp;Sal'!$R$2:$R$236)</f>
        <v/>
      </c>
      <c r="Y174" s="5" t="str">
        <f t="shared" si="19"/>
        <v/>
      </c>
      <c r="Z174" s="6" t="str">
        <f t="shared" si="20"/>
        <v/>
      </c>
    </row>
    <row r="175" spans="1:26">
      <c r="A175" t="s">
        <v>397</v>
      </c>
      <c r="B175" t="s">
        <v>390</v>
      </c>
      <c r="C175" t="s">
        <v>391</v>
      </c>
      <c r="D175" t="s">
        <v>392</v>
      </c>
      <c r="E175" t="s">
        <v>398</v>
      </c>
      <c r="F175" t="str">
        <f t="shared" si="14"/>
        <v>2015</v>
      </c>
      <c r="G175" t="str">
        <f t="shared" si="15"/>
        <v>02</v>
      </c>
      <c r="H175" t="s">
        <v>31</v>
      </c>
      <c r="I175" t="s">
        <v>32</v>
      </c>
      <c r="J175">
        <v>9924</v>
      </c>
      <c r="L175">
        <v>11.2</v>
      </c>
      <c r="N175" t="s">
        <v>33</v>
      </c>
      <c r="O175" t="s">
        <v>34</v>
      </c>
      <c r="P175" t="b">
        <v>0</v>
      </c>
      <c r="Q175" t="s">
        <v>35</v>
      </c>
      <c r="R175">
        <v>514970</v>
      </c>
      <c r="S175">
        <v>427100</v>
      </c>
      <c r="T175">
        <f t="shared" si="16"/>
        <v>0.90705817142857059</v>
      </c>
      <c r="U175">
        <f t="shared" si="17"/>
        <v>10.292941828571429</v>
      </c>
      <c r="V175" s="4" t="str">
        <f>_xlfn.XLOOKUP($E175,'[1]Temp&amp;Sal'!$J$2:$J$236,'[1]Temp&amp;Sal'!$N$2:$N$236)</f>
        <v/>
      </c>
      <c r="W175" s="4" t="str">
        <f t="shared" si="18"/>
        <v/>
      </c>
      <c r="X175" s="5" t="str">
        <f>_xlfn.XLOOKUP($E175,'[1]Temp&amp;Sal'!$J$2:$J$236,'[1]Temp&amp;Sal'!$R$2:$R$236)</f>
        <v/>
      </c>
      <c r="Y175" s="5" t="str">
        <f t="shared" si="19"/>
        <v/>
      </c>
      <c r="Z175" s="6" t="str">
        <f t="shared" si="20"/>
        <v/>
      </c>
    </row>
    <row r="176" spans="1:26">
      <c r="A176" t="s">
        <v>399</v>
      </c>
      <c r="B176" t="s">
        <v>390</v>
      </c>
      <c r="C176" t="s">
        <v>391</v>
      </c>
      <c r="D176" t="s">
        <v>392</v>
      </c>
      <c r="E176" t="s">
        <v>400</v>
      </c>
      <c r="F176" t="str">
        <f t="shared" si="14"/>
        <v>2015</v>
      </c>
      <c r="G176" t="str">
        <f t="shared" si="15"/>
        <v>04</v>
      </c>
      <c r="H176" t="s">
        <v>31</v>
      </c>
      <c r="I176" t="s">
        <v>32</v>
      </c>
      <c r="J176">
        <v>9924</v>
      </c>
      <c r="N176" t="s">
        <v>33</v>
      </c>
      <c r="O176" t="s">
        <v>34</v>
      </c>
      <c r="P176" t="b">
        <v>0</v>
      </c>
      <c r="Q176" t="s">
        <v>35</v>
      </c>
      <c r="R176">
        <v>514970</v>
      </c>
      <c r="S176">
        <v>427100</v>
      </c>
      <c r="T176">
        <f t="shared" si="16"/>
        <v>0.93387817142856955</v>
      </c>
      <c r="U176">
        <f t="shared" si="17"/>
        <v>-0.93387817142856955</v>
      </c>
      <c r="V176" s="4">
        <f>_xlfn.XLOOKUP($E176,'[1]Temp&amp;Sal'!$J$2:$J$236,'[1]Temp&amp;Sal'!$N$2:$N$236)</f>
        <v>10.846304</v>
      </c>
      <c r="W176" s="4">
        <f t="shared" si="18"/>
        <v>10.846304</v>
      </c>
      <c r="X176" s="5">
        <f>_xlfn.XLOOKUP($E176,'[1]Temp&amp;Sal'!$J$2:$J$236,'[1]Temp&amp;Sal'!$R$2:$R$236)</f>
        <v>10.596069999999999</v>
      </c>
      <c r="Y176" s="5">
        <f t="shared" si="19"/>
        <v>-0.25023400000000073</v>
      </c>
      <c r="Z176" s="6">
        <f t="shared" si="20"/>
        <v>9.0098274996130954</v>
      </c>
    </row>
    <row r="177" spans="1:26">
      <c r="A177" t="s">
        <v>401</v>
      </c>
      <c r="B177" t="s">
        <v>390</v>
      </c>
      <c r="C177" t="s">
        <v>391</v>
      </c>
      <c r="D177" t="s">
        <v>392</v>
      </c>
      <c r="E177" t="s">
        <v>402</v>
      </c>
      <c r="F177" t="str">
        <f t="shared" si="14"/>
        <v>2015</v>
      </c>
      <c r="G177" t="str">
        <f t="shared" si="15"/>
        <v>04</v>
      </c>
      <c r="H177" t="s">
        <v>31</v>
      </c>
      <c r="I177" t="s">
        <v>32</v>
      </c>
      <c r="J177">
        <v>9924</v>
      </c>
      <c r="L177">
        <v>9.4499999999999993</v>
      </c>
      <c r="N177" t="s">
        <v>33</v>
      </c>
      <c r="O177" t="s">
        <v>34</v>
      </c>
      <c r="P177" t="b">
        <v>0</v>
      </c>
      <c r="Q177" t="s">
        <v>35</v>
      </c>
      <c r="R177">
        <v>514970</v>
      </c>
      <c r="S177">
        <v>427100</v>
      </c>
      <c r="T177">
        <f t="shared" si="16"/>
        <v>0.93387817142856955</v>
      </c>
      <c r="U177">
        <f t="shared" si="17"/>
        <v>8.5161218285714302</v>
      </c>
      <c r="V177" s="4">
        <f>_xlfn.XLOOKUP($E177,'[1]Temp&amp;Sal'!$J$2:$J$236,'[1]Temp&amp;Sal'!$N$2:$N$236)</f>
        <v>10.237772</v>
      </c>
      <c r="W177" s="4">
        <f t="shared" si="18"/>
        <v>0.78777200000000036</v>
      </c>
      <c r="X177" s="5">
        <f>_xlfn.XLOOKUP($E177,'[1]Temp&amp;Sal'!$J$2:$J$236,'[1]Temp&amp;Sal'!$R$2:$R$236)</f>
        <v>10.009725</v>
      </c>
      <c r="Y177" s="5">
        <f t="shared" si="19"/>
        <v>9.2219529999999992</v>
      </c>
      <c r="Z177" s="6">
        <f t="shared" si="20"/>
        <v>8.4234824996130957</v>
      </c>
    </row>
    <row r="178" spans="1:26">
      <c r="A178" t="s">
        <v>403</v>
      </c>
      <c r="B178" t="s">
        <v>390</v>
      </c>
      <c r="C178" t="s">
        <v>391</v>
      </c>
      <c r="D178" t="s">
        <v>392</v>
      </c>
      <c r="E178" t="s">
        <v>404</v>
      </c>
      <c r="F178" t="str">
        <f t="shared" si="14"/>
        <v>2015</v>
      </c>
      <c r="G178" t="str">
        <f t="shared" si="15"/>
        <v>05</v>
      </c>
      <c r="H178" t="s">
        <v>31</v>
      </c>
      <c r="I178" t="s">
        <v>32</v>
      </c>
      <c r="J178">
        <v>9924</v>
      </c>
      <c r="L178">
        <v>9</v>
      </c>
      <c r="N178" t="s">
        <v>33</v>
      </c>
      <c r="O178" t="s">
        <v>396</v>
      </c>
      <c r="P178" t="b">
        <v>0</v>
      </c>
      <c r="Q178" t="s">
        <v>35</v>
      </c>
      <c r="R178">
        <v>514970</v>
      </c>
      <c r="S178">
        <v>427100</v>
      </c>
      <c r="T178">
        <f t="shared" si="16"/>
        <v>0.75935817142857021</v>
      </c>
      <c r="U178">
        <f t="shared" si="17"/>
        <v>8.2406418285714302</v>
      </c>
      <c r="V178" s="4">
        <f>_xlfn.XLOOKUP($E178,'[1]Temp&amp;Sal'!$J$2:$J$236,'[1]Temp&amp;Sal'!$N$2:$N$236)</f>
        <v>9.730027999999999</v>
      </c>
      <c r="W178" s="4">
        <f t="shared" si="18"/>
        <v>0.73002799999999901</v>
      </c>
      <c r="X178" s="5">
        <f>_xlfn.XLOOKUP($E178,'[1]Temp&amp;Sal'!$J$2:$J$236,'[1]Temp&amp;Sal'!$R$2:$R$236)</f>
        <v>9.5207819999999987</v>
      </c>
      <c r="Y178" s="5">
        <f t="shared" si="19"/>
        <v>8.7907539999999997</v>
      </c>
      <c r="Z178" s="6">
        <f t="shared" si="20"/>
        <v>7.9345394996130958</v>
      </c>
    </row>
    <row r="179" spans="1:26">
      <c r="A179" t="s">
        <v>405</v>
      </c>
      <c r="B179" t="s">
        <v>390</v>
      </c>
      <c r="C179" t="s">
        <v>391</v>
      </c>
      <c r="D179" t="s">
        <v>392</v>
      </c>
      <c r="E179" t="s">
        <v>406</v>
      </c>
      <c r="F179" t="str">
        <f t="shared" si="14"/>
        <v>2015</v>
      </c>
      <c r="G179" t="str">
        <f t="shared" si="15"/>
        <v>05</v>
      </c>
      <c r="H179" t="s">
        <v>31</v>
      </c>
      <c r="I179" t="s">
        <v>32</v>
      </c>
      <c r="J179">
        <v>9924</v>
      </c>
      <c r="L179">
        <v>9</v>
      </c>
      <c r="N179" t="s">
        <v>33</v>
      </c>
      <c r="O179" t="s">
        <v>34</v>
      </c>
      <c r="P179" t="b">
        <v>0</v>
      </c>
      <c r="Q179" t="s">
        <v>35</v>
      </c>
      <c r="R179">
        <v>514970</v>
      </c>
      <c r="S179">
        <v>427100</v>
      </c>
      <c r="T179">
        <f t="shared" si="16"/>
        <v>0.75935817142857021</v>
      </c>
      <c r="U179">
        <f t="shared" si="17"/>
        <v>8.2406418285714302</v>
      </c>
      <c r="V179" s="4">
        <f>_xlfn.XLOOKUP($E179,'[1]Temp&amp;Sal'!$J$2:$J$236,'[1]Temp&amp;Sal'!$N$2:$N$236)</f>
        <v>9.730027999999999</v>
      </c>
      <c r="W179" s="4">
        <f t="shared" si="18"/>
        <v>0.73002799999999901</v>
      </c>
      <c r="X179" s="5">
        <f>_xlfn.XLOOKUP($E179,'[1]Temp&amp;Sal'!$J$2:$J$236,'[1]Temp&amp;Sal'!$R$2:$R$236)</f>
        <v>9.5207819999999987</v>
      </c>
      <c r="Y179" s="5">
        <f t="shared" si="19"/>
        <v>8.7907539999999997</v>
      </c>
      <c r="Z179" s="6">
        <f t="shared" si="20"/>
        <v>7.9345394996130958</v>
      </c>
    </row>
    <row r="180" spans="1:26">
      <c r="A180" t="s">
        <v>407</v>
      </c>
      <c r="B180" t="s">
        <v>390</v>
      </c>
      <c r="C180" t="s">
        <v>391</v>
      </c>
      <c r="D180" t="s">
        <v>392</v>
      </c>
      <c r="E180" t="s">
        <v>408</v>
      </c>
      <c r="F180" t="str">
        <f t="shared" si="14"/>
        <v>2015</v>
      </c>
      <c r="G180" t="str">
        <f t="shared" si="15"/>
        <v>06</v>
      </c>
      <c r="H180" t="s">
        <v>31</v>
      </c>
      <c r="I180" t="s">
        <v>32</v>
      </c>
      <c r="J180">
        <v>9924</v>
      </c>
      <c r="L180">
        <v>7.77</v>
      </c>
      <c r="N180" t="s">
        <v>33</v>
      </c>
      <c r="O180" t="s">
        <v>34</v>
      </c>
      <c r="P180" t="b">
        <v>0</v>
      </c>
      <c r="Q180" t="s">
        <v>35</v>
      </c>
      <c r="R180">
        <v>514970</v>
      </c>
      <c r="S180">
        <v>427100</v>
      </c>
      <c r="T180">
        <f t="shared" si="16"/>
        <v>0.56570128253967988</v>
      </c>
      <c r="U180">
        <f t="shared" si="17"/>
        <v>7.2042987174603201</v>
      </c>
      <c r="V180" s="4">
        <f>_xlfn.XLOOKUP($E180,'[1]Temp&amp;Sal'!$J$2:$J$236,'[1]Temp&amp;Sal'!$N$2:$N$236)</f>
        <v>8.8602999999999987</v>
      </c>
      <c r="W180" s="4">
        <f t="shared" si="18"/>
        <v>1.0902999999999992</v>
      </c>
      <c r="X180" s="5">
        <f>_xlfn.XLOOKUP($E180,'[1]Temp&amp;Sal'!$J$2:$J$236,'[1]Temp&amp;Sal'!$R$2:$R$236)</f>
        <v>8.6838219999999993</v>
      </c>
      <c r="Y180" s="5">
        <f t="shared" si="19"/>
        <v>7.5935220000000001</v>
      </c>
      <c r="Z180" s="6">
        <f t="shared" si="20"/>
        <v>7.0975794996130963</v>
      </c>
    </row>
    <row r="181" spans="1:26">
      <c r="A181" t="s">
        <v>409</v>
      </c>
      <c r="B181" t="s">
        <v>390</v>
      </c>
      <c r="C181" t="s">
        <v>391</v>
      </c>
      <c r="D181" t="s">
        <v>392</v>
      </c>
      <c r="E181" t="s">
        <v>410</v>
      </c>
      <c r="F181" t="str">
        <f t="shared" si="14"/>
        <v>2015</v>
      </c>
      <c r="G181" t="str">
        <f t="shared" si="15"/>
        <v>07</v>
      </c>
      <c r="H181" t="s">
        <v>31</v>
      </c>
      <c r="I181" t="s">
        <v>32</v>
      </c>
      <c r="J181">
        <v>9924</v>
      </c>
      <c r="L181">
        <v>8.1300000000000008</v>
      </c>
      <c r="N181" t="s">
        <v>33</v>
      </c>
      <c r="O181" t="s">
        <v>34</v>
      </c>
      <c r="P181" t="b">
        <v>0</v>
      </c>
      <c r="Q181" t="s">
        <v>35</v>
      </c>
      <c r="R181">
        <v>514970</v>
      </c>
      <c r="S181">
        <v>427100</v>
      </c>
      <c r="T181">
        <f t="shared" si="16"/>
        <v>0.35785926233765997</v>
      </c>
      <c r="U181">
        <f t="shared" si="17"/>
        <v>7.7721407376623404</v>
      </c>
      <c r="V181" s="4">
        <f>_xlfn.XLOOKUP($E181,'[1]Temp&amp;Sal'!$J$2:$J$236,'[1]Temp&amp;Sal'!$N$2:$N$236)</f>
        <v>8.5671330000000001</v>
      </c>
      <c r="W181" s="4">
        <f t="shared" si="18"/>
        <v>0.43713299999999933</v>
      </c>
      <c r="X181" s="5">
        <f>_xlfn.XLOOKUP($E181,'[1]Temp&amp;Sal'!$J$2:$J$236,'[1]Temp&amp;Sal'!$R$2:$R$236)</f>
        <v>8.3992319999999996</v>
      </c>
      <c r="Y181" s="5">
        <f t="shared" si="19"/>
        <v>7.9620990000000003</v>
      </c>
      <c r="Z181" s="6">
        <f t="shared" si="20"/>
        <v>6.8129894996130966</v>
      </c>
    </row>
    <row r="182" spans="1:26">
      <c r="A182" t="s">
        <v>411</v>
      </c>
      <c r="B182" t="s">
        <v>390</v>
      </c>
      <c r="C182" t="s">
        <v>391</v>
      </c>
      <c r="D182" t="s">
        <v>392</v>
      </c>
      <c r="E182" t="s">
        <v>412</v>
      </c>
      <c r="F182" t="str">
        <f t="shared" si="14"/>
        <v>2015</v>
      </c>
      <c r="G182" t="str">
        <f t="shared" si="15"/>
        <v>08</v>
      </c>
      <c r="H182" t="s">
        <v>31</v>
      </c>
      <c r="I182" t="s">
        <v>32</v>
      </c>
      <c r="J182">
        <v>9924</v>
      </c>
      <c r="L182">
        <v>6.63</v>
      </c>
      <c r="N182" t="s">
        <v>33</v>
      </c>
      <c r="O182" t="s">
        <v>396</v>
      </c>
      <c r="P182" t="b">
        <v>0</v>
      </c>
      <c r="Q182" t="s">
        <v>35</v>
      </c>
      <c r="R182">
        <v>514970</v>
      </c>
      <c r="S182">
        <v>427100</v>
      </c>
      <c r="T182">
        <f t="shared" si="16"/>
        <v>0.47904271688311306</v>
      </c>
      <c r="U182">
        <f t="shared" si="17"/>
        <v>6.1509572831168864</v>
      </c>
      <c r="V182" s="4">
        <f>_xlfn.XLOOKUP($E182,'[1]Temp&amp;Sal'!$J$2:$J$236,'[1]Temp&amp;Sal'!$N$2:$N$236)</f>
        <v>8.7330100000000002</v>
      </c>
      <c r="W182" s="4">
        <f t="shared" si="18"/>
        <v>2.1030100000000003</v>
      </c>
      <c r="X182" s="5">
        <f>_xlfn.XLOOKUP($E182,'[1]Temp&amp;Sal'!$J$2:$J$236,'[1]Temp&amp;Sal'!$R$2:$R$236)</f>
        <v>8.5545360000000006</v>
      </c>
      <c r="Y182" s="5">
        <f t="shared" si="19"/>
        <v>6.4515260000000003</v>
      </c>
      <c r="Z182" s="6">
        <f t="shared" si="20"/>
        <v>6.9682934996130976</v>
      </c>
    </row>
    <row r="183" spans="1:26">
      <c r="A183" t="s">
        <v>413</v>
      </c>
      <c r="B183" t="s">
        <v>390</v>
      </c>
      <c r="C183" t="s">
        <v>391</v>
      </c>
      <c r="D183" t="s">
        <v>392</v>
      </c>
      <c r="E183" t="s">
        <v>414</v>
      </c>
      <c r="F183" t="str">
        <f t="shared" si="14"/>
        <v>2015</v>
      </c>
      <c r="G183" t="str">
        <f t="shared" si="15"/>
        <v>08</v>
      </c>
      <c r="H183" t="s">
        <v>31</v>
      </c>
      <c r="I183" t="s">
        <v>32</v>
      </c>
      <c r="J183">
        <v>9924</v>
      </c>
      <c r="L183">
        <v>6.63</v>
      </c>
      <c r="N183" t="s">
        <v>33</v>
      </c>
      <c r="O183" t="s">
        <v>34</v>
      </c>
      <c r="P183" t="b">
        <v>0</v>
      </c>
      <c r="Q183" t="s">
        <v>35</v>
      </c>
      <c r="R183">
        <v>514970</v>
      </c>
      <c r="S183">
        <v>427100</v>
      </c>
      <c r="T183">
        <f t="shared" si="16"/>
        <v>0.47904271688311306</v>
      </c>
      <c r="U183">
        <f t="shared" si="17"/>
        <v>6.1509572831168864</v>
      </c>
      <c r="V183" s="4">
        <f>_xlfn.XLOOKUP($E183,'[1]Temp&amp;Sal'!$J$2:$J$236,'[1]Temp&amp;Sal'!$N$2:$N$236)</f>
        <v>8.7330100000000002</v>
      </c>
      <c r="W183" s="4">
        <f t="shared" si="18"/>
        <v>2.1030100000000003</v>
      </c>
      <c r="X183" s="5">
        <f>_xlfn.XLOOKUP($E183,'[1]Temp&amp;Sal'!$J$2:$J$236,'[1]Temp&amp;Sal'!$R$2:$R$236)</f>
        <v>8.5545360000000006</v>
      </c>
      <c r="Y183" s="5">
        <f t="shared" si="19"/>
        <v>6.4515260000000003</v>
      </c>
      <c r="Z183" s="6">
        <f t="shared" si="20"/>
        <v>6.9682934996130976</v>
      </c>
    </row>
    <row r="184" spans="1:26">
      <c r="A184" t="s">
        <v>415</v>
      </c>
      <c r="B184" t="s">
        <v>390</v>
      </c>
      <c r="C184" t="s">
        <v>391</v>
      </c>
      <c r="D184" t="s">
        <v>392</v>
      </c>
      <c r="E184" t="s">
        <v>416</v>
      </c>
      <c r="F184" t="str">
        <f t="shared" si="14"/>
        <v>2015</v>
      </c>
      <c r="G184" t="str">
        <f t="shared" si="15"/>
        <v>09</v>
      </c>
      <c r="H184" t="s">
        <v>31</v>
      </c>
      <c r="I184" t="s">
        <v>32</v>
      </c>
      <c r="J184">
        <v>9924</v>
      </c>
      <c r="L184">
        <v>7.3</v>
      </c>
      <c r="N184" t="s">
        <v>33</v>
      </c>
      <c r="O184" t="s">
        <v>34</v>
      </c>
      <c r="P184" t="b">
        <v>0</v>
      </c>
      <c r="Q184" t="s">
        <v>35</v>
      </c>
      <c r="R184">
        <v>514970</v>
      </c>
      <c r="S184">
        <v>427100</v>
      </c>
      <c r="T184">
        <f t="shared" si="16"/>
        <v>0.47907180779220893</v>
      </c>
      <c r="U184">
        <f t="shared" si="17"/>
        <v>6.8209281922077913</v>
      </c>
      <c r="V184" s="4">
        <f>_xlfn.XLOOKUP($E184,'[1]Temp&amp;Sal'!$J$2:$J$236,'[1]Temp&amp;Sal'!$N$2:$N$236)</f>
        <v>8.8474540000000008</v>
      </c>
      <c r="W184" s="4">
        <f t="shared" si="18"/>
        <v>1.547454000000001</v>
      </c>
      <c r="X184" s="5">
        <f>_xlfn.XLOOKUP($E184,'[1]Temp&amp;Sal'!$J$2:$J$236,'[1]Temp&amp;Sal'!$R$2:$R$236)</f>
        <v>8.6669999999999998</v>
      </c>
      <c r="Y184" s="5">
        <f t="shared" si="19"/>
        <v>7.1195459999999988</v>
      </c>
      <c r="Z184" s="6">
        <f t="shared" si="20"/>
        <v>7.0807574996130969</v>
      </c>
    </row>
    <row r="185" spans="1:26">
      <c r="A185" t="s">
        <v>417</v>
      </c>
      <c r="B185" t="s">
        <v>390</v>
      </c>
      <c r="C185" t="s">
        <v>391</v>
      </c>
      <c r="D185" t="s">
        <v>392</v>
      </c>
      <c r="E185" t="s">
        <v>418</v>
      </c>
      <c r="F185" t="str">
        <f t="shared" si="14"/>
        <v>2015</v>
      </c>
      <c r="G185" t="str">
        <f t="shared" si="15"/>
        <v>10</v>
      </c>
      <c r="H185" t="s">
        <v>31</v>
      </c>
      <c r="I185" t="s">
        <v>32</v>
      </c>
      <c r="J185">
        <v>9924</v>
      </c>
      <c r="L185">
        <v>7.36</v>
      </c>
      <c r="N185" t="s">
        <v>33</v>
      </c>
      <c r="O185" t="s">
        <v>34</v>
      </c>
      <c r="P185" t="b">
        <v>0</v>
      </c>
      <c r="Q185" t="s">
        <v>35</v>
      </c>
      <c r="R185">
        <v>514970</v>
      </c>
      <c r="S185">
        <v>427100</v>
      </c>
      <c r="T185">
        <f t="shared" si="16"/>
        <v>0.51405271688311815</v>
      </c>
      <c r="U185">
        <f t="shared" si="17"/>
        <v>6.8459472831168817</v>
      </c>
      <c r="V185" s="4">
        <f>_xlfn.XLOOKUP($E185,'[1]Temp&amp;Sal'!$J$2:$J$236,'[1]Temp&amp;Sal'!$N$2:$N$236)</f>
        <v>9.2448040000000002</v>
      </c>
      <c r="W185" s="4">
        <f t="shared" si="18"/>
        <v>1.8848039999999999</v>
      </c>
      <c r="X185" s="5">
        <f>_xlfn.XLOOKUP($E185,'[1]Temp&amp;Sal'!$J$2:$J$236,'[1]Temp&amp;Sal'!$R$2:$R$236)</f>
        <v>9.0531450000000007</v>
      </c>
      <c r="Y185" s="5">
        <f t="shared" si="19"/>
        <v>7.1683410000000007</v>
      </c>
      <c r="Z185" s="6">
        <f t="shared" si="20"/>
        <v>7.4669024996130977</v>
      </c>
    </row>
    <row r="186" spans="1:26">
      <c r="A186" t="s">
        <v>419</v>
      </c>
      <c r="B186" t="s">
        <v>390</v>
      </c>
      <c r="C186" t="s">
        <v>391</v>
      </c>
      <c r="D186" t="s">
        <v>392</v>
      </c>
      <c r="E186" t="s">
        <v>420</v>
      </c>
      <c r="F186" t="str">
        <f t="shared" si="14"/>
        <v>2015</v>
      </c>
      <c r="G186" t="str">
        <f t="shared" si="15"/>
        <v>12</v>
      </c>
      <c r="H186" t="s">
        <v>31</v>
      </c>
      <c r="I186" t="s">
        <v>32</v>
      </c>
      <c r="J186">
        <v>9924</v>
      </c>
      <c r="L186">
        <v>7.33</v>
      </c>
      <c r="N186" t="s">
        <v>33</v>
      </c>
      <c r="O186" t="s">
        <v>396</v>
      </c>
      <c r="P186" t="b">
        <v>0</v>
      </c>
      <c r="Q186" t="s">
        <v>35</v>
      </c>
      <c r="R186">
        <v>514970</v>
      </c>
      <c r="S186">
        <v>427100</v>
      </c>
      <c r="T186">
        <f t="shared" si="16"/>
        <v>-0.31442420952381012</v>
      </c>
      <c r="U186">
        <f t="shared" si="17"/>
        <v>7.6444242095238106</v>
      </c>
      <c r="V186" s="4" t="str">
        <f>_xlfn.XLOOKUP($E186,'[1]Temp&amp;Sal'!$J$2:$J$236,'[1]Temp&amp;Sal'!$N$2:$N$236)</f>
        <v/>
      </c>
      <c r="W186" s="4" t="str">
        <f t="shared" si="18"/>
        <v/>
      </c>
      <c r="X186" s="5" t="str">
        <f>_xlfn.XLOOKUP($E186,'[1]Temp&amp;Sal'!$J$2:$J$236,'[1]Temp&amp;Sal'!$R$2:$R$236)</f>
        <v/>
      </c>
      <c r="Y186" s="5" t="str">
        <f t="shared" si="19"/>
        <v/>
      </c>
      <c r="Z186" s="6" t="str">
        <f t="shared" si="20"/>
        <v/>
      </c>
    </row>
    <row r="187" spans="1:26">
      <c r="A187" t="s">
        <v>421</v>
      </c>
      <c r="B187" t="s">
        <v>390</v>
      </c>
      <c r="C187" t="s">
        <v>391</v>
      </c>
      <c r="D187" t="s">
        <v>392</v>
      </c>
      <c r="E187" t="s">
        <v>422</v>
      </c>
      <c r="F187" t="str">
        <f t="shared" si="14"/>
        <v>2015</v>
      </c>
      <c r="G187" t="str">
        <f t="shared" si="15"/>
        <v>12</v>
      </c>
      <c r="H187" t="s">
        <v>31</v>
      </c>
      <c r="I187" t="s">
        <v>32</v>
      </c>
      <c r="J187">
        <v>9924</v>
      </c>
      <c r="L187">
        <v>7.33</v>
      </c>
      <c r="N187" t="s">
        <v>33</v>
      </c>
      <c r="O187" t="s">
        <v>34</v>
      </c>
      <c r="P187" t="b">
        <v>0</v>
      </c>
      <c r="Q187" t="s">
        <v>35</v>
      </c>
      <c r="R187">
        <v>514970</v>
      </c>
      <c r="S187">
        <v>427100</v>
      </c>
      <c r="T187">
        <f t="shared" si="16"/>
        <v>-0.31442420952381012</v>
      </c>
      <c r="U187">
        <f t="shared" si="17"/>
        <v>7.6444242095238106</v>
      </c>
      <c r="V187" s="4" t="str">
        <f>_xlfn.XLOOKUP($E187,'[1]Temp&amp;Sal'!$J$2:$J$236,'[1]Temp&amp;Sal'!$N$2:$N$236)</f>
        <v/>
      </c>
      <c r="W187" s="4" t="str">
        <f t="shared" si="18"/>
        <v/>
      </c>
      <c r="X187" s="5" t="str">
        <f>_xlfn.XLOOKUP($E187,'[1]Temp&amp;Sal'!$J$2:$J$236,'[1]Temp&amp;Sal'!$R$2:$R$236)</f>
        <v/>
      </c>
      <c r="Y187" s="5" t="str">
        <f t="shared" si="19"/>
        <v/>
      </c>
      <c r="Z187" s="6" t="str">
        <f t="shared" si="20"/>
        <v/>
      </c>
    </row>
    <row r="188" spans="1:26">
      <c r="A188" t="s">
        <v>423</v>
      </c>
      <c r="B188" t="s">
        <v>365</v>
      </c>
      <c r="C188" t="s">
        <v>366</v>
      </c>
      <c r="D188" t="s">
        <v>367</v>
      </c>
      <c r="E188" t="s">
        <v>424</v>
      </c>
      <c r="F188" t="str">
        <f t="shared" si="14"/>
        <v>2016</v>
      </c>
      <c r="G188" t="str">
        <f t="shared" si="15"/>
        <v>01</v>
      </c>
      <c r="H188" t="s">
        <v>31</v>
      </c>
      <c r="I188" t="s">
        <v>32</v>
      </c>
      <c r="J188">
        <v>9924</v>
      </c>
      <c r="L188">
        <v>10.5</v>
      </c>
      <c r="N188" t="s">
        <v>33</v>
      </c>
      <c r="O188" t="s">
        <v>34</v>
      </c>
      <c r="P188" t="b">
        <v>0</v>
      </c>
      <c r="Q188" t="s">
        <v>35</v>
      </c>
      <c r="R188">
        <v>515670</v>
      </c>
      <c r="S188">
        <v>427110</v>
      </c>
      <c r="T188">
        <f t="shared" si="16"/>
        <v>0.89225817142856956</v>
      </c>
      <c r="U188">
        <f t="shared" si="17"/>
        <v>9.6077418285714309</v>
      </c>
      <c r="V188" s="4" t="str">
        <f>_xlfn.XLOOKUP($E188,'[1]Temp&amp;Sal'!$J$2:$J$236,'[1]Temp&amp;Sal'!$N$2:$N$236)</f>
        <v/>
      </c>
      <c r="W188" s="4" t="str">
        <f t="shared" si="18"/>
        <v/>
      </c>
      <c r="X188" s="5" t="str">
        <f>_xlfn.XLOOKUP($E188,'[1]Temp&amp;Sal'!$J$2:$J$236,'[1]Temp&amp;Sal'!$R$2:$R$236)</f>
        <v/>
      </c>
      <c r="Y188" s="5" t="str">
        <f t="shared" si="19"/>
        <v/>
      </c>
      <c r="Z188" s="6" t="str">
        <f t="shared" si="20"/>
        <v/>
      </c>
    </row>
    <row r="189" spans="1:26">
      <c r="A189" t="s">
        <v>425</v>
      </c>
      <c r="B189" t="s">
        <v>365</v>
      </c>
      <c r="C189" t="s">
        <v>366</v>
      </c>
      <c r="D189" t="s">
        <v>367</v>
      </c>
      <c r="E189" t="s">
        <v>426</v>
      </c>
      <c r="F189" t="str">
        <f t="shared" si="14"/>
        <v>2016</v>
      </c>
      <c r="G189" t="str">
        <f t="shared" si="15"/>
        <v>01</v>
      </c>
      <c r="H189" t="s">
        <v>31</v>
      </c>
      <c r="I189" t="s">
        <v>32</v>
      </c>
      <c r="J189">
        <v>9924</v>
      </c>
      <c r="L189">
        <v>11.4</v>
      </c>
      <c r="N189" t="s">
        <v>33</v>
      </c>
      <c r="O189" t="s">
        <v>34</v>
      </c>
      <c r="P189" t="b">
        <v>0</v>
      </c>
      <c r="Q189" t="s">
        <v>35</v>
      </c>
      <c r="R189">
        <v>515670</v>
      </c>
      <c r="S189">
        <v>427110</v>
      </c>
      <c r="T189">
        <f t="shared" si="16"/>
        <v>0.89225817142856956</v>
      </c>
      <c r="U189">
        <f t="shared" si="17"/>
        <v>10.507741828571431</v>
      </c>
      <c r="V189" s="4">
        <f>_xlfn.XLOOKUP($E189,'[1]Temp&amp;Sal'!$J$2:$J$236,'[1]Temp&amp;Sal'!$N$2:$N$236)</f>
        <v>12.329772</v>
      </c>
      <c r="W189" s="4">
        <f t="shared" si="18"/>
        <v>0.92977199999999982</v>
      </c>
      <c r="X189" s="5">
        <f>_xlfn.XLOOKUP($E189,'[1]Temp&amp;Sal'!$J$2:$J$236,'[1]Temp&amp;Sal'!$R$2:$R$236)</f>
        <v>12.023802</v>
      </c>
      <c r="Y189" s="5">
        <f t="shared" si="19"/>
        <v>11.09403</v>
      </c>
      <c r="Z189" s="6">
        <f t="shared" si="20"/>
        <v>10.437559499613096</v>
      </c>
    </row>
    <row r="190" spans="1:26">
      <c r="A190" t="s">
        <v>427</v>
      </c>
      <c r="B190" t="s">
        <v>365</v>
      </c>
      <c r="C190" t="s">
        <v>366</v>
      </c>
      <c r="D190" t="s">
        <v>367</v>
      </c>
      <c r="E190" t="s">
        <v>428</v>
      </c>
      <c r="F190" t="str">
        <f t="shared" si="14"/>
        <v>2016</v>
      </c>
      <c r="G190" t="str">
        <f t="shared" si="15"/>
        <v>02</v>
      </c>
      <c r="H190" t="s">
        <v>31</v>
      </c>
      <c r="I190" t="s">
        <v>32</v>
      </c>
      <c r="J190">
        <v>9924</v>
      </c>
      <c r="L190">
        <v>11.7</v>
      </c>
      <c r="N190" t="s">
        <v>33</v>
      </c>
      <c r="O190" t="s">
        <v>34</v>
      </c>
      <c r="P190" t="b">
        <v>0</v>
      </c>
      <c r="Q190" t="s">
        <v>35</v>
      </c>
      <c r="R190">
        <v>515670</v>
      </c>
      <c r="S190">
        <v>427110</v>
      </c>
      <c r="T190">
        <f t="shared" si="16"/>
        <v>0.90705817142857059</v>
      </c>
      <c r="U190">
        <f t="shared" si="17"/>
        <v>10.792941828571429</v>
      </c>
      <c r="V190" s="4">
        <f>_xlfn.XLOOKUP($E190,'[1]Temp&amp;Sal'!$J$2:$J$236,'[1]Temp&amp;Sal'!$N$2:$N$236)</f>
        <v>12.084163</v>
      </c>
      <c r="W190" s="4">
        <f t="shared" si="18"/>
        <v>0.38416300000000092</v>
      </c>
      <c r="X190" s="5">
        <f>_xlfn.XLOOKUP($E190,'[1]Temp&amp;Sal'!$J$2:$J$236,'[1]Temp&amp;Sal'!$R$2:$R$236)</f>
        <v>11.782423</v>
      </c>
      <c r="Y190" s="5">
        <f t="shared" si="19"/>
        <v>11.398259999999999</v>
      </c>
      <c r="Z190" s="6">
        <f t="shared" si="20"/>
        <v>10.196180499613096</v>
      </c>
    </row>
    <row r="191" spans="1:26">
      <c r="A191" t="s">
        <v>429</v>
      </c>
      <c r="B191" t="s">
        <v>365</v>
      </c>
      <c r="C191" t="s">
        <v>366</v>
      </c>
      <c r="D191" t="s">
        <v>367</v>
      </c>
      <c r="E191" t="s">
        <v>430</v>
      </c>
      <c r="F191" t="str">
        <f t="shared" si="14"/>
        <v>2016</v>
      </c>
      <c r="G191" t="str">
        <f t="shared" si="15"/>
        <v>03</v>
      </c>
      <c r="H191" t="s">
        <v>31</v>
      </c>
      <c r="I191" t="s">
        <v>32</v>
      </c>
      <c r="J191">
        <v>9924</v>
      </c>
      <c r="L191">
        <v>12.1</v>
      </c>
      <c r="N191" t="s">
        <v>33</v>
      </c>
      <c r="O191" t="s">
        <v>34</v>
      </c>
      <c r="P191" t="b">
        <v>0</v>
      </c>
      <c r="Q191" t="s">
        <v>35</v>
      </c>
      <c r="R191">
        <v>515670</v>
      </c>
      <c r="S191">
        <v>427110</v>
      </c>
      <c r="T191">
        <f t="shared" si="16"/>
        <v>1.0023926158730139</v>
      </c>
      <c r="U191">
        <f t="shared" si="17"/>
        <v>11.097607384126986</v>
      </c>
      <c r="V191" s="4">
        <f>_xlfn.XLOOKUP($E191,'[1]Temp&amp;Sal'!$J$2:$J$236,'[1]Temp&amp;Sal'!$N$2:$N$236)</f>
        <v>12.133576</v>
      </c>
      <c r="W191" s="4">
        <f t="shared" si="18"/>
        <v>3.357600000000005E-2</v>
      </c>
      <c r="X191" s="5">
        <f>_xlfn.XLOOKUP($E191,'[1]Temp&amp;Sal'!$J$2:$J$236,'[1]Temp&amp;Sal'!$R$2:$R$236)</f>
        <v>11.835018</v>
      </c>
      <c r="Y191" s="5">
        <f t="shared" si="19"/>
        <v>11.801442</v>
      </c>
      <c r="Z191" s="6">
        <f t="shared" si="20"/>
        <v>10.248775499613096</v>
      </c>
    </row>
    <row r="192" spans="1:26">
      <c r="A192" t="s">
        <v>431</v>
      </c>
      <c r="B192" t="s">
        <v>365</v>
      </c>
      <c r="C192" t="s">
        <v>366</v>
      </c>
      <c r="D192" t="s">
        <v>367</v>
      </c>
      <c r="E192" t="s">
        <v>432</v>
      </c>
      <c r="F192" t="str">
        <f t="shared" si="14"/>
        <v>2016</v>
      </c>
      <c r="G192" t="str">
        <f t="shared" si="15"/>
        <v>04</v>
      </c>
      <c r="H192" t="s">
        <v>31</v>
      </c>
      <c r="I192" t="s">
        <v>32</v>
      </c>
      <c r="J192">
        <v>9924</v>
      </c>
      <c r="L192">
        <v>9.41</v>
      </c>
      <c r="N192" t="s">
        <v>33</v>
      </c>
      <c r="O192" t="s">
        <v>34</v>
      </c>
      <c r="P192" t="b">
        <v>0</v>
      </c>
      <c r="Q192" t="s">
        <v>35</v>
      </c>
      <c r="R192">
        <v>515670</v>
      </c>
      <c r="S192">
        <v>427110</v>
      </c>
      <c r="T192">
        <f t="shared" si="16"/>
        <v>0.93387817142856955</v>
      </c>
      <c r="U192">
        <f t="shared" si="17"/>
        <v>8.476121828571431</v>
      </c>
      <c r="V192" s="4">
        <f>_xlfn.XLOOKUP($E192,'[1]Temp&amp;Sal'!$J$2:$J$236,'[1]Temp&amp;Sal'!$N$2:$N$236)</f>
        <v>10.844044999999999</v>
      </c>
      <c r="W192" s="4">
        <f t="shared" si="18"/>
        <v>1.4340449999999993</v>
      </c>
      <c r="X192" s="5">
        <f>_xlfn.XLOOKUP($E192,'[1]Temp&amp;Sal'!$J$2:$J$236,'[1]Temp&amp;Sal'!$R$2:$R$236)</f>
        <v>10.597624</v>
      </c>
      <c r="Y192" s="5">
        <f t="shared" si="19"/>
        <v>9.1635790000000004</v>
      </c>
      <c r="Z192" s="6">
        <f t="shared" si="20"/>
        <v>9.0113814996130959</v>
      </c>
    </row>
    <row r="193" spans="1:26">
      <c r="A193" t="s">
        <v>433</v>
      </c>
      <c r="B193" t="s">
        <v>365</v>
      </c>
      <c r="C193" t="s">
        <v>366</v>
      </c>
      <c r="D193" t="s">
        <v>367</v>
      </c>
      <c r="E193" t="s">
        <v>434</v>
      </c>
      <c r="F193" t="str">
        <f t="shared" si="14"/>
        <v>2016</v>
      </c>
      <c r="G193" t="str">
        <f t="shared" si="15"/>
        <v>05</v>
      </c>
      <c r="H193" t="s">
        <v>31</v>
      </c>
      <c r="I193" t="s">
        <v>32</v>
      </c>
      <c r="J193">
        <v>9924</v>
      </c>
      <c r="L193">
        <v>8.44</v>
      </c>
      <c r="N193" t="s">
        <v>33</v>
      </c>
      <c r="O193" t="s">
        <v>34</v>
      </c>
      <c r="P193" t="b">
        <v>0</v>
      </c>
      <c r="Q193" t="s">
        <v>35</v>
      </c>
      <c r="R193">
        <v>515670</v>
      </c>
      <c r="S193">
        <v>427110</v>
      </c>
      <c r="T193">
        <f t="shared" si="16"/>
        <v>0.75935817142857021</v>
      </c>
      <c r="U193">
        <f t="shared" si="17"/>
        <v>7.6806418285714297</v>
      </c>
      <c r="V193" s="4">
        <f>_xlfn.XLOOKUP($E193,'[1]Temp&amp;Sal'!$J$2:$J$236,'[1]Temp&amp;Sal'!$N$2:$N$236)</f>
        <v>9.3408730000000002</v>
      </c>
      <c r="W193" s="4">
        <f t="shared" si="18"/>
        <v>0.9008730000000007</v>
      </c>
      <c r="X193" s="5">
        <f>_xlfn.XLOOKUP($E193,'[1]Temp&amp;Sal'!$J$2:$J$236,'[1]Temp&amp;Sal'!$R$2:$R$236)</f>
        <v>9.1439570000000003</v>
      </c>
      <c r="Y193" s="5">
        <f t="shared" si="19"/>
        <v>8.2430839999999996</v>
      </c>
      <c r="Z193" s="6">
        <f t="shared" si="20"/>
        <v>7.5577144996130974</v>
      </c>
    </row>
    <row r="194" spans="1:26">
      <c r="A194" t="s">
        <v>435</v>
      </c>
      <c r="B194" t="s">
        <v>365</v>
      </c>
      <c r="C194" t="s">
        <v>366</v>
      </c>
      <c r="D194" t="s">
        <v>367</v>
      </c>
      <c r="E194" t="s">
        <v>436</v>
      </c>
      <c r="F194" t="str">
        <f t="shared" si="14"/>
        <v>2016</v>
      </c>
      <c r="G194" t="str">
        <f t="shared" si="15"/>
        <v>07</v>
      </c>
      <c r="H194" t="s">
        <v>31</v>
      </c>
      <c r="I194" t="s">
        <v>32</v>
      </c>
      <c r="J194">
        <v>9924</v>
      </c>
      <c r="L194">
        <v>7.69</v>
      </c>
      <c r="N194" t="s">
        <v>33</v>
      </c>
      <c r="O194" t="s">
        <v>34</v>
      </c>
      <c r="P194" t="b">
        <v>0</v>
      </c>
      <c r="Q194" t="s">
        <v>35</v>
      </c>
      <c r="R194">
        <v>515670</v>
      </c>
      <c r="S194">
        <v>427110</v>
      </c>
      <c r="T194">
        <f t="shared" si="16"/>
        <v>0.35785926233765997</v>
      </c>
      <c r="U194">
        <f t="shared" si="17"/>
        <v>7.3321407376623409</v>
      </c>
      <c r="V194" s="4">
        <f>_xlfn.XLOOKUP($E194,'[1]Temp&amp;Sal'!$J$2:$J$236,'[1]Temp&amp;Sal'!$N$2:$N$236)</f>
        <v>9.8573019999999989</v>
      </c>
      <c r="W194" s="4">
        <f t="shared" si="18"/>
        <v>2.1673019999999985</v>
      </c>
      <c r="X194" s="5">
        <f>_xlfn.XLOOKUP($E194,'[1]Temp&amp;Sal'!$J$2:$J$236,'[1]Temp&amp;Sal'!$R$2:$R$236)</f>
        <v>9.6416260000000005</v>
      </c>
      <c r="Y194" s="5">
        <f t="shared" si="19"/>
        <v>7.474324000000002</v>
      </c>
      <c r="Z194" s="6">
        <f t="shared" si="20"/>
        <v>8.0553834996130966</v>
      </c>
    </row>
    <row r="195" spans="1:26">
      <c r="A195" t="s">
        <v>437</v>
      </c>
      <c r="B195" t="s">
        <v>365</v>
      </c>
      <c r="C195" t="s">
        <v>366</v>
      </c>
      <c r="D195" t="s">
        <v>367</v>
      </c>
      <c r="E195" t="s">
        <v>438</v>
      </c>
      <c r="F195" t="str">
        <f t="shared" ref="F195:F237" si="21">LEFT(E195,4)</f>
        <v>2016</v>
      </c>
      <c r="G195" t="str">
        <f t="shared" ref="G195:G237" si="22">RIGHT(LEFT(E195,7),2)</f>
        <v>08</v>
      </c>
      <c r="H195" t="s">
        <v>31</v>
      </c>
      <c r="I195" t="s">
        <v>32</v>
      </c>
      <c r="J195">
        <v>9924</v>
      </c>
      <c r="L195">
        <v>7.79</v>
      </c>
      <c r="N195" t="s">
        <v>33</v>
      </c>
      <c r="O195" t="s">
        <v>34</v>
      </c>
      <c r="P195" t="b">
        <v>0</v>
      </c>
      <c r="Q195" t="s">
        <v>35</v>
      </c>
      <c r="R195">
        <v>515670</v>
      </c>
      <c r="S195">
        <v>427110</v>
      </c>
      <c r="T195">
        <f t="shared" ref="T195:T237" si="23">_xlfn.XLOOKUP(G195,$B$241:$B$252,$W$241:$W$252)</f>
        <v>0.47904271688311306</v>
      </c>
      <c r="U195">
        <f t="shared" ref="U195:U237" si="24">L195-T195</f>
        <v>7.3109572831168865</v>
      </c>
      <c r="V195" s="4">
        <f>_xlfn.XLOOKUP($E195,'[1]Temp&amp;Sal'!$J$2:$J$236,'[1]Temp&amp;Sal'!$N$2:$N$236)</f>
        <v>8.5788730000000015</v>
      </c>
      <c r="W195" s="4">
        <f t="shared" ref="W195:W237" si="25">IFERROR(V195-L195,"")</f>
        <v>0.78887300000000149</v>
      </c>
      <c r="X195" s="5">
        <f>_xlfn.XLOOKUP($E195,'[1]Temp&amp;Sal'!$J$2:$J$236,'[1]Temp&amp;Sal'!$R$2:$R$236)</f>
        <v>8.4132479999999994</v>
      </c>
      <c r="Y195" s="5">
        <f t="shared" ref="Y195:Y237" si="26">IFERROR(X195-W195,"")</f>
        <v>7.6243749999999979</v>
      </c>
      <c r="Z195" s="6">
        <f t="shared" ref="Z195:Z237" si="27">IFERROR(X195-$AM$305,"")</f>
        <v>6.8270054996130964</v>
      </c>
    </row>
    <row r="196" spans="1:26">
      <c r="A196" t="s">
        <v>439</v>
      </c>
      <c r="B196" t="s">
        <v>365</v>
      </c>
      <c r="C196" t="s">
        <v>366</v>
      </c>
      <c r="D196" t="s">
        <v>367</v>
      </c>
      <c r="E196" t="s">
        <v>440</v>
      </c>
      <c r="F196" t="str">
        <f t="shared" si="21"/>
        <v>2016</v>
      </c>
      <c r="G196" t="str">
        <f t="shared" si="22"/>
        <v>09</v>
      </c>
      <c r="H196" t="s">
        <v>31</v>
      </c>
      <c r="I196" t="s">
        <v>32</v>
      </c>
      <c r="J196">
        <v>9924</v>
      </c>
      <c r="L196">
        <v>7.77</v>
      </c>
      <c r="N196" t="s">
        <v>33</v>
      </c>
      <c r="O196" t="s">
        <v>34</v>
      </c>
      <c r="P196" t="b">
        <v>0</v>
      </c>
      <c r="Q196" t="s">
        <v>35</v>
      </c>
      <c r="R196">
        <v>515670</v>
      </c>
      <c r="S196">
        <v>427110</v>
      </c>
      <c r="T196">
        <f t="shared" si="23"/>
        <v>0.47907180779220893</v>
      </c>
      <c r="U196">
        <f t="shared" si="24"/>
        <v>7.2909281922077902</v>
      </c>
      <c r="V196" s="4">
        <f>_xlfn.XLOOKUP($E196,'[1]Temp&amp;Sal'!$J$2:$J$236,'[1]Temp&amp;Sal'!$N$2:$N$236)</f>
        <v>8.6932620000000007</v>
      </c>
      <c r="W196" s="4">
        <f t="shared" si="25"/>
        <v>0.92326200000000114</v>
      </c>
      <c r="X196" s="5">
        <f>_xlfn.XLOOKUP($E196,'[1]Temp&amp;Sal'!$J$2:$J$236,'[1]Temp&amp;Sal'!$R$2:$R$236)</f>
        <v>8.5228799999999989</v>
      </c>
      <c r="Y196" s="5">
        <f t="shared" si="26"/>
        <v>7.5996179999999978</v>
      </c>
      <c r="Z196" s="6">
        <f t="shared" si="27"/>
        <v>6.9366374996130959</v>
      </c>
    </row>
    <row r="197" spans="1:26">
      <c r="A197" t="s">
        <v>441</v>
      </c>
      <c r="B197" t="s">
        <v>365</v>
      </c>
      <c r="C197" t="s">
        <v>366</v>
      </c>
      <c r="D197" t="s">
        <v>367</v>
      </c>
      <c r="E197" t="s">
        <v>442</v>
      </c>
      <c r="F197" t="str">
        <f t="shared" si="21"/>
        <v>2016</v>
      </c>
      <c r="G197" t="str">
        <f t="shared" si="22"/>
        <v>10</v>
      </c>
      <c r="H197" t="s">
        <v>31</v>
      </c>
      <c r="I197" t="s">
        <v>32</v>
      </c>
      <c r="J197">
        <v>9924</v>
      </c>
      <c r="L197">
        <v>8.8000000000000007</v>
      </c>
      <c r="N197" t="s">
        <v>33</v>
      </c>
      <c r="O197" t="s">
        <v>34</v>
      </c>
      <c r="P197" t="b">
        <v>0</v>
      </c>
      <c r="Q197" t="s">
        <v>35</v>
      </c>
      <c r="R197">
        <v>515670</v>
      </c>
      <c r="S197">
        <v>427110</v>
      </c>
      <c r="T197">
        <f t="shared" si="23"/>
        <v>0.51405271688311815</v>
      </c>
      <c r="U197">
        <f t="shared" si="24"/>
        <v>8.285947283116883</v>
      </c>
      <c r="V197" s="4">
        <f>_xlfn.XLOOKUP($E197,'[1]Temp&amp;Sal'!$J$2:$J$236,'[1]Temp&amp;Sal'!$N$2:$N$236)</f>
        <v>9.5897360000000003</v>
      </c>
      <c r="W197" s="4">
        <f t="shared" si="25"/>
        <v>0.78973599999999955</v>
      </c>
      <c r="X197" s="5">
        <f>_xlfn.XLOOKUP($E197,'[1]Temp&amp;Sal'!$J$2:$J$236,'[1]Temp&amp;Sal'!$R$2:$R$236)</f>
        <v>9.3821680000000001</v>
      </c>
      <c r="Y197" s="5">
        <f t="shared" si="26"/>
        <v>8.5924320000000005</v>
      </c>
      <c r="Z197" s="6">
        <f t="shared" si="27"/>
        <v>7.7959254996130971</v>
      </c>
    </row>
    <row r="198" spans="1:26">
      <c r="A198" t="s">
        <v>443</v>
      </c>
      <c r="B198" t="s">
        <v>365</v>
      </c>
      <c r="C198" t="s">
        <v>366</v>
      </c>
      <c r="D198" t="s">
        <v>367</v>
      </c>
      <c r="E198" t="s">
        <v>444</v>
      </c>
      <c r="F198" t="str">
        <f t="shared" si="21"/>
        <v>2016</v>
      </c>
      <c r="G198" t="str">
        <f t="shared" si="22"/>
        <v>11</v>
      </c>
      <c r="H198" t="s">
        <v>31</v>
      </c>
      <c r="I198" t="s">
        <v>32</v>
      </c>
      <c r="J198">
        <v>9924</v>
      </c>
      <c r="L198">
        <v>9.24</v>
      </c>
      <c r="N198" t="s">
        <v>33</v>
      </c>
      <c r="O198" t="s">
        <v>34</v>
      </c>
      <c r="P198" t="b">
        <v>0</v>
      </c>
      <c r="Q198" t="s">
        <v>35</v>
      </c>
      <c r="R198">
        <v>515670</v>
      </c>
      <c r="S198">
        <v>427110</v>
      </c>
      <c r="T198">
        <f t="shared" si="23"/>
        <v>0.25725617142857127</v>
      </c>
      <c r="U198">
        <f t="shared" si="24"/>
        <v>8.9827438285714294</v>
      </c>
      <c r="V198" s="4">
        <f>_xlfn.XLOOKUP($E198,'[1]Temp&amp;Sal'!$J$2:$J$236,'[1]Temp&amp;Sal'!$N$2:$N$236)</f>
        <v>11.90967</v>
      </c>
      <c r="W198" s="4">
        <f t="shared" si="25"/>
        <v>2.66967</v>
      </c>
      <c r="X198" s="5">
        <f>_xlfn.XLOOKUP($E198,'[1]Temp&amp;Sal'!$J$2:$J$236,'[1]Temp&amp;Sal'!$R$2:$R$236)</f>
        <v>11.617979999999999</v>
      </c>
      <c r="Y198" s="5">
        <f t="shared" si="26"/>
        <v>8.9483099999999993</v>
      </c>
      <c r="Z198" s="6">
        <f t="shared" si="27"/>
        <v>10.031737499613095</v>
      </c>
    </row>
    <row r="199" spans="1:26">
      <c r="A199" t="s">
        <v>445</v>
      </c>
      <c r="B199" t="s">
        <v>365</v>
      </c>
      <c r="C199" t="s">
        <v>366</v>
      </c>
      <c r="D199" t="s">
        <v>367</v>
      </c>
      <c r="E199" t="s">
        <v>446</v>
      </c>
      <c r="F199" t="str">
        <f t="shared" si="21"/>
        <v>2016</v>
      </c>
      <c r="G199" t="str">
        <f t="shared" si="22"/>
        <v>12</v>
      </c>
      <c r="H199" t="s">
        <v>31</v>
      </c>
      <c r="I199" t="s">
        <v>32</v>
      </c>
      <c r="J199">
        <v>9924</v>
      </c>
      <c r="L199">
        <v>9.36</v>
      </c>
      <c r="N199" t="s">
        <v>33</v>
      </c>
      <c r="O199" t="s">
        <v>34</v>
      </c>
      <c r="P199" t="b">
        <v>0</v>
      </c>
      <c r="Q199" t="s">
        <v>35</v>
      </c>
      <c r="R199">
        <v>515670</v>
      </c>
      <c r="S199">
        <v>427110</v>
      </c>
      <c r="T199">
        <f t="shared" si="23"/>
        <v>-0.31442420952381012</v>
      </c>
      <c r="U199">
        <f t="shared" si="24"/>
        <v>9.67442420952381</v>
      </c>
      <c r="V199" s="4">
        <f>_xlfn.XLOOKUP($E199,'[1]Temp&amp;Sal'!$J$2:$J$236,'[1]Temp&amp;Sal'!$N$2:$N$236)</f>
        <v>11.207804999999999</v>
      </c>
      <c r="W199" s="4">
        <f t="shared" si="25"/>
        <v>1.8478049999999993</v>
      </c>
      <c r="X199" s="5">
        <f>_xlfn.XLOOKUP($E199,'[1]Temp&amp;Sal'!$J$2:$J$236,'[1]Temp&amp;Sal'!$R$2:$R$236)</f>
        <v>10.938422000000001</v>
      </c>
      <c r="Y199" s="5">
        <f t="shared" si="26"/>
        <v>9.0906170000000017</v>
      </c>
      <c r="Z199" s="6">
        <f t="shared" si="27"/>
        <v>9.3521794996130971</v>
      </c>
    </row>
    <row r="200" spans="1:26">
      <c r="A200" t="s">
        <v>447</v>
      </c>
      <c r="B200" t="s">
        <v>390</v>
      </c>
      <c r="C200" t="s">
        <v>391</v>
      </c>
      <c r="D200" t="s">
        <v>392</v>
      </c>
      <c r="E200" t="s">
        <v>448</v>
      </c>
      <c r="F200" t="str">
        <f t="shared" si="21"/>
        <v>2016</v>
      </c>
      <c r="G200" t="str">
        <f t="shared" si="22"/>
        <v>01</v>
      </c>
      <c r="H200" t="s">
        <v>31</v>
      </c>
      <c r="I200" t="s">
        <v>32</v>
      </c>
      <c r="J200">
        <v>9924</v>
      </c>
      <c r="L200">
        <v>8.44</v>
      </c>
      <c r="N200" t="s">
        <v>33</v>
      </c>
      <c r="O200" t="s">
        <v>34</v>
      </c>
      <c r="P200" t="b">
        <v>0</v>
      </c>
      <c r="Q200" t="s">
        <v>35</v>
      </c>
      <c r="R200">
        <v>514970</v>
      </c>
      <c r="S200">
        <v>427100</v>
      </c>
      <c r="T200">
        <f t="shared" si="23"/>
        <v>0.89225817142856956</v>
      </c>
      <c r="U200">
        <f t="shared" si="24"/>
        <v>7.5477418285714304</v>
      </c>
      <c r="V200" s="4">
        <f>_xlfn.XLOOKUP($E200,'[1]Temp&amp;Sal'!$J$2:$J$236,'[1]Temp&amp;Sal'!$N$2:$N$236)</f>
        <v>10.385799</v>
      </c>
      <c r="W200" s="4">
        <f t="shared" si="25"/>
        <v>1.9457990000000009</v>
      </c>
      <c r="X200" s="5">
        <f>_xlfn.XLOOKUP($E200,'[1]Temp&amp;Sal'!$J$2:$J$236,'[1]Temp&amp;Sal'!$R$2:$R$236)</f>
        <v>10.143939000000001</v>
      </c>
      <c r="Y200" s="5">
        <f t="shared" si="26"/>
        <v>8.1981400000000004</v>
      </c>
      <c r="Z200" s="6">
        <f t="shared" si="27"/>
        <v>8.5576964996130975</v>
      </c>
    </row>
    <row r="201" spans="1:26">
      <c r="A201" t="s">
        <v>449</v>
      </c>
      <c r="B201" t="s">
        <v>390</v>
      </c>
      <c r="C201" t="s">
        <v>391</v>
      </c>
      <c r="D201" t="s">
        <v>392</v>
      </c>
      <c r="E201" t="s">
        <v>450</v>
      </c>
      <c r="F201" t="str">
        <f t="shared" si="21"/>
        <v>2016</v>
      </c>
      <c r="G201" t="str">
        <f t="shared" si="22"/>
        <v>01</v>
      </c>
      <c r="H201" t="s">
        <v>31</v>
      </c>
      <c r="I201" t="s">
        <v>32</v>
      </c>
      <c r="J201">
        <v>9924</v>
      </c>
      <c r="L201">
        <v>10.4</v>
      </c>
      <c r="N201" t="s">
        <v>33</v>
      </c>
      <c r="O201" t="s">
        <v>34</v>
      </c>
      <c r="P201" t="b">
        <v>0</v>
      </c>
      <c r="Q201" t="s">
        <v>35</v>
      </c>
      <c r="R201">
        <v>514970</v>
      </c>
      <c r="S201">
        <v>427100</v>
      </c>
      <c r="T201">
        <f t="shared" si="23"/>
        <v>0.89225817142856956</v>
      </c>
      <c r="U201">
        <f t="shared" si="24"/>
        <v>9.5077418285714312</v>
      </c>
      <c r="V201" s="4">
        <f>_xlfn.XLOOKUP($E201,'[1]Temp&amp;Sal'!$J$2:$J$236,'[1]Temp&amp;Sal'!$N$2:$N$236)</f>
        <v>12.023802</v>
      </c>
      <c r="W201" s="4">
        <f t="shared" si="25"/>
        <v>1.6238019999999995</v>
      </c>
      <c r="X201" s="5">
        <f>_xlfn.XLOOKUP($E201,'[1]Temp&amp;Sal'!$J$2:$J$236,'[1]Temp&amp;Sal'!$R$2:$R$236)</f>
        <v>11.727323999999999</v>
      </c>
      <c r="Y201" s="5">
        <f t="shared" si="26"/>
        <v>10.103522</v>
      </c>
      <c r="Z201" s="6">
        <f t="shared" si="27"/>
        <v>10.141081499613096</v>
      </c>
    </row>
    <row r="202" spans="1:26">
      <c r="A202" t="s">
        <v>451</v>
      </c>
      <c r="B202" t="s">
        <v>390</v>
      </c>
      <c r="C202" t="s">
        <v>391</v>
      </c>
      <c r="D202" t="s">
        <v>392</v>
      </c>
      <c r="E202" t="s">
        <v>452</v>
      </c>
      <c r="F202" t="str">
        <f t="shared" si="21"/>
        <v>2016</v>
      </c>
      <c r="G202" t="str">
        <f t="shared" si="22"/>
        <v>02</v>
      </c>
      <c r="H202" t="s">
        <v>31</v>
      </c>
      <c r="I202" t="s">
        <v>32</v>
      </c>
      <c r="J202">
        <v>9924</v>
      </c>
      <c r="L202">
        <v>11.3</v>
      </c>
      <c r="N202" t="s">
        <v>33</v>
      </c>
      <c r="O202" t="s">
        <v>396</v>
      </c>
      <c r="P202" t="b">
        <v>0</v>
      </c>
      <c r="Q202" t="s">
        <v>35</v>
      </c>
      <c r="R202">
        <v>514970</v>
      </c>
      <c r="S202">
        <v>427100</v>
      </c>
      <c r="T202">
        <f t="shared" si="23"/>
        <v>0.90705817142857059</v>
      </c>
      <c r="U202">
        <f t="shared" si="24"/>
        <v>10.392941828571431</v>
      </c>
      <c r="V202" s="4">
        <f>_xlfn.XLOOKUP($E202,'[1]Temp&amp;Sal'!$J$2:$J$236,'[1]Temp&amp;Sal'!$N$2:$N$236)</f>
        <v>11.776454999999999</v>
      </c>
      <c r="W202" s="4">
        <f t="shared" si="25"/>
        <v>0.47645499999999785</v>
      </c>
      <c r="X202" s="5">
        <f>_xlfn.XLOOKUP($E202,'[1]Temp&amp;Sal'!$J$2:$J$236,'[1]Temp&amp;Sal'!$R$2:$R$236)</f>
        <v>11.489296000000001</v>
      </c>
      <c r="Y202" s="5">
        <f t="shared" si="26"/>
        <v>11.012841000000003</v>
      </c>
      <c r="Z202" s="6">
        <f t="shared" si="27"/>
        <v>9.9030534996130974</v>
      </c>
    </row>
    <row r="203" spans="1:26">
      <c r="A203" t="s">
        <v>453</v>
      </c>
      <c r="B203" t="s">
        <v>390</v>
      </c>
      <c r="C203" t="s">
        <v>391</v>
      </c>
      <c r="D203" t="s">
        <v>392</v>
      </c>
      <c r="E203" t="s">
        <v>454</v>
      </c>
      <c r="F203" t="str">
        <f t="shared" si="21"/>
        <v>2016</v>
      </c>
      <c r="G203" t="str">
        <f t="shared" si="22"/>
        <v>02</v>
      </c>
      <c r="H203" t="s">
        <v>31</v>
      </c>
      <c r="I203" t="s">
        <v>32</v>
      </c>
      <c r="J203">
        <v>9924</v>
      </c>
      <c r="L203">
        <v>11.3</v>
      </c>
      <c r="N203" t="s">
        <v>33</v>
      </c>
      <c r="O203" t="s">
        <v>34</v>
      </c>
      <c r="P203" t="b">
        <v>0</v>
      </c>
      <c r="Q203" t="s">
        <v>35</v>
      </c>
      <c r="R203">
        <v>514970</v>
      </c>
      <c r="S203">
        <v>427100</v>
      </c>
      <c r="T203">
        <f t="shared" si="23"/>
        <v>0.90705817142857059</v>
      </c>
      <c r="U203">
        <f t="shared" si="24"/>
        <v>10.392941828571431</v>
      </c>
      <c r="V203" s="4">
        <f>_xlfn.XLOOKUP($E203,'[1]Temp&amp;Sal'!$J$2:$J$236,'[1]Temp&amp;Sal'!$N$2:$N$236)</f>
        <v>11.776454999999999</v>
      </c>
      <c r="W203" s="4">
        <f t="shared" si="25"/>
        <v>0.47645499999999785</v>
      </c>
      <c r="X203" s="5">
        <f>_xlfn.XLOOKUP($E203,'[1]Temp&amp;Sal'!$J$2:$J$236,'[1]Temp&amp;Sal'!$R$2:$R$236)</f>
        <v>11.489296000000001</v>
      </c>
      <c r="Y203" s="5">
        <f t="shared" si="26"/>
        <v>11.012841000000003</v>
      </c>
      <c r="Z203" s="6">
        <f t="shared" si="27"/>
        <v>9.9030534996130974</v>
      </c>
    </row>
    <row r="204" spans="1:26">
      <c r="A204" t="s">
        <v>455</v>
      </c>
      <c r="B204" t="s">
        <v>390</v>
      </c>
      <c r="C204" t="s">
        <v>391</v>
      </c>
      <c r="D204" t="s">
        <v>392</v>
      </c>
      <c r="E204" t="s">
        <v>456</v>
      </c>
      <c r="F204" t="str">
        <f t="shared" si="21"/>
        <v>2016</v>
      </c>
      <c r="G204" t="str">
        <f t="shared" si="22"/>
        <v>03</v>
      </c>
      <c r="H204" t="s">
        <v>31</v>
      </c>
      <c r="I204" t="s">
        <v>32</v>
      </c>
      <c r="J204">
        <v>9924</v>
      </c>
      <c r="L204">
        <v>10.6</v>
      </c>
      <c r="N204" t="s">
        <v>33</v>
      </c>
      <c r="O204" t="s">
        <v>34</v>
      </c>
      <c r="P204" t="b">
        <v>0</v>
      </c>
      <c r="Q204" t="s">
        <v>35</v>
      </c>
      <c r="R204">
        <v>514970</v>
      </c>
      <c r="S204">
        <v>427100</v>
      </c>
      <c r="T204">
        <f t="shared" si="23"/>
        <v>1.0023926158730139</v>
      </c>
      <c r="U204">
        <f t="shared" si="24"/>
        <v>9.5976073841269862</v>
      </c>
      <c r="V204" s="4">
        <f>_xlfn.XLOOKUP($E204,'[1]Temp&amp;Sal'!$J$2:$J$236,'[1]Temp&amp;Sal'!$N$2:$N$236)</f>
        <v>11.664112000000001</v>
      </c>
      <c r="W204" s="4">
        <f t="shared" si="25"/>
        <v>1.0641120000000015</v>
      </c>
      <c r="X204" s="5">
        <f>_xlfn.XLOOKUP($E204,'[1]Temp&amp;Sal'!$J$2:$J$236,'[1]Temp&amp;Sal'!$R$2:$R$236)</f>
        <v>11.379424</v>
      </c>
      <c r="Y204" s="5">
        <f t="shared" si="26"/>
        <v>10.315311999999999</v>
      </c>
      <c r="Z204" s="6">
        <f t="shared" si="27"/>
        <v>9.7931814996130964</v>
      </c>
    </row>
    <row r="205" spans="1:26">
      <c r="A205" t="s">
        <v>457</v>
      </c>
      <c r="B205" t="s">
        <v>390</v>
      </c>
      <c r="C205" t="s">
        <v>391</v>
      </c>
      <c r="D205" t="s">
        <v>392</v>
      </c>
      <c r="E205" t="s">
        <v>458</v>
      </c>
      <c r="F205" t="str">
        <f t="shared" si="21"/>
        <v>2016</v>
      </c>
      <c r="G205" t="str">
        <f t="shared" si="22"/>
        <v>04</v>
      </c>
      <c r="H205" t="s">
        <v>31</v>
      </c>
      <c r="I205" t="s">
        <v>32</v>
      </c>
      <c r="J205">
        <v>9924</v>
      </c>
      <c r="L205">
        <v>9.5399999999999991</v>
      </c>
      <c r="N205" t="s">
        <v>33</v>
      </c>
      <c r="O205" t="s">
        <v>34</v>
      </c>
      <c r="P205" t="b">
        <v>0</v>
      </c>
      <c r="Q205" t="s">
        <v>35</v>
      </c>
      <c r="R205">
        <v>514970</v>
      </c>
      <c r="S205">
        <v>427100</v>
      </c>
      <c r="T205">
        <f t="shared" si="23"/>
        <v>0.93387817142856955</v>
      </c>
      <c r="U205">
        <f t="shared" si="24"/>
        <v>8.60612182857143</v>
      </c>
      <c r="V205" s="4">
        <f>_xlfn.XLOOKUP($E205,'[1]Temp&amp;Sal'!$J$2:$J$236,'[1]Temp&amp;Sal'!$N$2:$N$236)</f>
        <v>10.828194000000002</v>
      </c>
      <c r="W205" s="4">
        <f t="shared" si="25"/>
        <v>1.2881940000000025</v>
      </c>
      <c r="X205" s="5">
        <f>_xlfn.XLOOKUP($E205,'[1]Temp&amp;Sal'!$J$2:$J$236,'[1]Temp&amp;Sal'!$R$2:$R$236)</f>
        <v>10.583690000000001</v>
      </c>
      <c r="Y205" s="5">
        <f t="shared" si="26"/>
        <v>9.2954959999999982</v>
      </c>
      <c r="Z205" s="6">
        <f t="shared" si="27"/>
        <v>8.9974474996130969</v>
      </c>
    </row>
    <row r="206" spans="1:26">
      <c r="A206" t="s">
        <v>459</v>
      </c>
      <c r="B206" t="s">
        <v>390</v>
      </c>
      <c r="C206" t="s">
        <v>391</v>
      </c>
      <c r="D206" t="s">
        <v>392</v>
      </c>
      <c r="E206" t="s">
        <v>460</v>
      </c>
      <c r="F206" t="str">
        <f t="shared" si="21"/>
        <v>2016</v>
      </c>
      <c r="G206" t="str">
        <f t="shared" si="22"/>
        <v>05</v>
      </c>
      <c r="H206" t="s">
        <v>31</v>
      </c>
      <c r="I206" t="s">
        <v>32</v>
      </c>
      <c r="J206">
        <v>9924</v>
      </c>
      <c r="L206">
        <v>8.3800000000000008</v>
      </c>
      <c r="N206" t="s">
        <v>33</v>
      </c>
      <c r="O206" t="s">
        <v>396</v>
      </c>
      <c r="P206" t="b">
        <v>0</v>
      </c>
      <c r="Q206" t="s">
        <v>35</v>
      </c>
      <c r="R206">
        <v>514970</v>
      </c>
      <c r="S206">
        <v>427100</v>
      </c>
      <c r="T206">
        <f t="shared" si="23"/>
        <v>0.75935817142857021</v>
      </c>
      <c r="U206">
        <f t="shared" si="24"/>
        <v>7.620641828571431</v>
      </c>
      <c r="V206" s="4">
        <f>_xlfn.XLOOKUP($E206,'[1]Temp&amp;Sal'!$J$2:$J$236,'[1]Temp&amp;Sal'!$N$2:$N$236)</f>
        <v>9.294122999999999</v>
      </c>
      <c r="W206" s="4">
        <f t="shared" si="25"/>
        <v>0.91412299999999824</v>
      </c>
      <c r="X206" s="5">
        <f>_xlfn.XLOOKUP($E206,'[1]Temp&amp;Sal'!$J$2:$J$236,'[1]Temp&amp;Sal'!$R$2:$R$236)</f>
        <v>9.0978110000000019</v>
      </c>
      <c r="Y206" s="5">
        <f t="shared" si="26"/>
        <v>8.1836880000000036</v>
      </c>
      <c r="Z206" s="6">
        <f t="shared" si="27"/>
        <v>7.5115684996130989</v>
      </c>
    </row>
    <row r="207" spans="1:26">
      <c r="A207" t="s">
        <v>461</v>
      </c>
      <c r="B207" t="s">
        <v>390</v>
      </c>
      <c r="C207" t="s">
        <v>391</v>
      </c>
      <c r="D207" t="s">
        <v>392</v>
      </c>
      <c r="E207" t="s">
        <v>462</v>
      </c>
      <c r="F207" t="str">
        <f t="shared" si="21"/>
        <v>2016</v>
      </c>
      <c r="G207" t="str">
        <f t="shared" si="22"/>
        <v>05</v>
      </c>
      <c r="H207" t="s">
        <v>31</v>
      </c>
      <c r="I207" t="s">
        <v>32</v>
      </c>
      <c r="J207">
        <v>9924</v>
      </c>
      <c r="L207">
        <v>8.3800000000000008</v>
      </c>
      <c r="N207" t="s">
        <v>33</v>
      </c>
      <c r="O207" t="s">
        <v>34</v>
      </c>
      <c r="P207" t="b">
        <v>0</v>
      </c>
      <c r="Q207" t="s">
        <v>35</v>
      </c>
      <c r="R207">
        <v>514970</v>
      </c>
      <c r="S207">
        <v>427100</v>
      </c>
      <c r="T207">
        <f t="shared" si="23"/>
        <v>0.75935817142857021</v>
      </c>
      <c r="U207">
        <f t="shared" si="24"/>
        <v>7.620641828571431</v>
      </c>
      <c r="V207" s="4">
        <f>_xlfn.XLOOKUP($E207,'[1]Temp&amp;Sal'!$J$2:$J$236,'[1]Temp&amp;Sal'!$N$2:$N$236)</f>
        <v>9.294122999999999</v>
      </c>
      <c r="W207" s="4">
        <f t="shared" si="25"/>
        <v>0.91412299999999824</v>
      </c>
      <c r="X207" s="5">
        <f>_xlfn.XLOOKUP($E207,'[1]Temp&amp;Sal'!$J$2:$J$236,'[1]Temp&amp;Sal'!$R$2:$R$236)</f>
        <v>9.0978110000000019</v>
      </c>
      <c r="Y207" s="5">
        <f t="shared" si="26"/>
        <v>8.1836880000000036</v>
      </c>
      <c r="Z207" s="6">
        <f t="shared" si="27"/>
        <v>7.5115684996130989</v>
      </c>
    </row>
    <row r="208" spans="1:26">
      <c r="A208" t="s">
        <v>463</v>
      </c>
      <c r="B208" t="s">
        <v>390</v>
      </c>
      <c r="C208" t="s">
        <v>391</v>
      </c>
      <c r="D208" t="s">
        <v>392</v>
      </c>
      <c r="E208" t="s">
        <v>464</v>
      </c>
      <c r="F208" t="str">
        <f t="shared" si="21"/>
        <v>2016</v>
      </c>
      <c r="G208" t="str">
        <f t="shared" si="22"/>
        <v>07</v>
      </c>
      <c r="H208" t="s">
        <v>31</v>
      </c>
      <c r="I208" t="s">
        <v>32</v>
      </c>
      <c r="J208">
        <v>9924</v>
      </c>
      <c r="L208">
        <v>7.04</v>
      </c>
      <c r="N208" t="s">
        <v>33</v>
      </c>
      <c r="O208" t="s">
        <v>34</v>
      </c>
      <c r="P208" t="b">
        <v>0</v>
      </c>
      <c r="Q208" t="s">
        <v>35</v>
      </c>
      <c r="R208">
        <v>514970</v>
      </c>
      <c r="S208">
        <v>427100</v>
      </c>
      <c r="T208">
        <f t="shared" si="23"/>
        <v>0.35785926233765997</v>
      </c>
      <c r="U208">
        <f t="shared" si="24"/>
        <v>6.6821407376623405</v>
      </c>
      <c r="V208" s="4">
        <f>_xlfn.XLOOKUP($E208,'[1]Temp&amp;Sal'!$J$2:$J$236,'[1]Temp&amp;Sal'!$N$2:$N$236)</f>
        <v>8.9961959999999994</v>
      </c>
      <c r="W208" s="4">
        <f t="shared" si="25"/>
        <v>1.9561959999999994</v>
      </c>
      <c r="X208" s="5">
        <f>_xlfn.XLOOKUP($E208,'[1]Temp&amp;Sal'!$J$2:$J$236,'[1]Temp&amp;Sal'!$R$2:$R$236)</f>
        <v>8.8152609999999996</v>
      </c>
      <c r="Y208" s="5">
        <f t="shared" si="26"/>
        <v>6.8590650000000002</v>
      </c>
      <c r="Z208" s="6">
        <f t="shared" si="27"/>
        <v>7.2290184996130966</v>
      </c>
    </row>
    <row r="209" spans="1:26">
      <c r="A209" t="s">
        <v>465</v>
      </c>
      <c r="B209" t="s">
        <v>390</v>
      </c>
      <c r="C209" t="s">
        <v>391</v>
      </c>
      <c r="D209" t="s">
        <v>392</v>
      </c>
      <c r="E209" t="s">
        <v>466</v>
      </c>
      <c r="F209" t="str">
        <f t="shared" si="21"/>
        <v>2016</v>
      </c>
      <c r="G209" t="str">
        <f t="shared" si="22"/>
        <v>08</v>
      </c>
      <c r="H209" t="s">
        <v>31</v>
      </c>
      <c r="I209" t="s">
        <v>32</v>
      </c>
      <c r="J209">
        <v>9924</v>
      </c>
      <c r="L209">
        <v>7.6</v>
      </c>
      <c r="N209" t="s">
        <v>33</v>
      </c>
      <c r="O209" t="s">
        <v>396</v>
      </c>
      <c r="P209" t="b">
        <v>0</v>
      </c>
      <c r="Q209" t="s">
        <v>35</v>
      </c>
      <c r="R209">
        <v>514970</v>
      </c>
      <c r="S209">
        <v>427100</v>
      </c>
      <c r="T209">
        <f t="shared" si="23"/>
        <v>0.47904271688311306</v>
      </c>
      <c r="U209">
        <f t="shared" si="24"/>
        <v>7.120957283116887</v>
      </c>
      <c r="V209" s="4">
        <f>_xlfn.XLOOKUP($E209,'[1]Temp&amp;Sal'!$J$2:$J$236,'[1]Temp&amp;Sal'!$N$2:$N$236)</f>
        <v>8.5181190000000004</v>
      </c>
      <c r="W209" s="4">
        <f t="shared" si="25"/>
        <v>0.9181190000000008</v>
      </c>
      <c r="X209" s="5">
        <f>_xlfn.XLOOKUP($E209,'[1]Temp&amp;Sal'!$J$2:$J$236,'[1]Temp&amp;Sal'!$R$2:$R$236)</f>
        <v>8.3529600000000013</v>
      </c>
      <c r="Y209" s="5">
        <f t="shared" si="26"/>
        <v>7.4348410000000005</v>
      </c>
      <c r="Z209" s="6">
        <f t="shared" si="27"/>
        <v>6.7667174996130983</v>
      </c>
    </row>
    <row r="210" spans="1:26">
      <c r="A210" t="s">
        <v>467</v>
      </c>
      <c r="B210" t="s">
        <v>390</v>
      </c>
      <c r="C210" t="s">
        <v>391</v>
      </c>
      <c r="D210" t="s">
        <v>392</v>
      </c>
      <c r="E210" t="s">
        <v>468</v>
      </c>
      <c r="F210" t="str">
        <f t="shared" si="21"/>
        <v>2016</v>
      </c>
      <c r="G210" t="str">
        <f t="shared" si="22"/>
        <v>08</v>
      </c>
      <c r="H210" t="s">
        <v>31</v>
      </c>
      <c r="I210" t="s">
        <v>32</v>
      </c>
      <c r="J210">
        <v>9924</v>
      </c>
      <c r="L210">
        <v>7.6</v>
      </c>
      <c r="N210" t="s">
        <v>33</v>
      </c>
      <c r="O210" t="s">
        <v>34</v>
      </c>
      <c r="P210" t="b">
        <v>0</v>
      </c>
      <c r="Q210" t="s">
        <v>35</v>
      </c>
      <c r="R210">
        <v>514970</v>
      </c>
      <c r="S210">
        <v>427100</v>
      </c>
      <c r="T210">
        <f t="shared" si="23"/>
        <v>0.47904271688311306</v>
      </c>
      <c r="U210">
        <f t="shared" si="24"/>
        <v>7.120957283116887</v>
      </c>
      <c r="V210" s="4">
        <f>_xlfn.XLOOKUP($E210,'[1]Temp&amp;Sal'!$J$2:$J$236,'[1]Temp&amp;Sal'!$N$2:$N$236)</f>
        <v>8.5181190000000004</v>
      </c>
      <c r="W210" s="4">
        <f t="shared" si="25"/>
        <v>0.9181190000000008</v>
      </c>
      <c r="X210" s="5">
        <f>_xlfn.XLOOKUP($E210,'[1]Temp&amp;Sal'!$J$2:$J$236,'[1]Temp&amp;Sal'!$R$2:$R$236)</f>
        <v>8.3529600000000013</v>
      </c>
      <c r="Y210" s="5">
        <f t="shared" si="26"/>
        <v>7.4348410000000005</v>
      </c>
      <c r="Z210" s="6">
        <f t="shared" si="27"/>
        <v>6.7667174996130983</v>
      </c>
    </row>
    <row r="211" spans="1:26">
      <c r="A211" t="s">
        <v>469</v>
      </c>
      <c r="B211" t="s">
        <v>390</v>
      </c>
      <c r="C211" t="s">
        <v>391</v>
      </c>
      <c r="D211" t="s">
        <v>392</v>
      </c>
      <c r="E211" t="s">
        <v>470</v>
      </c>
      <c r="F211" t="str">
        <f t="shared" si="21"/>
        <v>2016</v>
      </c>
      <c r="G211" t="str">
        <f t="shared" si="22"/>
        <v>09</v>
      </c>
      <c r="H211" t="s">
        <v>31</v>
      </c>
      <c r="I211" t="s">
        <v>32</v>
      </c>
      <c r="J211">
        <v>9924</v>
      </c>
      <c r="L211">
        <v>7.7</v>
      </c>
      <c r="N211" t="s">
        <v>33</v>
      </c>
      <c r="O211" t="s">
        <v>34</v>
      </c>
      <c r="P211" t="b">
        <v>0</v>
      </c>
      <c r="Q211" t="s">
        <v>35</v>
      </c>
      <c r="R211">
        <v>514970</v>
      </c>
      <c r="S211">
        <v>427100</v>
      </c>
      <c r="T211">
        <f t="shared" si="23"/>
        <v>0.47907180779220893</v>
      </c>
      <c r="U211">
        <f t="shared" si="24"/>
        <v>7.2209281922077917</v>
      </c>
      <c r="V211" s="4">
        <f>_xlfn.XLOOKUP($E211,'[1]Temp&amp;Sal'!$J$2:$J$236,'[1]Temp&amp;Sal'!$N$2:$N$236)</f>
        <v>8.6288330000000002</v>
      </c>
      <c r="W211" s="4">
        <f t="shared" si="25"/>
        <v>0.92883300000000002</v>
      </c>
      <c r="X211" s="5">
        <f>_xlfn.XLOOKUP($E211,'[1]Temp&amp;Sal'!$J$2:$J$236,'[1]Temp&amp;Sal'!$R$2:$R$236)</f>
        <v>8.4593699999999998</v>
      </c>
      <c r="Y211" s="5">
        <f t="shared" si="26"/>
        <v>7.5305369999999998</v>
      </c>
      <c r="Z211" s="6">
        <f t="shared" si="27"/>
        <v>6.8731274996130969</v>
      </c>
    </row>
    <row r="212" spans="1:26">
      <c r="A212" t="s">
        <v>471</v>
      </c>
      <c r="B212" t="s">
        <v>390</v>
      </c>
      <c r="C212" t="s">
        <v>391</v>
      </c>
      <c r="D212" t="s">
        <v>392</v>
      </c>
      <c r="E212" t="s">
        <v>472</v>
      </c>
      <c r="F212" t="str">
        <f t="shared" si="21"/>
        <v>2016</v>
      </c>
      <c r="G212" t="str">
        <f t="shared" si="22"/>
        <v>10</v>
      </c>
      <c r="H212" t="s">
        <v>31</v>
      </c>
      <c r="I212" t="s">
        <v>32</v>
      </c>
      <c r="J212">
        <v>9924</v>
      </c>
      <c r="L212">
        <v>9.3800000000000008</v>
      </c>
      <c r="N212" t="s">
        <v>33</v>
      </c>
      <c r="O212" t="s">
        <v>34</v>
      </c>
      <c r="P212" t="b">
        <v>0</v>
      </c>
      <c r="Q212" t="s">
        <v>35</v>
      </c>
      <c r="R212">
        <v>514970</v>
      </c>
      <c r="S212">
        <v>427100</v>
      </c>
      <c r="T212">
        <f t="shared" si="23"/>
        <v>0.51405271688311815</v>
      </c>
      <c r="U212">
        <f t="shared" si="24"/>
        <v>8.8659472831168831</v>
      </c>
      <c r="V212" s="4">
        <f>_xlfn.XLOOKUP($E212,'[1]Temp&amp;Sal'!$J$2:$J$236,'[1]Temp&amp;Sal'!$N$2:$N$236)</f>
        <v>9.5329840000000008</v>
      </c>
      <c r="W212" s="4">
        <f t="shared" si="25"/>
        <v>0.15298400000000001</v>
      </c>
      <c r="X212" s="5">
        <f>_xlfn.XLOOKUP($E212,'[1]Temp&amp;Sal'!$J$2:$J$236,'[1]Temp&amp;Sal'!$R$2:$R$236)</f>
        <v>9.3360800000000008</v>
      </c>
      <c r="Y212" s="5">
        <f t="shared" si="26"/>
        <v>9.1830960000000008</v>
      </c>
      <c r="Z212" s="6">
        <f t="shared" si="27"/>
        <v>7.7498374996130979</v>
      </c>
    </row>
    <row r="213" spans="1:26">
      <c r="A213" t="s">
        <v>473</v>
      </c>
      <c r="B213" t="s">
        <v>390</v>
      </c>
      <c r="C213" t="s">
        <v>391</v>
      </c>
      <c r="D213" t="s">
        <v>392</v>
      </c>
      <c r="E213" t="s">
        <v>474</v>
      </c>
      <c r="F213" t="str">
        <f t="shared" si="21"/>
        <v>2016</v>
      </c>
      <c r="G213" t="str">
        <f t="shared" si="22"/>
        <v>11</v>
      </c>
      <c r="H213" t="s">
        <v>31</v>
      </c>
      <c r="I213" t="s">
        <v>32</v>
      </c>
      <c r="J213">
        <v>9924</v>
      </c>
      <c r="L213">
        <v>8.94</v>
      </c>
      <c r="N213" t="s">
        <v>33</v>
      </c>
      <c r="O213" t="s">
        <v>396</v>
      </c>
      <c r="P213" t="b">
        <v>0</v>
      </c>
      <c r="Q213" t="s">
        <v>35</v>
      </c>
      <c r="R213">
        <v>514970</v>
      </c>
      <c r="S213">
        <v>427100</v>
      </c>
      <c r="T213">
        <f t="shared" si="23"/>
        <v>0.25725617142857127</v>
      </c>
      <c r="U213">
        <f t="shared" si="24"/>
        <v>8.6827438285714287</v>
      </c>
      <c r="V213" s="4">
        <f>_xlfn.XLOOKUP($E213,'[1]Temp&amp;Sal'!$J$2:$J$236,'[1]Temp&amp;Sal'!$N$2:$N$236)</f>
        <v>11.694326</v>
      </c>
      <c r="W213" s="4">
        <f t="shared" si="25"/>
        <v>2.7543260000000007</v>
      </c>
      <c r="X213" s="5">
        <f>_xlfn.XLOOKUP($E213,'[1]Temp&amp;Sal'!$J$2:$J$236,'[1]Temp&amp;Sal'!$R$2:$R$236)</f>
        <v>11.412238</v>
      </c>
      <c r="Y213" s="5">
        <f t="shared" si="26"/>
        <v>8.6579119999999996</v>
      </c>
      <c r="Z213" s="6">
        <f t="shared" si="27"/>
        <v>9.8259954996130965</v>
      </c>
    </row>
    <row r="214" spans="1:26">
      <c r="A214" t="s">
        <v>475</v>
      </c>
      <c r="B214" t="s">
        <v>390</v>
      </c>
      <c r="C214" t="s">
        <v>391</v>
      </c>
      <c r="D214" t="s">
        <v>392</v>
      </c>
      <c r="E214" t="s">
        <v>476</v>
      </c>
      <c r="F214" t="str">
        <f t="shared" si="21"/>
        <v>2016</v>
      </c>
      <c r="G214" t="str">
        <f t="shared" si="22"/>
        <v>11</v>
      </c>
      <c r="H214" t="s">
        <v>31</v>
      </c>
      <c r="I214" t="s">
        <v>32</v>
      </c>
      <c r="J214">
        <v>9924</v>
      </c>
      <c r="L214">
        <v>8.94</v>
      </c>
      <c r="N214" t="s">
        <v>33</v>
      </c>
      <c r="O214" t="s">
        <v>34</v>
      </c>
      <c r="P214" t="b">
        <v>0</v>
      </c>
      <c r="Q214" t="s">
        <v>35</v>
      </c>
      <c r="R214">
        <v>514970</v>
      </c>
      <c r="S214">
        <v>427100</v>
      </c>
      <c r="T214">
        <f t="shared" si="23"/>
        <v>0.25725617142857127</v>
      </c>
      <c r="U214">
        <f t="shared" si="24"/>
        <v>8.6827438285714287</v>
      </c>
      <c r="V214" s="4">
        <f>_xlfn.XLOOKUP($E214,'[1]Temp&amp;Sal'!$J$2:$J$236,'[1]Temp&amp;Sal'!$N$2:$N$236)</f>
        <v>11.694326</v>
      </c>
      <c r="W214" s="4">
        <f t="shared" si="25"/>
        <v>2.7543260000000007</v>
      </c>
      <c r="X214" s="5">
        <f>_xlfn.XLOOKUP($E214,'[1]Temp&amp;Sal'!$J$2:$J$236,'[1]Temp&amp;Sal'!$R$2:$R$236)</f>
        <v>11.412238</v>
      </c>
      <c r="Y214" s="5">
        <f t="shared" si="26"/>
        <v>8.6579119999999996</v>
      </c>
      <c r="Z214" s="6">
        <f t="shared" si="27"/>
        <v>9.8259954996130965</v>
      </c>
    </row>
    <row r="215" spans="1:26">
      <c r="A215" t="s">
        <v>477</v>
      </c>
      <c r="B215" t="s">
        <v>390</v>
      </c>
      <c r="C215" t="s">
        <v>391</v>
      </c>
      <c r="D215" t="s">
        <v>392</v>
      </c>
      <c r="E215" t="s">
        <v>478</v>
      </c>
      <c r="F215" t="str">
        <f t="shared" si="21"/>
        <v>2016</v>
      </c>
      <c r="G215" t="str">
        <f t="shared" si="22"/>
        <v>12</v>
      </c>
      <c r="H215" t="s">
        <v>31</v>
      </c>
      <c r="I215" t="s">
        <v>32</v>
      </c>
      <c r="J215">
        <v>9924</v>
      </c>
      <c r="L215">
        <v>8.7100000000000009</v>
      </c>
      <c r="N215" t="s">
        <v>33</v>
      </c>
      <c r="O215" t="s">
        <v>34</v>
      </c>
      <c r="P215" t="b">
        <v>0</v>
      </c>
      <c r="Q215" t="s">
        <v>35</v>
      </c>
      <c r="R215">
        <v>514970</v>
      </c>
      <c r="S215">
        <v>427100</v>
      </c>
      <c r="T215">
        <f t="shared" si="23"/>
        <v>-0.31442420952381012</v>
      </c>
      <c r="U215">
        <f t="shared" si="24"/>
        <v>9.0244242095238114</v>
      </c>
      <c r="V215" s="4">
        <f>_xlfn.XLOOKUP($E215,'[1]Temp&amp;Sal'!$J$2:$J$236,'[1]Temp&amp;Sal'!$N$2:$N$236)</f>
        <v>10.952294999999999</v>
      </c>
      <c r="W215" s="4">
        <f t="shared" si="25"/>
        <v>2.2422949999999986</v>
      </c>
      <c r="X215" s="5">
        <f>_xlfn.XLOOKUP($E215,'[1]Temp&amp;Sal'!$J$2:$J$236,'[1]Temp&amp;Sal'!$R$2:$R$236)</f>
        <v>10.70574</v>
      </c>
      <c r="Y215" s="5">
        <f t="shared" si="26"/>
        <v>8.4634450000000019</v>
      </c>
      <c r="Z215" s="6">
        <f t="shared" si="27"/>
        <v>9.1194974996130966</v>
      </c>
    </row>
    <row r="216" spans="1:26">
      <c r="A216" t="s">
        <v>479</v>
      </c>
      <c r="B216" t="s">
        <v>365</v>
      </c>
      <c r="C216" t="s">
        <v>366</v>
      </c>
      <c r="D216" t="s">
        <v>367</v>
      </c>
      <c r="E216" t="s">
        <v>480</v>
      </c>
      <c r="F216" t="str">
        <f t="shared" si="21"/>
        <v>2019</v>
      </c>
      <c r="G216" t="str">
        <f t="shared" si="22"/>
        <v>01</v>
      </c>
      <c r="H216" t="s">
        <v>31</v>
      </c>
      <c r="I216" t="s">
        <v>32</v>
      </c>
      <c r="J216">
        <v>9924</v>
      </c>
      <c r="L216">
        <v>11.5</v>
      </c>
      <c r="N216" t="s">
        <v>33</v>
      </c>
      <c r="O216" t="s">
        <v>34</v>
      </c>
      <c r="P216" t="b">
        <v>0</v>
      </c>
      <c r="Q216" t="s">
        <v>35</v>
      </c>
      <c r="R216">
        <v>515670</v>
      </c>
      <c r="S216">
        <v>427110</v>
      </c>
      <c r="T216">
        <f t="shared" si="23"/>
        <v>0.89225817142856956</v>
      </c>
      <c r="U216">
        <f t="shared" si="24"/>
        <v>10.607741828571431</v>
      </c>
      <c r="V216" s="4">
        <f>_xlfn.XLOOKUP($E216,'[1]Temp&amp;Sal'!$J$2:$J$236,'[1]Temp&amp;Sal'!$N$2:$N$236)</f>
        <v>11.815110000000001</v>
      </c>
      <c r="W216" s="4">
        <f t="shared" si="25"/>
        <v>0.31511000000000067</v>
      </c>
      <c r="X216" s="5">
        <f>_xlfn.XLOOKUP($E216,'[1]Temp&amp;Sal'!$J$2:$J$236,'[1]Temp&amp;Sal'!$R$2:$R$236)</f>
        <v>11.530828</v>
      </c>
      <c r="Y216" s="5">
        <f t="shared" si="26"/>
        <v>11.215717999999999</v>
      </c>
      <c r="Z216" s="6">
        <f t="shared" si="27"/>
        <v>9.9445854996130958</v>
      </c>
    </row>
    <row r="217" spans="1:26">
      <c r="A217" t="s">
        <v>481</v>
      </c>
      <c r="B217" t="s">
        <v>365</v>
      </c>
      <c r="C217" t="s">
        <v>366</v>
      </c>
      <c r="D217" t="s">
        <v>367</v>
      </c>
      <c r="E217" t="s">
        <v>482</v>
      </c>
      <c r="F217" t="str">
        <f t="shared" si="21"/>
        <v>2019</v>
      </c>
      <c r="G217" t="str">
        <f t="shared" si="22"/>
        <v>02</v>
      </c>
      <c r="H217" t="s">
        <v>31</v>
      </c>
      <c r="I217" t="s">
        <v>32</v>
      </c>
      <c r="J217">
        <v>9924</v>
      </c>
      <c r="L217">
        <v>11.5</v>
      </c>
      <c r="N217" t="s">
        <v>33</v>
      </c>
      <c r="O217" t="s">
        <v>34</v>
      </c>
      <c r="P217" t="b">
        <v>0</v>
      </c>
      <c r="Q217" t="s">
        <v>35</v>
      </c>
      <c r="R217">
        <v>515670</v>
      </c>
      <c r="S217">
        <v>427110</v>
      </c>
      <c r="T217">
        <f t="shared" si="23"/>
        <v>0.90705817142857059</v>
      </c>
      <c r="U217">
        <f t="shared" si="24"/>
        <v>10.59294182857143</v>
      </c>
      <c r="V217" s="4" t="str">
        <f>_xlfn.XLOOKUP($E217,'[1]Temp&amp;Sal'!$J$2:$J$236,'[1]Temp&amp;Sal'!$N$2:$N$236)</f>
        <v/>
      </c>
      <c r="W217" s="4" t="str">
        <f t="shared" si="25"/>
        <v/>
      </c>
      <c r="X217" s="5" t="str">
        <f>_xlfn.XLOOKUP($E217,'[1]Temp&amp;Sal'!$J$2:$J$236,'[1]Temp&amp;Sal'!$R$2:$R$236)</f>
        <v/>
      </c>
      <c r="Y217" s="5" t="str">
        <f t="shared" si="26"/>
        <v/>
      </c>
      <c r="Z217" s="6" t="str">
        <f t="shared" si="27"/>
        <v/>
      </c>
    </row>
    <row r="218" spans="1:26">
      <c r="A218" t="s">
        <v>483</v>
      </c>
      <c r="B218" t="s">
        <v>365</v>
      </c>
      <c r="C218" t="s">
        <v>366</v>
      </c>
      <c r="D218" t="s">
        <v>367</v>
      </c>
      <c r="E218" t="s">
        <v>484</v>
      </c>
      <c r="F218" t="str">
        <f t="shared" si="21"/>
        <v>2019</v>
      </c>
      <c r="G218" t="str">
        <f t="shared" si="22"/>
        <v>03</v>
      </c>
      <c r="H218" t="s">
        <v>31</v>
      </c>
      <c r="I218" t="s">
        <v>32</v>
      </c>
      <c r="J218">
        <v>9924</v>
      </c>
      <c r="L218">
        <v>10.7</v>
      </c>
      <c r="N218" t="s">
        <v>33</v>
      </c>
      <c r="O218" t="s">
        <v>34</v>
      </c>
      <c r="P218" t="b">
        <v>0</v>
      </c>
      <c r="Q218" t="s">
        <v>35</v>
      </c>
      <c r="R218">
        <v>515670</v>
      </c>
      <c r="S218">
        <v>427110</v>
      </c>
      <c r="T218">
        <f t="shared" si="23"/>
        <v>1.0023926158730139</v>
      </c>
      <c r="U218">
        <f t="shared" si="24"/>
        <v>9.6976073841269859</v>
      </c>
      <c r="V218" s="4">
        <f>_xlfn.XLOOKUP($E218,'[1]Temp&amp;Sal'!$J$2:$J$236,'[1]Temp&amp;Sal'!$N$2:$N$236)</f>
        <v>11.240212</v>
      </c>
      <c r="W218" s="4">
        <f t="shared" si="25"/>
        <v>0.54021200000000036</v>
      </c>
      <c r="X218" s="5">
        <f>_xlfn.XLOOKUP($E218,'[1]Temp&amp;Sal'!$J$2:$J$236,'[1]Temp&amp;Sal'!$R$2:$R$236)</f>
        <v>10.970253999999999</v>
      </c>
      <c r="Y218" s="5">
        <f t="shared" si="26"/>
        <v>10.430041999999998</v>
      </c>
      <c r="Z218" s="6">
        <f t="shared" si="27"/>
        <v>9.384011499613095</v>
      </c>
    </row>
    <row r="219" spans="1:26">
      <c r="A219" t="s">
        <v>485</v>
      </c>
      <c r="B219" t="s">
        <v>365</v>
      </c>
      <c r="C219" t="s">
        <v>366</v>
      </c>
      <c r="D219" t="s">
        <v>367</v>
      </c>
      <c r="E219" t="s">
        <v>486</v>
      </c>
      <c r="F219" t="str">
        <f t="shared" si="21"/>
        <v>2019</v>
      </c>
      <c r="G219" t="str">
        <f t="shared" si="22"/>
        <v>03</v>
      </c>
      <c r="H219" t="s">
        <v>31</v>
      </c>
      <c r="I219" t="s">
        <v>32</v>
      </c>
      <c r="J219">
        <v>9924</v>
      </c>
      <c r="L219">
        <v>9.43</v>
      </c>
      <c r="N219" t="s">
        <v>33</v>
      </c>
      <c r="O219" t="s">
        <v>34</v>
      </c>
      <c r="P219" t="b">
        <v>0</v>
      </c>
      <c r="Q219" t="s">
        <v>35</v>
      </c>
      <c r="R219">
        <v>515670</v>
      </c>
      <c r="S219">
        <v>427110</v>
      </c>
      <c r="T219">
        <f t="shared" si="23"/>
        <v>1.0023926158730139</v>
      </c>
      <c r="U219">
        <f t="shared" si="24"/>
        <v>8.4276073841269863</v>
      </c>
      <c r="V219" s="4" t="str">
        <f>_xlfn.XLOOKUP($E219,'[1]Temp&amp;Sal'!$J$2:$J$236,'[1]Temp&amp;Sal'!$N$2:$N$236)</f>
        <v/>
      </c>
      <c r="W219" s="4" t="str">
        <f t="shared" si="25"/>
        <v/>
      </c>
      <c r="X219" s="5" t="str">
        <f>_xlfn.XLOOKUP($E219,'[1]Temp&amp;Sal'!$J$2:$J$236,'[1]Temp&amp;Sal'!$R$2:$R$236)</f>
        <v/>
      </c>
      <c r="Y219" s="5" t="str">
        <f t="shared" si="26"/>
        <v/>
      </c>
      <c r="Z219" s="6" t="str">
        <f t="shared" si="27"/>
        <v/>
      </c>
    </row>
    <row r="220" spans="1:26">
      <c r="A220" t="s">
        <v>487</v>
      </c>
      <c r="B220" t="s">
        <v>365</v>
      </c>
      <c r="C220" t="s">
        <v>366</v>
      </c>
      <c r="D220" t="s">
        <v>367</v>
      </c>
      <c r="E220" t="s">
        <v>488</v>
      </c>
      <c r="F220" t="str">
        <f t="shared" si="21"/>
        <v>2019</v>
      </c>
      <c r="G220" t="str">
        <f t="shared" si="22"/>
        <v>06</v>
      </c>
      <c r="H220" t="s">
        <v>31</v>
      </c>
      <c r="I220" t="s">
        <v>32</v>
      </c>
      <c r="J220">
        <v>9924</v>
      </c>
      <c r="L220">
        <v>8.32</v>
      </c>
      <c r="N220" t="s">
        <v>33</v>
      </c>
      <c r="O220" t="s">
        <v>34</v>
      </c>
      <c r="P220" t="b">
        <v>0</v>
      </c>
      <c r="Q220" t="s">
        <v>35</v>
      </c>
      <c r="R220">
        <v>515670</v>
      </c>
      <c r="S220">
        <v>427110</v>
      </c>
      <c r="T220">
        <f t="shared" si="23"/>
        <v>0.56570128253967988</v>
      </c>
      <c r="U220">
        <f t="shared" si="24"/>
        <v>7.7542987174603208</v>
      </c>
      <c r="V220" s="4">
        <f>_xlfn.XLOOKUP($E220,'[1]Temp&amp;Sal'!$J$2:$J$236,'[1]Temp&amp;Sal'!$N$2:$N$236)</f>
        <v>8.8514160000000004</v>
      </c>
      <c r="W220" s="4">
        <f t="shared" si="25"/>
        <v>0.53141600000000011</v>
      </c>
      <c r="X220" s="5">
        <f>_xlfn.XLOOKUP($E220,'[1]Temp&amp;Sal'!$J$2:$J$236,'[1]Temp&amp;Sal'!$R$2:$R$236)</f>
        <v>8.6708160000000003</v>
      </c>
      <c r="Y220" s="5">
        <f t="shared" si="26"/>
        <v>8.1394000000000002</v>
      </c>
      <c r="Z220" s="6">
        <f t="shared" si="27"/>
        <v>7.0845734996130973</v>
      </c>
    </row>
    <row r="221" spans="1:26">
      <c r="A221" t="s">
        <v>489</v>
      </c>
      <c r="B221" t="s">
        <v>365</v>
      </c>
      <c r="C221" t="s">
        <v>366</v>
      </c>
      <c r="D221" t="s">
        <v>367</v>
      </c>
      <c r="E221" t="s">
        <v>490</v>
      </c>
      <c r="F221" t="str">
        <f t="shared" si="21"/>
        <v>2019</v>
      </c>
      <c r="G221" t="str">
        <f t="shared" si="22"/>
        <v>06</v>
      </c>
      <c r="H221" t="s">
        <v>31</v>
      </c>
      <c r="I221" t="s">
        <v>32</v>
      </c>
      <c r="J221">
        <v>9924</v>
      </c>
      <c r="L221">
        <v>7.88</v>
      </c>
      <c r="N221" t="s">
        <v>33</v>
      </c>
      <c r="O221" t="s">
        <v>34</v>
      </c>
      <c r="P221" t="b">
        <v>0</v>
      </c>
      <c r="Q221" t="s">
        <v>35</v>
      </c>
      <c r="R221">
        <v>515670</v>
      </c>
      <c r="S221">
        <v>427110</v>
      </c>
      <c r="T221">
        <f t="shared" si="23"/>
        <v>0.56570128253967988</v>
      </c>
      <c r="U221">
        <f t="shared" si="24"/>
        <v>7.3142987174603196</v>
      </c>
      <c r="V221" s="4">
        <f>_xlfn.XLOOKUP($E221,'[1]Temp&amp;Sal'!$J$2:$J$236,'[1]Temp&amp;Sal'!$N$2:$N$236)</f>
        <v>9.483784</v>
      </c>
      <c r="W221" s="4">
        <f t="shared" si="25"/>
        <v>1.6037840000000001</v>
      </c>
      <c r="X221" s="5">
        <f>_xlfn.XLOOKUP($E221,'[1]Temp&amp;Sal'!$J$2:$J$236,'[1]Temp&amp;Sal'!$R$2:$R$236)</f>
        <v>9.2903330000000004</v>
      </c>
      <c r="Y221" s="5">
        <f t="shared" si="26"/>
        <v>7.6865490000000003</v>
      </c>
      <c r="Z221" s="6">
        <f t="shared" si="27"/>
        <v>7.7040904996130974</v>
      </c>
    </row>
    <row r="222" spans="1:26">
      <c r="A222" t="s">
        <v>491</v>
      </c>
      <c r="B222" t="s">
        <v>365</v>
      </c>
      <c r="C222" t="s">
        <v>366</v>
      </c>
      <c r="D222" t="s">
        <v>367</v>
      </c>
      <c r="E222" t="s">
        <v>492</v>
      </c>
      <c r="F222" t="str">
        <f t="shared" si="21"/>
        <v>2019</v>
      </c>
      <c r="G222" t="str">
        <f t="shared" si="22"/>
        <v>07</v>
      </c>
      <c r="H222" t="s">
        <v>31</v>
      </c>
      <c r="I222" t="s">
        <v>32</v>
      </c>
      <c r="J222">
        <v>9924</v>
      </c>
      <c r="L222">
        <v>7.43</v>
      </c>
      <c r="N222" t="s">
        <v>33</v>
      </c>
      <c r="O222" t="s">
        <v>34</v>
      </c>
      <c r="P222" t="b">
        <v>0</v>
      </c>
      <c r="Q222" t="s">
        <v>35</v>
      </c>
      <c r="R222">
        <v>515670</v>
      </c>
      <c r="S222">
        <v>427110</v>
      </c>
      <c r="T222">
        <f t="shared" si="23"/>
        <v>0.35785926233765997</v>
      </c>
      <c r="U222">
        <f t="shared" si="24"/>
        <v>7.0721407376623393</v>
      </c>
      <c r="V222" s="4">
        <f>_xlfn.XLOOKUP($E222,'[1]Temp&amp;Sal'!$J$2:$J$236,'[1]Temp&amp;Sal'!$N$2:$N$236)</f>
        <v>8.5229759999999999</v>
      </c>
      <c r="W222" s="4">
        <f t="shared" si="25"/>
        <v>1.0929760000000002</v>
      </c>
      <c r="X222" s="5">
        <f>_xlfn.XLOOKUP($E222,'[1]Temp&amp;Sal'!$J$2:$J$236,'[1]Temp&amp;Sal'!$R$2:$R$236)</f>
        <v>8.3623800000000017</v>
      </c>
      <c r="Y222" s="5">
        <f t="shared" si="26"/>
        <v>7.2694040000000015</v>
      </c>
      <c r="Z222" s="6">
        <f t="shared" si="27"/>
        <v>6.7761374996130987</v>
      </c>
    </row>
    <row r="223" spans="1:26">
      <c r="A223" t="s">
        <v>493</v>
      </c>
      <c r="B223" t="s">
        <v>365</v>
      </c>
      <c r="C223" t="s">
        <v>366</v>
      </c>
      <c r="D223" t="s">
        <v>367</v>
      </c>
      <c r="E223" t="s">
        <v>494</v>
      </c>
      <c r="F223" t="str">
        <f t="shared" si="21"/>
        <v>2019</v>
      </c>
      <c r="G223" t="str">
        <f t="shared" si="22"/>
        <v>08</v>
      </c>
      <c r="H223" t="s">
        <v>31</v>
      </c>
      <c r="I223" t="s">
        <v>32</v>
      </c>
      <c r="J223">
        <v>9924</v>
      </c>
      <c r="L223">
        <v>6.56</v>
      </c>
      <c r="N223" t="s">
        <v>33</v>
      </c>
      <c r="O223" t="s">
        <v>34</v>
      </c>
      <c r="P223" t="b">
        <v>0</v>
      </c>
      <c r="Q223" t="s">
        <v>35</v>
      </c>
      <c r="R223">
        <v>515670</v>
      </c>
      <c r="S223">
        <v>427110</v>
      </c>
      <c r="T223">
        <f t="shared" si="23"/>
        <v>0.47904271688311306</v>
      </c>
      <c r="U223">
        <f t="shared" si="24"/>
        <v>6.0809572831168861</v>
      </c>
      <c r="V223" s="4">
        <f>_xlfn.XLOOKUP($E223,'[1]Temp&amp;Sal'!$J$2:$J$236,'[1]Temp&amp;Sal'!$N$2:$N$236)</f>
        <v>8.6901519999999994</v>
      </c>
      <c r="W223" s="4">
        <f t="shared" si="25"/>
        <v>2.1301519999999998</v>
      </c>
      <c r="X223" s="5">
        <f>_xlfn.XLOOKUP($E223,'[1]Temp&amp;Sal'!$J$2:$J$236,'[1]Temp&amp;Sal'!$R$2:$R$236)</f>
        <v>8.5197760000000002</v>
      </c>
      <c r="Y223" s="5">
        <f t="shared" si="26"/>
        <v>6.3896240000000004</v>
      </c>
      <c r="Z223" s="6">
        <f t="shared" si="27"/>
        <v>6.9335334996130973</v>
      </c>
    </row>
    <row r="224" spans="1:26">
      <c r="A224" t="s">
        <v>495</v>
      </c>
      <c r="B224" t="s">
        <v>365</v>
      </c>
      <c r="C224" t="s">
        <v>366</v>
      </c>
      <c r="D224" t="s">
        <v>367</v>
      </c>
      <c r="E224" t="s">
        <v>496</v>
      </c>
      <c r="F224" t="str">
        <f t="shared" si="21"/>
        <v>2019</v>
      </c>
      <c r="G224" t="str">
        <f t="shared" si="22"/>
        <v>08</v>
      </c>
      <c r="H224" t="s">
        <v>31</v>
      </c>
      <c r="I224" t="s">
        <v>32</v>
      </c>
      <c r="J224">
        <v>9924</v>
      </c>
      <c r="L224">
        <v>7.94</v>
      </c>
      <c r="N224" t="s">
        <v>33</v>
      </c>
      <c r="O224" t="s">
        <v>34</v>
      </c>
      <c r="P224" t="b">
        <v>0</v>
      </c>
      <c r="Q224" t="s">
        <v>35</v>
      </c>
      <c r="R224">
        <v>515670</v>
      </c>
      <c r="S224">
        <v>427110</v>
      </c>
      <c r="T224">
        <f t="shared" si="23"/>
        <v>0.47904271688311306</v>
      </c>
      <c r="U224">
        <f t="shared" si="24"/>
        <v>7.4609572831168869</v>
      </c>
      <c r="V224" s="4">
        <f>_xlfn.XLOOKUP($E224,'[1]Temp&amp;Sal'!$J$2:$J$236,'[1]Temp&amp;Sal'!$N$2:$N$236)</f>
        <v>9.0611239999999995</v>
      </c>
      <c r="W224" s="4">
        <f t="shared" si="25"/>
        <v>1.1211239999999991</v>
      </c>
      <c r="X224" s="5">
        <f>_xlfn.XLOOKUP($E224,'[1]Temp&amp;Sal'!$J$2:$J$236,'[1]Temp&amp;Sal'!$R$2:$R$236)</f>
        <v>8.8746960000000001</v>
      </c>
      <c r="Y224" s="5">
        <f t="shared" si="26"/>
        <v>7.753572000000001</v>
      </c>
      <c r="Z224" s="6">
        <f t="shared" si="27"/>
        <v>7.2884534996130972</v>
      </c>
    </row>
    <row r="225" spans="1:27">
      <c r="A225" t="s">
        <v>497</v>
      </c>
      <c r="B225" t="s">
        <v>365</v>
      </c>
      <c r="C225" t="s">
        <v>366</v>
      </c>
      <c r="D225" t="s">
        <v>367</v>
      </c>
      <c r="E225" t="s">
        <v>498</v>
      </c>
      <c r="F225" t="str">
        <f t="shared" si="21"/>
        <v>2019</v>
      </c>
      <c r="G225" t="str">
        <f t="shared" si="22"/>
        <v>09</v>
      </c>
      <c r="H225" t="s">
        <v>31</v>
      </c>
      <c r="I225" t="s">
        <v>32</v>
      </c>
      <c r="J225">
        <v>9924</v>
      </c>
      <c r="L225">
        <v>8.5</v>
      </c>
      <c r="N225" t="s">
        <v>33</v>
      </c>
      <c r="O225" t="s">
        <v>34</v>
      </c>
      <c r="P225" t="b">
        <v>0</v>
      </c>
      <c r="Q225" t="s">
        <v>35</v>
      </c>
      <c r="R225">
        <v>515670</v>
      </c>
      <c r="S225">
        <v>427110</v>
      </c>
      <c r="T225">
        <f t="shared" si="23"/>
        <v>0.47907180779220893</v>
      </c>
      <c r="U225">
        <f t="shared" si="24"/>
        <v>8.0209281922077906</v>
      </c>
      <c r="V225" s="4">
        <f>_xlfn.XLOOKUP($E225,'[1]Temp&amp;Sal'!$J$2:$J$236,'[1]Temp&amp;Sal'!$N$2:$N$236)</f>
        <v>8.9846640000000004</v>
      </c>
      <c r="W225" s="4">
        <f t="shared" si="25"/>
        <v>0.48466400000000043</v>
      </c>
      <c r="X225" s="5">
        <f>_xlfn.XLOOKUP($E225,'[1]Temp&amp;Sal'!$J$2:$J$236,'[1]Temp&amp;Sal'!$R$2:$R$236)</f>
        <v>8.8105150000000005</v>
      </c>
      <c r="Y225" s="5">
        <f t="shared" si="26"/>
        <v>8.3258510000000001</v>
      </c>
      <c r="Z225" s="6">
        <f t="shared" si="27"/>
        <v>7.2242724996130976</v>
      </c>
    </row>
    <row r="226" spans="1:27">
      <c r="A226" t="s">
        <v>499</v>
      </c>
      <c r="B226" t="s">
        <v>365</v>
      </c>
      <c r="C226" t="s">
        <v>366</v>
      </c>
      <c r="D226" t="s">
        <v>367</v>
      </c>
      <c r="E226" t="s">
        <v>500</v>
      </c>
      <c r="F226" t="str">
        <f t="shared" si="21"/>
        <v>2019</v>
      </c>
      <c r="G226" t="str">
        <f t="shared" si="22"/>
        <v>10</v>
      </c>
      <c r="H226" t="s">
        <v>31</v>
      </c>
      <c r="I226" t="s">
        <v>32</v>
      </c>
      <c r="J226">
        <v>9924</v>
      </c>
      <c r="L226">
        <v>9.69</v>
      </c>
      <c r="N226" t="s">
        <v>33</v>
      </c>
      <c r="O226" t="s">
        <v>34</v>
      </c>
      <c r="P226" t="b">
        <v>0</v>
      </c>
      <c r="Q226" t="s">
        <v>35</v>
      </c>
      <c r="R226">
        <v>515670</v>
      </c>
      <c r="S226">
        <v>427110</v>
      </c>
      <c r="T226">
        <f t="shared" si="23"/>
        <v>0.51405271688311815</v>
      </c>
      <c r="U226">
        <f t="shared" si="24"/>
        <v>9.1759472831168818</v>
      </c>
      <c r="V226" s="4" t="str">
        <f>_xlfn.XLOOKUP($E226,'[1]Temp&amp;Sal'!$J$2:$J$236,'[1]Temp&amp;Sal'!$N$2:$N$236)</f>
        <v/>
      </c>
      <c r="W226" s="4" t="str">
        <f t="shared" si="25"/>
        <v/>
      </c>
      <c r="X226" s="5" t="str">
        <f>_xlfn.XLOOKUP($E226,'[1]Temp&amp;Sal'!$J$2:$J$236,'[1]Temp&amp;Sal'!$R$2:$R$236)</f>
        <v/>
      </c>
      <c r="Y226" s="5" t="str">
        <f t="shared" si="26"/>
        <v/>
      </c>
      <c r="Z226" s="6" t="str">
        <f t="shared" si="27"/>
        <v/>
      </c>
    </row>
    <row r="227" spans="1:27">
      <c r="A227" t="s">
        <v>501</v>
      </c>
      <c r="B227" t="s">
        <v>390</v>
      </c>
      <c r="C227" t="s">
        <v>391</v>
      </c>
      <c r="D227" t="s">
        <v>392</v>
      </c>
      <c r="E227" t="s">
        <v>502</v>
      </c>
      <c r="F227" t="str">
        <f t="shared" si="21"/>
        <v>2019</v>
      </c>
      <c r="G227" t="str">
        <f t="shared" si="22"/>
        <v>01</v>
      </c>
      <c r="H227" t="s">
        <v>31</v>
      </c>
      <c r="I227" t="s">
        <v>32</v>
      </c>
      <c r="J227">
        <v>9924</v>
      </c>
      <c r="L227">
        <v>11.1</v>
      </c>
      <c r="N227" t="s">
        <v>33</v>
      </c>
      <c r="O227" t="s">
        <v>34</v>
      </c>
      <c r="P227" t="b">
        <v>0</v>
      </c>
      <c r="Q227" t="s">
        <v>35</v>
      </c>
      <c r="R227">
        <v>514970</v>
      </c>
      <c r="S227">
        <v>427100</v>
      </c>
      <c r="T227">
        <f t="shared" si="23"/>
        <v>0.89225817142856956</v>
      </c>
      <c r="U227">
        <f t="shared" si="24"/>
        <v>10.207741828571431</v>
      </c>
      <c r="V227" s="4">
        <f>_xlfn.XLOOKUP($E227,'[1]Temp&amp;Sal'!$J$2:$J$236,'[1]Temp&amp;Sal'!$N$2:$N$236)</f>
        <v>11.658374</v>
      </c>
      <c r="W227" s="4">
        <f t="shared" si="25"/>
        <v>0.55837400000000059</v>
      </c>
      <c r="X227" s="5">
        <f>_xlfn.XLOOKUP($E227,'[1]Temp&amp;Sal'!$J$2:$J$236,'[1]Temp&amp;Sal'!$R$2:$R$236)</f>
        <v>11.374236</v>
      </c>
      <c r="Y227" s="5">
        <f t="shared" si="26"/>
        <v>10.815861999999999</v>
      </c>
      <c r="Z227" s="6">
        <f t="shared" si="27"/>
        <v>9.7879934996130959</v>
      </c>
    </row>
    <row r="228" spans="1:27">
      <c r="A228" t="s">
        <v>503</v>
      </c>
      <c r="B228" t="s">
        <v>390</v>
      </c>
      <c r="C228" t="s">
        <v>391</v>
      </c>
      <c r="D228" t="s">
        <v>392</v>
      </c>
      <c r="E228" t="s">
        <v>504</v>
      </c>
      <c r="F228" t="str">
        <f t="shared" si="21"/>
        <v>2019</v>
      </c>
      <c r="G228" t="str">
        <f t="shared" si="22"/>
        <v>02</v>
      </c>
      <c r="H228" t="s">
        <v>31</v>
      </c>
      <c r="I228" t="s">
        <v>32</v>
      </c>
      <c r="J228">
        <v>9924</v>
      </c>
      <c r="L228">
        <v>11.4</v>
      </c>
      <c r="N228" t="s">
        <v>33</v>
      </c>
      <c r="O228" t="s">
        <v>34</v>
      </c>
      <c r="P228" t="b">
        <v>0</v>
      </c>
      <c r="Q228" t="s">
        <v>35</v>
      </c>
      <c r="R228">
        <v>514970</v>
      </c>
      <c r="S228">
        <v>427100</v>
      </c>
      <c r="T228">
        <f t="shared" si="23"/>
        <v>0.90705817142857059</v>
      </c>
      <c r="U228">
        <f t="shared" si="24"/>
        <v>10.49294182857143</v>
      </c>
      <c r="V228" s="4" t="str">
        <f>_xlfn.XLOOKUP($E228,'[1]Temp&amp;Sal'!$J$2:$J$236,'[1]Temp&amp;Sal'!$N$2:$N$236)</f>
        <v/>
      </c>
      <c r="W228" s="4" t="str">
        <f t="shared" si="25"/>
        <v/>
      </c>
      <c r="X228" s="5" t="str">
        <f>_xlfn.XLOOKUP($E228,'[1]Temp&amp;Sal'!$J$2:$J$236,'[1]Temp&amp;Sal'!$R$2:$R$236)</f>
        <v/>
      </c>
      <c r="Y228" s="5" t="str">
        <f t="shared" si="26"/>
        <v/>
      </c>
      <c r="Z228" s="6" t="str">
        <f t="shared" si="27"/>
        <v/>
      </c>
    </row>
    <row r="229" spans="1:27">
      <c r="A229" t="s">
        <v>505</v>
      </c>
      <c r="B229" t="s">
        <v>390</v>
      </c>
      <c r="C229" t="s">
        <v>391</v>
      </c>
      <c r="D229" t="s">
        <v>392</v>
      </c>
      <c r="E229" t="s">
        <v>506</v>
      </c>
      <c r="F229" t="str">
        <f t="shared" si="21"/>
        <v>2019</v>
      </c>
      <c r="G229" t="str">
        <f t="shared" si="22"/>
        <v>03</v>
      </c>
      <c r="H229" t="s">
        <v>31</v>
      </c>
      <c r="I229" t="s">
        <v>32</v>
      </c>
      <c r="J229">
        <v>9924</v>
      </c>
      <c r="L229">
        <v>10.4</v>
      </c>
      <c r="N229" t="s">
        <v>33</v>
      </c>
      <c r="O229" t="s">
        <v>34</v>
      </c>
      <c r="P229" t="b">
        <v>0</v>
      </c>
      <c r="Q229" t="s">
        <v>35</v>
      </c>
      <c r="R229">
        <v>514970</v>
      </c>
      <c r="S229">
        <v>427100</v>
      </c>
      <c r="T229">
        <f t="shared" si="23"/>
        <v>1.0023926158730139</v>
      </c>
      <c r="U229">
        <f t="shared" si="24"/>
        <v>9.3976073841269869</v>
      </c>
      <c r="V229" s="4">
        <f>_xlfn.XLOOKUP($E229,'[1]Temp&amp;Sal'!$J$2:$J$236,'[1]Temp&amp;Sal'!$N$2:$N$236)</f>
        <v>11.229084</v>
      </c>
      <c r="W229" s="4">
        <f t="shared" si="25"/>
        <v>0.82908399999999993</v>
      </c>
      <c r="X229" s="5">
        <f>_xlfn.XLOOKUP($E229,'[1]Temp&amp;Sal'!$J$2:$J$236,'[1]Temp&amp;Sal'!$R$2:$R$236)</f>
        <v>10.965204</v>
      </c>
      <c r="Y229" s="5">
        <f t="shared" si="26"/>
        <v>10.13612</v>
      </c>
      <c r="Z229" s="6">
        <f t="shared" si="27"/>
        <v>9.3789614996130961</v>
      </c>
    </row>
    <row r="230" spans="1:27">
      <c r="A230" t="s">
        <v>507</v>
      </c>
      <c r="B230" t="s">
        <v>390</v>
      </c>
      <c r="C230" t="s">
        <v>391</v>
      </c>
      <c r="D230" t="s">
        <v>392</v>
      </c>
      <c r="E230" t="s">
        <v>508</v>
      </c>
      <c r="F230" t="str">
        <f t="shared" si="21"/>
        <v>2019</v>
      </c>
      <c r="G230" t="str">
        <f t="shared" si="22"/>
        <v>03</v>
      </c>
      <c r="H230" t="s">
        <v>31</v>
      </c>
      <c r="I230" t="s">
        <v>32</v>
      </c>
      <c r="J230">
        <v>9924</v>
      </c>
      <c r="L230">
        <v>9.3000000000000007</v>
      </c>
      <c r="N230" t="s">
        <v>33</v>
      </c>
      <c r="O230" t="s">
        <v>34</v>
      </c>
      <c r="P230" t="b">
        <v>0</v>
      </c>
      <c r="Q230" t="s">
        <v>35</v>
      </c>
      <c r="R230">
        <v>514970</v>
      </c>
      <c r="S230">
        <v>427100</v>
      </c>
      <c r="T230">
        <f t="shared" si="23"/>
        <v>1.0023926158730139</v>
      </c>
      <c r="U230">
        <f t="shared" si="24"/>
        <v>8.2976073841269873</v>
      </c>
      <c r="V230" s="4" t="str">
        <f>_xlfn.XLOOKUP($E230,'[1]Temp&amp;Sal'!$J$2:$J$236,'[1]Temp&amp;Sal'!$N$2:$N$236)</f>
        <v/>
      </c>
      <c r="W230" s="4" t="str">
        <f t="shared" si="25"/>
        <v/>
      </c>
      <c r="X230" s="5" t="str">
        <f>_xlfn.XLOOKUP($E230,'[1]Temp&amp;Sal'!$J$2:$J$236,'[1]Temp&amp;Sal'!$R$2:$R$236)</f>
        <v/>
      </c>
      <c r="Y230" s="5" t="str">
        <f t="shared" si="26"/>
        <v/>
      </c>
      <c r="Z230" s="6" t="str">
        <f t="shared" si="27"/>
        <v/>
      </c>
    </row>
    <row r="231" spans="1:27">
      <c r="A231" t="s">
        <v>509</v>
      </c>
      <c r="B231" t="s">
        <v>390</v>
      </c>
      <c r="C231" t="s">
        <v>391</v>
      </c>
      <c r="D231" t="s">
        <v>392</v>
      </c>
      <c r="E231" t="s">
        <v>510</v>
      </c>
      <c r="F231" t="str">
        <f t="shared" si="21"/>
        <v>2019</v>
      </c>
      <c r="G231" t="str">
        <f t="shared" si="22"/>
        <v>06</v>
      </c>
      <c r="H231" t="s">
        <v>31</v>
      </c>
      <c r="I231" t="s">
        <v>32</v>
      </c>
      <c r="J231">
        <v>9924</v>
      </c>
      <c r="L231">
        <v>8.2899999999999991</v>
      </c>
      <c r="N231" t="s">
        <v>33</v>
      </c>
      <c r="O231" t="s">
        <v>34</v>
      </c>
      <c r="P231" t="b">
        <v>0</v>
      </c>
      <c r="Q231" t="s">
        <v>35</v>
      </c>
      <c r="R231">
        <v>514970</v>
      </c>
      <c r="S231">
        <v>427100</v>
      </c>
      <c r="T231">
        <f t="shared" si="23"/>
        <v>0.56570128253967988</v>
      </c>
      <c r="U231">
        <f t="shared" si="24"/>
        <v>7.7242987174603197</v>
      </c>
      <c r="V231" s="4">
        <f>_xlfn.XLOOKUP($E231,'[1]Temp&amp;Sal'!$J$2:$J$236,'[1]Temp&amp;Sal'!$N$2:$N$236)</f>
        <v>8.8344649999999998</v>
      </c>
      <c r="W231" s="4">
        <f t="shared" si="25"/>
        <v>0.54446500000000064</v>
      </c>
      <c r="X231" s="5">
        <f>_xlfn.XLOOKUP($E231,'[1]Temp&amp;Sal'!$J$2:$J$236,'[1]Temp&amp;Sal'!$R$2:$R$236)</f>
        <v>8.6528639999999992</v>
      </c>
      <c r="Y231" s="5">
        <f t="shared" si="26"/>
        <v>8.1083989999999986</v>
      </c>
      <c r="Z231" s="6">
        <f t="shared" si="27"/>
        <v>7.0666214996130963</v>
      </c>
    </row>
    <row r="232" spans="1:27">
      <c r="A232" t="s">
        <v>511</v>
      </c>
      <c r="B232" t="s">
        <v>390</v>
      </c>
      <c r="C232" t="s">
        <v>391</v>
      </c>
      <c r="D232" t="s">
        <v>392</v>
      </c>
      <c r="E232" t="s">
        <v>512</v>
      </c>
      <c r="F232" t="str">
        <f t="shared" si="21"/>
        <v>2019</v>
      </c>
      <c r="G232" t="str">
        <f t="shared" si="22"/>
        <v>06</v>
      </c>
      <c r="H232" t="s">
        <v>31</v>
      </c>
      <c r="I232" t="s">
        <v>32</v>
      </c>
      <c r="J232">
        <v>9924</v>
      </c>
      <c r="L232">
        <v>7.9</v>
      </c>
      <c r="N232" t="s">
        <v>33</v>
      </c>
      <c r="O232" t="s">
        <v>34</v>
      </c>
      <c r="P232" t="b">
        <v>0</v>
      </c>
      <c r="Q232" t="s">
        <v>35</v>
      </c>
      <c r="R232">
        <v>514970</v>
      </c>
      <c r="S232">
        <v>427100</v>
      </c>
      <c r="T232">
        <f t="shared" si="23"/>
        <v>0.56570128253967988</v>
      </c>
      <c r="U232">
        <f t="shared" si="24"/>
        <v>7.3342987174603209</v>
      </c>
      <c r="V232" s="4">
        <f>_xlfn.XLOOKUP($E232,'[1]Temp&amp;Sal'!$J$2:$J$236,'[1]Temp&amp;Sal'!$N$2:$N$236)</f>
        <v>9.4478580000000001</v>
      </c>
      <c r="W232" s="4">
        <f t="shared" si="25"/>
        <v>1.5478579999999997</v>
      </c>
      <c r="X232" s="5">
        <f>_xlfn.XLOOKUP($E232,'[1]Temp&amp;Sal'!$J$2:$J$236,'[1]Temp&amp;Sal'!$R$2:$R$236)</f>
        <v>9.2547540000000001</v>
      </c>
      <c r="Y232" s="5">
        <f t="shared" si="26"/>
        <v>7.7068960000000004</v>
      </c>
      <c r="Z232" s="6">
        <f t="shared" si="27"/>
        <v>7.6685114996130972</v>
      </c>
    </row>
    <row r="233" spans="1:27">
      <c r="A233" t="s">
        <v>513</v>
      </c>
      <c r="B233" t="s">
        <v>390</v>
      </c>
      <c r="C233" t="s">
        <v>391</v>
      </c>
      <c r="D233" t="s">
        <v>392</v>
      </c>
      <c r="E233" t="s">
        <v>514</v>
      </c>
      <c r="F233" t="str">
        <f t="shared" si="21"/>
        <v>2019</v>
      </c>
      <c r="G233" t="str">
        <f t="shared" si="22"/>
        <v>07</v>
      </c>
      <c r="H233" t="s">
        <v>31</v>
      </c>
      <c r="I233" t="s">
        <v>32</v>
      </c>
      <c r="J233">
        <v>9924</v>
      </c>
      <c r="L233">
        <v>7.41</v>
      </c>
      <c r="N233" t="s">
        <v>33</v>
      </c>
      <c r="O233" t="s">
        <v>34</v>
      </c>
      <c r="P233" t="b">
        <v>0</v>
      </c>
      <c r="Q233" t="s">
        <v>35</v>
      </c>
      <c r="R233">
        <v>514970</v>
      </c>
      <c r="S233">
        <v>427100</v>
      </c>
      <c r="T233">
        <f t="shared" si="23"/>
        <v>0.35785926233765997</v>
      </c>
      <c r="U233">
        <f t="shared" si="24"/>
        <v>7.0521407376623397</v>
      </c>
      <c r="V233" s="4">
        <f>_xlfn.XLOOKUP($E233,'[1]Temp&amp;Sal'!$J$2:$J$236,'[1]Temp&amp;Sal'!$N$2:$N$236)</f>
        <v>8.4722799999999996</v>
      </c>
      <c r="W233" s="4">
        <f t="shared" si="25"/>
        <v>1.0622799999999994</v>
      </c>
      <c r="X233" s="5">
        <f>_xlfn.XLOOKUP($E233,'[1]Temp&amp;Sal'!$J$2:$J$236,'[1]Temp&amp;Sal'!$R$2:$R$236)</f>
        <v>8.3119300000000003</v>
      </c>
      <c r="Y233" s="5">
        <f t="shared" si="26"/>
        <v>7.2496500000000008</v>
      </c>
      <c r="Z233" s="6">
        <f t="shared" si="27"/>
        <v>6.7256874996130973</v>
      </c>
    </row>
    <row r="234" spans="1:27">
      <c r="A234" t="s">
        <v>515</v>
      </c>
      <c r="B234" t="s">
        <v>390</v>
      </c>
      <c r="C234" t="s">
        <v>391</v>
      </c>
      <c r="D234" t="s">
        <v>392</v>
      </c>
      <c r="E234" t="s">
        <v>516</v>
      </c>
      <c r="F234" t="str">
        <f t="shared" si="21"/>
        <v>2019</v>
      </c>
      <c r="G234" t="str">
        <f t="shared" si="22"/>
        <v>08</v>
      </c>
      <c r="H234" t="s">
        <v>31</v>
      </c>
      <c r="I234" t="s">
        <v>32</v>
      </c>
      <c r="J234">
        <v>9924</v>
      </c>
      <c r="L234">
        <v>6.42</v>
      </c>
      <c r="N234" t="s">
        <v>33</v>
      </c>
      <c r="O234" t="s">
        <v>34</v>
      </c>
      <c r="P234" t="b">
        <v>0</v>
      </c>
      <c r="Q234" t="s">
        <v>35</v>
      </c>
      <c r="R234">
        <v>514970</v>
      </c>
      <c r="S234">
        <v>427100</v>
      </c>
      <c r="T234">
        <f t="shared" si="23"/>
        <v>0.47904271688311306</v>
      </c>
      <c r="U234">
        <f t="shared" si="24"/>
        <v>5.9409572831168873</v>
      </c>
      <c r="V234" s="4">
        <f>_xlfn.XLOOKUP($E234,'[1]Temp&amp;Sal'!$J$2:$J$236,'[1]Temp&amp;Sal'!$N$2:$N$236)</f>
        <v>8.6219999999999999</v>
      </c>
      <c r="W234" s="4">
        <f t="shared" si="25"/>
        <v>2.202</v>
      </c>
      <c r="X234" s="5">
        <f>_xlfn.XLOOKUP($E234,'[1]Temp&amp;Sal'!$J$2:$J$236,'[1]Temp&amp;Sal'!$R$2:$R$236)</f>
        <v>8.4617889999999996</v>
      </c>
      <c r="Y234" s="5">
        <f t="shared" si="26"/>
        <v>6.2597889999999996</v>
      </c>
      <c r="Z234" s="6">
        <f t="shared" si="27"/>
        <v>6.8755464996130966</v>
      </c>
    </row>
    <row r="235" spans="1:27">
      <c r="A235" t="s">
        <v>517</v>
      </c>
      <c r="B235" t="s">
        <v>390</v>
      </c>
      <c r="C235" t="s">
        <v>391</v>
      </c>
      <c r="D235" t="s">
        <v>392</v>
      </c>
      <c r="E235" t="s">
        <v>518</v>
      </c>
      <c r="F235" t="str">
        <f t="shared" si="21"/>
        <v>2019</v>
      </c>
      <c r="G235" t="str">
        <f t="shared" si="22"/>
        <v>08</v>
      </c>
      <c r="H235" t="s">
        <v>31</v>
      </c>
      <c r="I235" t="s">
        <v>32</v>
      </c>
      <c r="J235">
        <v>9924</v>
      </c>
      <c r="L235">
        <v>7.88</v>
      </c>
      <c r="N235" t="s">
        <v>33</v>
      </c>
      <c r="O235" t="s">
        <v>34</v>
      </c>
      <c r="P235" t="b">
        <v>0</v>
      </c>
      <c r="Q235" t="s">
        <v>35</v>
      </c>
      <c r="R235">
        <v>514970</v>
      </c>
      <c r="S235">
        <v>427100</v>
      </c>
      <c r="T235">
        <f t="shared" si="23"/>
        <v>0.47904271688311306</v>
      </c>
      <c r="U235">
        <f t="shared" si="24"/>
        <v>7.4009572831168864</v>
      </c>
      <c r="V235" s="4">
        <f>_xlfn.XLOOKUP($E235,'[1]Temp&amp;Sal'!$J$2:$J$236,'[1]Temp&amp;Sal'!$N$2:$N$236)</f>
        <v>9.0458680000000005</v>
      </c>
      <c r="W235" s="4">
        <f t="shared" si="25"/>
        <v>1.1658680000000006</v>
      </c>
      <c r="X235" s="5">
        <f>_xlfn.XLOOKUP($E235,'[1]Temp&amp;Sal'!$J$2:$J$236,'[1]Temp&amp;Sal'!$R$2:$R$236)</f>
        <v>8.8675500000000014</v>
      </c>
      <c r="Y235" s="5">
        <f t="shared" si="26"/>
        <v>7.7016820000000008</v>
      </c>
      <c r="Z235" s="6">
        <f t="shared" si="27"/>
        <v>7.2813074996130984</v>
      </c>
    </row>
    <row r="236" spans="1:27">
      <c r="A236" t="s">
        <v>519</v>
      </c>
      <c r="B236" t="s">
        <v>390</v>
      </c>
      <c r="C236" t="s">
        <v>391</v>
      </c>
      <c r="D236" t="s">
        <v>392</v>
      </c>
      <c r="E236" t="s">
        <v>520</v>
      </c>
      <c r="F236" t="str">
        <f t="shared" si="21"/>
        <v>2019</v>
      </c>
      <c r="G236" t="str">
        <f t="shared" si="22"/>
        <v>09</v>
      </c>
      <c r="H236" t="s">
        <v>31</v>
      </c>
      <c r="I236" t="s">
        <v>32</v>
      </c>
      <c r="J236">
        <v>9924</v>
      </c>
      <c r="L236">
        <v>8.4600000000000009</v>
      </c>
      <c r="N236" t="s">
        <v>33</v>
      </c>
      <c r="O236" t="s">
        <v>34</v>
      </c>
      <c r="P236" t="b">
        <v>0</v>
      </c>
      <c r="Q236" t="s">
        <v>35</v>
      </c>
      <c r="R236">
        <v>514970</v>
      </c>
      <c r="S236">
        <v>427100</v>
      </c>
      <c r="T236">
        <f t="shared" si="23"/>
        <v>0.47907180779220893</v>
      </c>
      <c r="U236">
        <f t="shared" si="24"/>
        <v>7.9809281922077915</v>
      </c>
      <c r="V236" s="4">
        <f>_xlfn.XLOOKUP($E236,'[1]Temp&amp;Sal'!$J$2:$J$236,'[1]Temp&amp;Sal'!$N$2:$N$236)</f>
        <v>8.9274149999999999</v>
      </c>
      <c r="W236" s="4">
        <f t="shared" si="25"/>
        <v>0.46741499999999903</v>
      </c>
      <c r="X236" s="5">
        <f>_xlfn.XLOOKUP($E236,'[1]Temp&amp;Sal'!$J$2:$J$236,'[1]Temp&amp;Sal'!$R$2:$R$236)</f>
        <v>8.7442320000000002</v>
      </c>
      <c r="Y236" s="5">
        <f t="shared" si="26"/>
        <v>8.2768170000000012</v>
      </c>
      <c r="Z236" s="6">
        <f t="shared" si="27"/>
        <v>7.1579894996130973</v>
      </c>
    </row>
    <row r="237" spans="1:27">
      <c r="A237" t="s">
        <v>521</v>
      </c>
      <c r="B237" t="s">
        <v>390</v>
      </c>
      <c r="C237" t="s">
        <v>391</v>
      </c>
      <c r="D237" t="s">
        <v>392</v>
      </c>
      <c r="E237" t="s">
        <v>522</v>
      </c>
      <c r="F237" t="str">
        <f t="shared" si="21"/>
        <v>2019</v>
      </c>
      <c r="G237" t="str">
        <f t="shared" si="22"/>
        <v>10</v>
      </c>
      <c r="H237" t="s">
        <v>31</v>
      </c>
      <c r="I237" t="s">
        <v>32</v>
      </c>
      <c r="J237">
        <v>9924</v>
      </c>
      <c r="L237">
        <v>9.89</v>
      </c>
      <c r="N237" t="s">
        <v>33</v>
      </c>
      <c r="O237" t="s">
        <v>34</v>
      </c>
      <c r="P237" t="b">
        <v>0</v>
      </c>
      <c r="Q237" t="s">
        <v>35</v>
      </c>
      <c r="R237">
        <v>514970</v>
      </c>
      <c r="S237">
        <v>427100</v>
      </c>
      <c r="T237">
        <f t="shared" si="23"/>
        <v>0.51405271688311815</v>
      </c>
      <c r="U237">
        <f t="shared" si="24"/>
        <v>9.3759472831168829</v>
      </c>
      <c r="V237" s="4" t="str">
        <f>_xlfn.XLOOKUP($E237,'[1]Temp&amp;Sal'!$J$2:$J$236,'[1]Temp&amp;Sal'!$N$2:$N$236)</f>
        <v/>
      </c>
      <c r="W237" s="4" t="str">
        <f t="shared" si="25"/>
        <v/>
      </c>
      <c r="X237" s="5" t="str">
        <f>_xlfn.XLOOKUP($E237,'[1]Temp&amp;Sal'!$J$2:$J$236,'[1]Temp&amp;Sal'!$R$2:$R$236)</f>
        <v/>
      </c>
      <c r="Y237" s="5" t="str">
        <f t="shared" si="26"/>
        <v/>
      </c>
      <c r="Z237" s="6" t="str">
        <f t="shared" si="27"/>
        <v/>
      </c>
    </row>
    <row r="240" spans="1:27" s="7" customFormat="1" ht="72">
      <c r="D240" s="7" t="s">
        <v>523</v>
      </c>
      <c r="E240" s="7" t="s">
        <v>524</v>
      </c>
      <c r="F240" s="7" t="s">
        <v>525</v>
      </c>
      <c r="G240" s="7" t="s">
        <v>526</v>
      </c>
      <c r="H240" s="7" t="s">
        <v>527</v>
      </c>
      <c r="I240" s="7" t="s">
        <v>528</v>
      </c>
      <c r="J240" s="7" t="s">
        <v>529</v>
      </c>
      <c r="K240" s="7" t="s">
        <v>530</v>
      </c>
      <c r="L240" s="7" t="s">
        <v>531</v>
      </c>
      <c r="M240" s="7" t="s">
        <v>532</v>
      </c>
      <c r="N240" s="7" t="s">
        <v>533</v>
      </c>
      <c r="O240" s="7" t="s">
        <v>534</v>
      </c>
      <c r="P240" s="7" t="s">
        <v>535</v>
      </c>
      <c r="Q240" s="7" t="s">
        <v>536</v>
      </c>
      <c r="R240" s="7" t="s">
        <v>537</v>
      </c>
      <c r="S240" s="7" t="s">
        <v>538</v>
      </c>
      <c r="T240" s="8" t="s">
        <v>539</v>
      </c>
      <c r="U240" s="8" t="s">
        <v>540</v>
      </c>
      <c r="V240" s="8" t="s">
        <v>541</v>
      </c>
      <c r="W240" s="7" t="s">
        <v>542</v>
      </c>
      <c r="X240" s="7" t="s">
        <v>543</v>
      </c>
      <c r="Y240" s="7" t="s">
        <v>544</v>
      </c>
      <c r="Z240" s="7" t="s">
        <v>545</v>
      </c>
      <c r="AA240" s="7" t="s">
        <v>546</v>
      </c>
    </row>
    <row r="241" spans="2:27">
      <c r="B241" s="9" t="s">
        <v>547</v>
      </c>
      <c r="C241">
        <v>1</v>
      </c>
      <c r="D241" s="10">
        <f>AVERAGEIFS($L$2:$L$237,$F$2:$F$237,D$240,$G$2:$G$237,$C241)</f>
        <v>11.6</v>
      </c>
      <c r="E241" s="10">
        <f t="shared" ref="E241:F252" si="28">AVERAGEIFS($L$2:$L$237,$F$2:$F$237,E$240,$G$2:$G$237,$C241)</f>
        <v>10.567500000000001</v>
      </c>
      <c r="F241" s="10">
        <f t="shared" si="28"/>
        <v>10.916666666666666</v>
      </c>
      <c r="G241" s="10">
        <f>AVERAGEIF($G$2:$G$237,$C241,$L$2:$L$237)</f>
        <v>10.981999999999999</v>
      </c>
      <c r="H241">
        <f>$P$277</f>
        <v>1.8390056779661017</v>
      </c>
      <c r="I241">
        <f>$P$276</f>
        <v>0.91218491525423717</v>
      </c>
      <c r="J241">
        <f>$P$275</f>
        <v>1.8390056779661013</v>
      </c>
      <c r="K241">
        <f>$P$274</f>
        <v>1.868277372881356</v>
      </c>
      <c r="L241">
        <v>10</v>
      </c>
      <c r="M241" s="11">
        <f>$K$307</f>
        <v>6.91</v>
      </c>
      <c r="N241" s="11">
        <f>$K$308</f>
        <v>7.28</v>
      </c>
      <c r="O241" s="11">
        <f>$K$309</f>
        <v>6.9675000000000002</v>
      </c>
      <c r="P241">
        <f>_xlfn.XLOOKUP($C241,[1]Temp!$F$241:$F$252,[1]Temp!$I$241:$I$252)</f>
        <v>11.702500000000001</v>
      </c>
      <c r="Q241" s="10">
        <f>P241-G241</f>
        <v>0.72050000000000125</v>
      </c>
      <c r="R241" s="11">
        <f>_xlfn.PERCENTILE.INC($Q$241:$Q$252,0.95)</f>
        <v>1.6127581714285708</v>
      </c>
      <c r="S241" s="10">
        <f>AVERAGE($Q$241:$Q$252)</f>
        <v>1.043299417267918</v>
      </c>
      <c r="T241" s="12">
        <f>_xlfn.XLOOKUP(C241,[1]Temp!$F$241:$F$252,[1]Temp!$B$241:$B$252)</f>
        <v>10.98747</v>
      </c>
      <c r="U241" s="12">
        <f>T241-1.9</f>
        <v>9.0874699999999997</v>
      </c>
      <c r="V241" s="12">
        <f t="shared" ref="V241:V251" si="29">_xlfn.PERCENTILE.INC($U$241:$U$252,0.05)</f>
        <v>6.1934776999999999</v>
      </c>
      <c r="W241" s="11">
        <f>R241-Q241</f>
        <v>0.89225817142856956</v>
      </c>
      <c r="X241" s="11">
        <f>$L$307</f>
        <v>6.2094572831168859</v>
      </c>
      <c r="Y241" s="11">
        <f>$L$308</f>
        <v>6.8009572831168867</v>
      </c>
      <c r="Z241" s="11">
        <f>$L$309</f>
        <v>6.6096407376623398</v>
      </c>
      <c r="AA241" s="11">
        <f>$L$310</f>
        <v>6.55964073766234</v>
      </c>
    </row>
    <row r="242" spans="2:27">
      <c r="B242" s="9" t="s">
        <v>548</v>
      </c>
      <c r="C242">
        <v>2</v>
      </c>
      <c r="D242" s="10">
        <f t="shared" ref="D242:D252" si="30">AVERAGEIFS($L$2:$L$237,$F$2:$F$237,D$240,$G$2:$G$237,$C242)</f>
        <v>11.157142857142858</v>
      </c>
      <c r="E242" s="10">
        <f t="shared" si="28"/>
        <v>11.27142857142857</v>
      </c>
      <c r="F242" s="10">
        <f t="shared" si="28"/>
        <v>11.683333333333332</v>
      </c>
      <c r="G242" s="10">
        <f t="shared" ref="G242:G252" si="31">AVERAGEIF($G$2:$G$237,$C242,$L$2:$L$237)</f>
        <v>11.355</v>
      </c>
      <c r="H242">
        <f t="shared" ref="H242:H252" si="32">$P$277</f>
        <v>1.8390056779661017</v>
      </c>
      <c r="I242">
        <f t="shared" ref="I242:I252" si="33">$P$276</f>
        <v>0.91218491525423717</v>
      </c>
      <c r="J242">
        <f t="shared" ref="J242:J252" si="34">$P$275</f>
        <v>1.8390056779661013</v>
      </c>
      <c r="K242">
        <f t="shared" ref="K242:K252" si="35">$P$274</f>
        <v>1.868277372881356</v>
      </c>
      <c r="L242">
        <v>10</v>
      </c>
      <c r="M242" s="11">
        <f t="shared" ref="M242:M252" si="36">$K$307</f>
        <v>6.91</v>
      </c>
      <c r="N242" s="11">
        <f t="shared" ref="N242:N252" si="37">$K$308</f>
        <v>7.28</v>
      </c>
      <c r="O242" s="11">
        <f t="shared" ref="O242:O252" si="38">$K$309</f>
        <v>6.9675000000000002</v>
      </c>
      <c r="P242">
        <f>_xlfn.XLOOKUP($C242,[1]Temp!$F$241:$F$252,[1]Temp!$I$241:$I$252)</f>
        <v>12.060700000000001</v>
      </c>
      <c r="Q242" s="10">
        <f t="shared" ref="Q242:Q252" si="39">P242-G242</f>
        <v>0.70570000000000022</v>
      </c>
      <c r="R242" s="11">
        <f t="shared" ref="R242:R252" si="40">_xlfn.PERCENTILE.INC($Q$241:$Q$252,0.95)</f>
        <v>1.6127581714285708</v>
      </c>
      <c r="S242" s="10">
        <f t="shared" ref="S242:S252" si="41">AVERAGE($Q$241:$Q$252)</f>
        <v>1.043299417267918</v>
      </c>
      <c r="T242" s="12">
        <f>_xlfn.XLOOKUP(C242,[1]Temp!$F$241:$F$252,[1]Temp!$B$241:$B$252)</f>
        <v>11.195743999999999</v>
      </c>
      <c r="U242" s="12">
        <f t="shared" ref="U242:U252" si="42">T242-1.9</f>
        <v>9.2957439999999991</v>
      </c>
      <c r="V242" s="12">
        <f t="shared" si="29"/>
        <v>6.1934776999999999</v>
      </c>
      <c r="W242" s="11">
        <f t="shared" ref="W242:W252" si="43">R242-Q242</f>
        <v>0.90705817142857059</v>
      </c>
      <c r="X242" s="11">
        <f t="shared" ref="X242:X252" si="44">$L$307</f>
        <v>6.2094572831168859</v>
      </c>
      <c r="Y242" s="11">
        <f t="shared" ref="Y242:Y252" si="45">$L$308</f>
        <v>6.8009572831168867</v>
      </c>
      <c r="Z242" s="11">
        <f t="shared" ref="Z242:Z252" si="46">$L$309</f>
        <v>6.6096407376623398</v>
      </c>
      <c r="AA242" s="11">
        <f t="shared" ref="AA242:AA252" si="47">$L$310</f>
        <v>6.55964073766234</v>
      </c>
    </row>
    <row r="243" spans="2:27">
      <c r="B243" s="9" t="s">
        <v>549</v>
      </c>
      <c r="C243">
        <v>3</v>
      </c>
      <c r="D243" s="10">
        <f t="shared" si="30"/>
        <v>11.525</v>
      </c>
      <c r="E243" s="10">
        <f t="shared" si="28"/>
        <v>11.033333333333333</v>
      </c>
      <c r="F243" s="10">
        <f t="shared" si="28"/>
        <v>10.328749999999999</v>
      </c>
      <c r="G243" s="10">
        <f t="shared" si="31"/>
        <v>10.829444444444443</v>
      </c>
      <c r="H243">
        <f t="shared" si="32"/>
        <v>1.8390056779661017</v>
      </c>
      <c r="I243">
        <f t="shared" si="33"/>
        <v>0.91218491525423717</v>
      </c>
      <c r="J243">
        <f t="shared" si="34"/>
        <v>1.8390056779661013</v>
      </c>
      <c r="K243">
        <f t="shared" si="35"/>
        <v>1.868277372881356</v>
      </c>
      <c r="L243">
        <v>10</v>
      </c>
      <c r="M243" s="11">
        <f t="shared" si="36"/>
        <v>6.91</v>
      </c>
      <c r="N243" s="11">
        <f t="shared" si="37"/>
        <v>7.28</v>
      </c>
      <c r="O243" s="11">
        <f t="shared" si="38"/>
        <v>6.9675000000000002</v>
      </c>
      <c r="P243">
        <f>_xlfn.XLOOKUP($C243,[1]Temp!$F$241:$F$252,[1]Temp!$I$241:$I$252)</f>
        <v>11.43981</v>
      </c>
      <c r="Q243" s="10">
        <f t="shared" si="39"/>
        <v>0.61036555555555694</v>
      </c>
      <c r="R243" s="11">
        <f t="shared" si="40"/>
        <v>1.6127581714285708</v>
      </c>
      <c r="S243" s="10">
        <f t="shared" si="41"/>
        <v>1.043299417267918</v>
      </c>
      <c r="T243" s="12">
        <f>_xlfn.XLOOKUP(C243,[1]Temp!$F$241:$F$252,[1]Temp!$B$241:$B$252)</f>
        <v>10.528055999999999</v>
      </c>
      <c r="U243" s="12">
        <f t="shared" si="42"/>
        <v>8.6280559999999991</v>
      </c>
      <c r="V243" s="12">
        <f t="shared" si="29"/>
        <v>6.1934776999999999</v>
      </c>
      <c r="W243" s="11">
        <f t="shared" si="43"/>
        <v>1.0023926158730139</v>
      </c>
      <c r="X243" s="11">
        <f t="shared" si="44"/>
        <v>6.2094572831168859</v>
      </c>
      <c r="Y243" s="11">
        <f t="shared" si="45"/>
        <v>6.8009572831168867</v>
      </c>
      <c r="Z243" s="11">
        <f t="shared" si="46"/>
        <v>6.6096407376623398</v>
      </c>
      <c r="AA243" s="11">
        <f t="shared" si="47"/>
        <v>6.55964073766234</v>
      </c>
    </row>
    <row r="244" spans="2:27">
      <c r="B244" s="9" t="s">
        <v>550</v>
      </c>
      <c r="C244">
        <v>4</v>
      </c>
      <c r="D244" s="10">
        <f t="shared" si="30"/>
        <v>10.941666666666668</v>
      </c>
      <c r="E244" s="10">
        <f t="shared" si="28"/>
        <v>9.0566666666666666</v>
      </c>
      <c r="F244" s="10">
        <f t="shared" si="28"/>
        <v>9.9525000000000006</v>
      </c>
      <c r="G244" s="10">
        <f t="shared" si="31"/>
        <v>9.9874999999999989</v>
      </c>
      <c r="H244">
        <f t="shared" si="32"/>
        <v>1.8390056779661017</v>
      </c>
      <c r="I244">
        <f t="shared" si="33"/>
        <v>0.91218491525423717</v>
      </c>
      <c r="J244">
        <f t="shared" si="34"/>
        <v>1.8390056779661013</v>
      </c>
      <c r="K244">
        <f t="shared" si="35"/>
        <v>1.868277372881356</v>
      </c>
      <c r="L244">
        <v>10</v>
      </c>
      <c r="M244" s="11">
        <f t="shared" si="36"/>
        <v>6.91</v>
      </c>
      <c r="N244" s="11">
        <f t="shared" si="37"/>
        <v>7.28</v>
      </c>
      <c r="O244" s="11">
        <f t="shared" si="38"/>
        <v>6.9675000000000002</v>
      </c>
      <c r="P244">
        <f>_xlfn.XLOOKUP($C244,[1]Temp!$F$241:$F$252,[1]Temp!$I$241:$I$252)</f>
        <v>10.66638</v>
      </c>
      <c r="Q244" s="10">
        <f t="shared" si="39"/>
        <v>0.67888000000000126</v>
      </c>
      <c r="R244" s="11">
        <f t="shared" si="40"/>
        <v>1.6127581714285708</v>
      </c>
      <c r="S244" s="10">
        <f t="shared" si="41"/>
        <v>1.043299417267918</v>
      </c>
      <c r="T244" s="12">
        <f>_xlfn.XLOOKUP(C244,[1]Temp!$F$241:$F$252,[1]Temp!$B$241:$B$252)</f>
        <v>10.099067999999999</v>
      </c>
      <c r="U244" s="12">
        <f t="shared" si="42"/>
        <v>8.1990679999999987</v>
      </c>
      <c r="V244" s="12">
        <f t="shared" si="29"/>
        <v>6.1934776999999999</v>
      </c>
      <c r="W244" s="11">
        <f t="shared" si="43"/>
        <v>0.93387817142856955</v>
      </c>
      <c r="X244" s="11">
        <f t="shared" si="44"/>
        <v>6.2094572831168859</v>
      </c>
      <c r="Y244" s="11">
        <f t="shared" si="45"/>
        <v>6.8009572831168867</v>
      </c>
      <c r="Z244" s="11">
        <f t="shared" si="46"/>
        <v>6.6096407376623398</v>
      </c>
      <c r="AA244" s="11">
        <f t="shared" si="47"/>
        <v>6.55964073766234</v>
      </c>
    </row>
    <row r="245" spans="2:27">
      <c r="B245" s="9" t="s">
        <v>551</v>
      </c>
      <c r="C245">
        <v>5</v>
      </c>
      <c r="D245" s="10">
        <f t="shared" si="30"/>
        <v>8.8814285714285717</v>
      </c>
      <c r="E245" s="10">
        <f t="shared" si="28"/>
        <v>9.2328571428571422</v>
      </c>
      <c r="F245" s="10">
        <f t="shared" si="28"/>
        <v>8.7100000000000009</v>
      </c>
      <c r="G245" s="10">
        <f t="shared" si="31"/>
        <v>8.9799999999999986</v>
      </c>
      <c r="H245">
        <f t="shared" si="32"/>
        <v>1.8390056779661017</v>
      </c>
      <c r="I245">
        <f t="shared" si="33"/>
        <v>0.91218491525423717</v>
      </c>
      <c r="J245">
        <f t="shared" si="34"/>
        <v>1.8390056779661013</v>
      </c>
      <c r="K245">
        <f t="shared" si="35"/>
        <v>1.868277372881356</v>
      </c>
      <c r="L245">
        <v>10</v>
      </c>
      <c r="M245" s="11">
        <f t="shared" si="36"/>
        <v>6.91</v>
      </c>
      <c r="N245" s="11">
        <f t="shared" si="37"/>
        <v>7.28</v>
      </c>
      <c r="O245" s="11">
        <f t="shared" si="38"/>
        <v>6.9675000000000002</v>
      </c>
      <c r="P245">
        <f>_xlfn.XLOOKUP($C245,[1]Temp!$F$241:$F$252,[1]Temp!$I$241:$I$252)</f>
        <v>9.8333999999999993</v>
      </c>
      <c r="Q245" s="10">
        <f t="shared" si="39"/>
        <v>0.8534000000000006</v>
      </c>
      <c r="R245" s="11">
        <f t="shared" si="40"/>
        <v>1.6127581714285708</v>
      </c>
      <c r="S245" s="10">
        <f t="shared" si="41"/>
        <v>1.043299417267918</v>
      </c>
      <c r="T245" s="12">
        <f>_xlfn.XLOOKUP(C245,[1]Temp!$F$241:$F$252,[1]Temp!$B$241:$B$252)</f>
        <v>9.0315480000000008</v>
      </c>
      <c r="U245" s="12">
        <f t="shared" si="42"/>
        <v>7.1315480000000004</v>
      </c>
      <c r="V245" s="12">
        <f t="shared" si="29"/>
        <v>6.1934776999999999</v>
      </c>
      <c r="W245" s="11">
        <f t="shared" si="43"/>
        <v>0.75935817142857021</v>
      </c>
      <c r="X245" s="11">
        <f t="shared" si="44"/>
        <v>6.2094572831168859</v>
      </c>
      <c r="Y245" s="11">
        <f t="shared" si="45"/>
        <v>6.8009572831168867</v>
      </c>
      <c r="Z245" s="11">
        <f t="shared" si="46"/>
        <v>6.6096407376623398</v>
      </c>
      <c r="AA245" s="11">
        <f t="shared" si="47"/>
        <v>6.55964073766234</v>
      </c>
    </row>
    <row r="246" spans="2:27">
      <c r="B246" s="9" t="s">
        <v>552</v>
      </c>
      <c r="C246">
        <v>6</v>
      </c>
      <c r="D246" s="10">
        <f t="shared" si="30"/>
        <v>8.0850000000000009</v>
      </c>
      <c r="E246" s="10">
        <f t="shared" si="28"/>
        <v>8.2899999999999991</v>
      </c>
      <c r="F246" s="10">
        <f t="shared" si="28"/>
        <v>7.8950000000000005</v>
      </c>
      <c r="G246" s="10">
        <f t="shared" si="31"/>
        <v>8.0461111111111094</v>
      </c>
      <c r="H246">
        <f t="shared" si="32"/>
        <v>1.8390056779661017</v>
      </c>
      <c r="I246">
        <f t="shared" si="33"/>
        <v>0.91218491525423717</v>
      </c>
      <c r="J246">
        <f t="shared" si="34"/>
        <v>1.8390056779661013</v>
      </c>
      <c r="K246">
        <f t="shared" si="35"/>
        <v>1.868277372881356</v>
      </c>
      <c r="L246">
        <v>10</v>
      </c>
      <c r="M246" s="11">
        <f t="shared" si="36"/>
        <v>6.91</v>
      </c>
      <c r="N246" s="11">
        <f t="shared" si="37"/>
        <v>7.28</v>
      </c>
      <c r="O246" s="11">
        <f t="shared" si="38"/>
        <v>6.9675000000000002</v>
      </c>
      <c r="P246">
        <f>_xlfn.XLOOKUP($C246,[1]Temp!$F$241:$F$252,[1]Temp!$I$241:$I$252)</f>
        <v>9.0931680000000004</v>
      </c>
      <c r="Q246" s="10">
        <f t="shared" si="39"/>
        <v>1.0470568888888909</v>
      </c>
      <c r="R246" s="11">
        <f t="shared" si="40"/>
        <v>1.6127581714285708</v>
      </c>
      <c r="S246" s="10">
        <f t="shared" si="41"/>
        <v>1.043299417267918</v>
      </c>
      <c r="T246" s="12">
        <f>_xlfn.XLOOKUP(C246,[1]Temp!$F$241:$F$252,[1]Temp!$B$241:$B$252)</f>
        <v>8.7278099999999998</v>
      </c>
      <c r="U246" s="12">
        <f t="shared" si="42"/>
        <v>6.8278099999999995</v>
      </c>
      <c r="V246" s="12">
        <f t="shared" si="29"/>
        <v>6.1934776999999999</v>
      </c>
      <c r="W246" s="11">
        <f t="shared" si="43"/>
        <v>0.56570128253967988</v>
      </c>
      <c r="X246" s="11">
        <f t="shared" si="44"/>
        <v>6.2094572831168859</v>
      </c>
      <c r="Y246" s="11">
        <f t="shared" si="45"/>
        <v>6.8009572831168867</v>
      </c>
      <c r="Z246" s="11">
        <f t="shared" si="46"/>
        <v>6.6096407376623398</v>
      </c>
      <c r="AA246" s="11">
        <f t="shared" si="47"/>
        <v>6.55964073766234</v>
      </c>
    </row>
    <row r="247" spans="2:27">
      <c r="B247" s="9" t="s">
        <v>553</v>
      </c>
      <c r="C247">
        <v>7</v>
      </c>
      <c r="D247" s="10">
        <f t="shared" si="30"/>
        <v>7.3680000000000003</v>
      </c>
      <c r="E247" s="10">
        <f t="shared" si="28"/>
        <v>7.4716666666666667</v>
      </c>
      <c r="F247" s="10">
        <f t="shared" si="28"/>
        <v>7.1833333333333327</v>
      </c>
      <c r="G247" s="10">
        <f t="shared" si="31"/>
        <v>7.3459090909090898</v>
      </c>
      <c r="H247">
        <f t="shared" si="32"/>
        <v>1.8390056779661017</v>
      </c>
      <c r="I247">
        <f t="shared" si="33"/>
        <v>0.91218491525423717</v>
      </c>
      <c r="J247">
        <f t="shared" si="34"/>
        <v>1.8390056779661013</v>
      </c>
      <c r="K247">
        <f t="shared" si="35"/>
        <v>1.868277372881356</v>
      </c>
      <c r="L247">
        <v>10</v>
      </c>
      <c r="M247" s="11">
        <f t="shared" si="36"/>
        <v>6.91</v>
      </c>
      <c r="N247" s="11">
        <f t="shared" si="37"/>
        <v>7.28</v>
      </c>
      <c r="O247" s="11">
        <f t="shared" si="38"/>
        <v>6.9675000000000002</v>
      </c>
      <c r="P247">
        <f>_xlfn.XLOOKUP($C247,[1]Temp!$F$241:$F$252,[1]Temp!$I$241:$I$252)</f>
        <v>8.6008080000000007</v>
      </c>
      <c r="Q247" s="10">
        <f t="shared" si="39"/>
        <v>1.2548989090909108</v>
      </c>
      <c r="R247" s="11">
        <f t="shared" si="40"/>
        <v>1.6127581714285708</v>
      </c>
      <c r="S247" s="10">
        <f t="shared" si="41"/>
        <v>1.043299417267918</v>
      </c>
      <c r="T247" s="12">
        <f>_xlfn.XLOOKUP(C247,[1]Temp!$F$241:$F$252,[1]Temp!$B$241:$B$252)</f>
        <v>8.1140220000000003</v>
      </c>
      <c r="U247" s="12">
        <f t="shared" si="42"/>
        <v>6.2140219999999999</v>
      </c>
      <c r="V247" s="12">
        <f t="shared" si="29"/>
        <v>6.1934776999999999</v>
      </c>
      <c r="W247" s="11">
        <f t="shared" si="43"/>
        <v>0.35785926233765997</v>
      </c>
      <c r="X247" s="11">
        <f t="shared" si="44"/>
        <v>6.2094572831168859</v>
      </c>
      <c r="Y247" s="11">
        <f t="shared" si="45"/>
        <v>6.8009572831168867</v>
      </c>
      <c r="Z247" s="11">
        <f t="shared" si="46"/>
        <v>6.6096407376623398</v>
      </c>
      <c r="AA247" s="11">
        <f t="shared" si="47"/>
        <v>6.55964073766234</v>
      </c>
    </row>
    <row r="248" spans="2:27">
      <c r="B248" s="9" t="s">
        <v>554</v>
      </c>
      <c r="C248">
        <v>8</v>
      </c>
      <c r="D248" s="10">
        <f t="shared" si="30"/>
        <v>6.66</v>
      </c>
      <c r="E248" s="10">
        <f t="shared" si="28"/>
        <v>7.3936363636363618</v>
      </c>
      <c r="F248" s="10">
        <f t="shared" si="28"/>
        <v>7.44</v>
      </c>
      <c r="G248" s="10">
        <f t="shared" si="31"/>
        <v>7.3104545454545438</v>
      </c>
      <c r="H248">
        <f t="shared" si="32"/>
        <v>1.8390056779661017</v>
      </c>
      <c r="I248">
        <f t="shared" si="33"/>
        <v>0.91218491525423717</v>
      </c>
      <c r="J248">
        <f t="shared" si="34"/>
        <v>1.8390056779661013</v>
      </c>
      <c r="K248">
        <f t="shared" si="35"/>
        <v>1.868277372881356</v>
      </c>
      <c r="L248">
        <v>10</v>
      </c>
      <c r="M248" s="11">
        <f t="shared" si="36"/>
        <v>6.91</v>
      </c>
      <c r="N248" s="11">
        <f t="shared" si="37"/>
        <v>7.28</v>
      </c>
      <c r="O248" s="11">
        <f t="shared" si="38"/>
        <v>6.9675000000000002</v>
      </c>
      <c r="P248">
        <f>_xlfn.XLOOKUP($C248,[1]Temp!$F$241:$F$252,[1]Temp!$I$241:$I$252)</f>
        <v>8.4441700000000015</v>
      </c>
      <c r="Q248" s="10">
        <f t="shared" si="39"/>
        <v>1.1337154545454577</v>
      </c>
      <c r="R248" s="11">
        <f t="shared" si="40"/>
        <v>1.6127581714285708</v>
      </c>
      <c r="S248" s="10">
        <f t="shared" si="41"/>
        <v>1.043299417267918</v>
      </c>
      <c r="T248" s="12">
        <f>_xlfn.XLOOKUP(C248,[1]Temp!$F$241:$F$252,[1]Temp!$B$241:$B$252)</f>
        <v>8.0683679999999995</v>
      </c>
      <c r="U248" s="12">
        <f t="shared" si="42"/>
        <v>6.1683679999999992</v>
      </c>
      <c r="V248" s="12">
        <f t="shared" si="29"/>
        <v>6.1934776999999999</v>
      </c>
      <c r="W248" s="11">
        <f t="shared" si="43"/>
        <v>0.47904271688311306</v>
      </c>
      <c r="X248" s="11">
        <f t="shared" si="44"/>
        <v>6.2094572831168859</v>
      </c>
      <c r="Y248" s="11">
        <f t="shared" si="45"/>
        <v>6.8009572831168867</v>
      </c>
      <c r="Z248" s="11">
        <f t="shared" si="46"/>
        <v>6.6096407376623398</v>
      </c>
      <c r="AA248" s="11">
        <f t="shared" si="47"/>
        <v>6.55964073766234</v>
      </c>
    </row>
    <row r="249" spans="2:27">
      <c r="B249" s="9" t="s">
        <v>555</v>
      </c>
      <c r="C249">
        <v>9</v>
      </c>
      <c r="D249" s="10">
        <f t="shared" si="30"/>
        <v>7.2149999999999999</v>
      </c>
      <c r="E249" s="10">
        <f t="shared" si="28"/>
        <v>7.5370000000000008</v>
      </c>
      <c r="F249" s="10">
        <f t="shared" si="28"/>
        <v>7.9483333333333341</v>
      </c>
      <c r="G249" s="10">
        <f t="shared" si="31"/>
        <v>7.5613636363636383</v>
      </c>
      <c r="H249">
        <f t="shared" si="32"/>
        <v>1.8390056779661017</v>
      </c>
      <c r="I249">
        <f t="shared" si="33"/>
        <v>0.91218491525423717</v>
      </c>
      <c r="J249">
        <f t="shared" si="34"/>
        <v>1.8390056779661013</v>
      </c>
      <c r="K249">
        <f t="shared" si="35"/>
        <v>1.868277372881356</v>
      </c>
      <c r="L249">
        <v>10</v>
      </c>
      <c r="M249" s="11">
        <f t="shared" si="36"/>
        <v>6.91</v>
      </c>
      <c r="N249" s="11">
        <f t="shared" si="37"/>
        <v>7.28</v>
      </c>
      <c r="O249" s="11">
        <f t="shared" si="38"/>
        <v>6.9675000000000002</v>
      </c>
      <c r="P249">
        <f>_xlfn.XLOOKUP($C249,[1]Temp!$F$241:$F$252,[1]Temp!$I$241:$I$252)</f>
        <v>8.6950500000000002</v>
      </c>
      <c r="Q249" s="10">
        <f t="shared" si="39"/>
        <v>1.1336863636363619</v>
      </c>
      <c r="R249" s="11">
        <f t="shared" si="40"/>
        <v>1.6127581714285708</v>
      </c>
      <c r="S249" s="10">
        <f t="shared" si="41"/>
        <v>1.043299417267918</v>
      </c>
      <c r="T249" s="12">
        <f>_xlfn.XLOOKUP(C249,[1]Temp!$F$241:$F$252,[1]Temp!$B$241:$B$252)</f>
        <v>8.2248000000000001</v>
      </c>
      <c r="U249" s="12">
        <f t="shared" si="42"/>
        <v>6.3247999999999998</v>
      </c>
      <c r="V249" s="12">
        <f t="shared" si="29"/>
        <v>6.1934776999999999</v>
      </c>
      <c r="W249" s="11">
        <f t="shared" si="43"/>
        <v>0.47907180779220893</v>
      </c>
      <c r="X249" s="11">
        <f t="shared" si="44"/>
        <v>6.2094572831168859</v>
      </c>
      <c r="Y249" s="11">
        <f t="shared" si="45"/>
        <v>6.8009572831168867</v>
      </c>
      <c r="Z249" s="11">
        <f t="shared" si="46"/>
        <v>6.6096407376623398</v>
      </c>
      <c r="AA249" s="11">
        <f t="shared" si="47"/>
        <v>6.55964073766234</v>
      </c>
    </row>
    <row r="250" spans="2:27">
      <c r="B250" s="9" t="s">
        <v>556</v>
      </c>
      <c r="C250">
        <v>10</v>
      </c>
      <c r="D250" s="10">
        <f t="shared" si="30"/>
        <v>7.39</v>
      </c>
      <c r="E250" s="10">
        <f t="shared" si="28"/>
        <v>8.1479999999999997</v>
      </c>
      <c r="F250" s="10">
        <f t="shared" si="28"/>
        <v>9.336666666666666</v>
      </c>
      <c r="G250" s="10">
        <f t="shared" si="31"/>
        <v>8.2654545454545474</v>
      </c>
      <c r="H250">
        <f t="shared" si="32"/>
        <v>1.8390056779661017</v>
      </c>
      <c r="I250">
        <f t="shared" si="33"/>
        <v>0.91218491525423717</v>
      </c>
      <c r="J250">
        <f t="shared" si="34"/>
        <v>1.8390056779661013</v>
      </c>
      <c r="K250">
        <f t="shared" si="35"/>
        <v>1.868277372881356</v>
      </c>
      <c r="L250">
        <v>10</v>
      </c>
      <c r="M250" s="11">
        <f t="shared" si="36"/>
        <v>6.91</v>
      </c>
      <c r="N250" s="11">
        <f t="shared" si="37"/>
        <v>7.28</v>
      </c>
      <c r="O250" s="11">
        <f t="shared" si="38"/>
        <v>6.9675000000000002</v>
      </c>
      <c r="P250">
        <f>_xlfn.XLOOKUP($C250,[1]Temp!$F$241:$F$252,[1]Temp!$I$241:$I$252)</f>
        <v>9.36416</v>
      </c>
      <c r="Q250" s="10">
        <f t="shared" si="39"/>
        <v>1.0987054545454527</v>
      </c>
      <c r="R250" s="11">
        <f t="shared" si="40"/>
        <v>1.6127581714285708</v>
      </c>
      <c r="S250" s="10">
        <f t="shared" si="41"/>
        <v>1.043299417267918</v>
      </c>
      <c r="T250" s="12">
        <f>_xlfn.XLOOKUP(C250,[1]Temp!$F$241:$F$252,[1]Temp!$B$241:$B$252)</f>
        <v>8.9398110000000006</v>
      </c>
      <c r="U250" s="12">
        <f t="shared" si="42"/>
        <v>7.0398110000000003</v>
      </c>
      <c r="V250" s="12">
        <f t="shared" si="29"/>
        <v>6.1934776999999999</v>
      </c>
      <c r="W250" s="11">
        <f t="shared" si="43"/>
        <v>0.51405271688311815</v>
      </c>
      <c r="X250" s="11">
        <f t="shared" si="44"/>
        <v>6.2094572831168859</v>
      </c>
      <c r="Y250" s="11">
        <f t="shared" si="45"/>
        <v>6.8009572831168867</v>
      </c>
      <c r="Z250" s="11">
        <f t="shared" si="46"/>
        <v>6.6096407376623398</v>
      </c>
      <c r="AA250" s="11">
        <f t="shared" si="47"/>
        <v>6.55964073766234</v>
      </c>
    </row>
    <row r="251" spans="2:27">
      <c r="B251" s="9" t="s">
        <v>557</v>
      </c>
      <c r="C251">
        <v>11</v>
      </c>
      <c r="D251" s="10">
        <f t="shared" si="30"/>
        <v>8.5449999999999999</v>
      </c>
      <c r="E251" s="10">
        <f t="shared" si="28"/>
        <v>9.2336363636363625</v>
      </c>
      <c r="F251" s="10"/>
      <c r="G251" s="10">
        <f t="shared" si="31"/>
        <v>9.0500000000000007</v>
      </c>
      <c r="H251">
        <f t="shared" si="32"/>
        <v>1.8390056779661017</v>
      </c>
      <c r="I251">
        <f t="shared" si="33"/>
        <v>0.91218491525423717</v>
      </c>
      <c r="J251">
        <f t="shared" si="34"/>
        <v>1.8390056779661013</v>
      </c>
      <c r="K251">
        <f t="shared" si="35"/>
        <v>1.868277372881356</v>
      </c>
      <c r="L251">
        <v>10</v>
      </c>
      <c r="M251" s="11">
        <f t="shared" si="36"/>
        <v>6.91</v>
      </c>
      <c r="N251" s="11">
        <f t="shared" si="37"/>
        <v>7.28</v>
      </c>
      <c r="O251" s="11">
        <f t="shared" si="38"/>
        <v>6.9675000000000002</v>
      </c>
      <c r="P251">
        <f>_xlfn.XLOOKUP($C251,[1]Temp!$F$241:$F$252,[1]Temp!$I$241:$I$252)</f>
        <v>10.405502</v>
      </c>
      <c r="Q251" s="10">
        <f t="shared" si="39"/>
        <v>1.3555019999999995</v>
      </c>
      <c r="R251" s="11">
        <f t="shared" si="40"/>
        <v>1.6127581714285708</v>
      </c>
      <c r="S251" s="10">
        <f t="shared" si="41"/>
        <v>1.043299417267918</v>
      </c>
      <c r="T251" s="12">
        <f>_xlfn.XLOOKUP(C251,[1]Temp!$F$241:$F$252,[1]Temp!$B$241:$B$252)</f>
        <v>9.5755040000000005</v>
      </c>
      <c r="U251" s="12">
        <f t="shared" si="42"/>
        <v>7.6755040000000001</v>
      </c>
      <c r="V251" s="12">
        <f t="shared" si="29"/>
        <v>6.1934776999999999</v>
      </c>
      <c r="W251" s="11">
        <f t="shared" si="43"/>
        <v>0.25725617142857127</v>
      </c>
      <c r="X251" s="11">
        <f t="shared" si="44"/>
        <v>6.2094572831168859</v>
      </c>
      <c r="Y251" s="11">
        <f t="shared" si="45"/>
        <v>6.8009572831168867</v>
      </c>
      <c r="Z251" s="11">
        <f t="shared" si="46"/>
        <v>6.6096407376623398</v>
      </c>
      <c r="AA251" s="11">
        <f t="shared" si="47"/>
        <v>6.55964073766234</v>
      </c>
    </row>
    <row r="252" spans="2:27">
      <c r="B252" s="9" t="s">
        <v>558</v>
      </c>
      <c r="C252">
        <v>12</v>
      </c>
      <c r="D252" s="10">
        <f t="shared" si="30"/>
        <v>9.2142857142857135</v>
      </c>
      <c r="E252" s="10">
        <f t="shared" si="28"/>
        <v>9.543000000000001</v>
      </c>
      <c r="F252" s="10">
        <f t="shared" si="28"/>
        <v>10.0975</v>
      </c>
      <c r="G252" s="10">
        <f t="shared" si="31"/>
        <v>9.5390476190476203</v>
      </c>
      <c r="H252">
        <f t="shared" si="32"/>
        <v>1.8390056779661017</v>
      </c>
      <c r="I252">
        <f t="shared" si="33"/>
        <v>0.91218491525423717</v>
      </c>
      <c r="J252">
        <f t="shared" si="34"/>
        <v>1.8390056779661013</v>
      </c>
      <c r="K252">
        <f t="shared" si="35"/>
        <v>1.868277372881356</v>
      </c>
      <c r="L252">
        <v>10</v>
      </c>
      <c r="M252" s="11">
        <f t="shared" si="36"/>
        <v>6.91</v>
      </c>
      <c r="N252" s="11">
        <f t="shared" si="37"/>
        <v>7.28</v>
      </c>
      <c r="O252" s="11">
        <f t="shared" si="38"/>
        <v>6.9675000000000002</v>
      </c>
      <c r="P252">
        <f>_xlfn.XLOOKUP($C252,[1]Temp!$F$241:$F$252,[1]Temp!$I$241:$I$252)</f>
        <v>11.466230000000001</v>
      </c>
      <c r="Q252" s="10">
        <f t="shared" si="39"/>
        <v>1.9271823809523809</v>
      </c>
      <c r="R252" s="11">
        <f t="shared" si="40"/>
        <v>1.6127581714285708</v>
      </c>
      <c r="S252" s="10">
        <f t="shared" si="41"/>
        <v>1.043299417267918</v>
      </c>
      <c r="T252" s="12">
        <f>_xlfn.XLOOKUP(C252,[1]Temp!$F$241:$F$252,[1]Temp!$B$241:$B$252)</f>
        <v>10.799894</v>
      </c>
      <c r="U252" s="12">
        <f t="shared" si="42"/>
        <v>8.8998939999999997</v>
      </c>
      <c r="V252" s="12">
        <f>_xlfn.PERCENTILE.INC($U$241:$U$252,0.05)</f>
        <v>6.1934776999999999</v>
      </c>
      <c r="W252" s="11">
        <f t="shared" si="43"/>
        <v>-0.31442420952381012</v>
      </c>
      <c r="X252" s="11">
        <f t="shared" si="44"/>
        <v>6.2094572831168859</v>
      </c>
      <c r="Y252" s="11">
        <f t="shared" si="45"/>
        <v>6.8009572831168867</v>
      </c>
      <c r="Z252" s="11">
        <f t="shared" si="46"/>
        <v>6.6096407376623398</v>
      </c>
      <c r="AA252" s="11">
        <f t="shared" si="47"/>
        <v>6.55964073766234</v>
      </c>
    </row>
    <row r="255" spans="2:27">
      <c r="D255" t="s">
        <v>29</v>
      </c>
      <c r="E255" t="s">
        <v>61</v>
      </c>
      <c r="F255" t="s">
        <v>88</v>
      </c>
      <c r="G255" t="s">
        <v>115</v>
      </c>
      <c r="H255" t="s">
        <v>367</v>
      </c>
      <c r="I255" t="s">
        <v>392</v>
      </c>
      <c r="J255" t="s">
        <v>29</v>
      </c>
      <c r="K255" t="s">
        <v>61</v>
      </c>
      <c r="L255" t="s">
        <v>88</v>
      </c>
      <c r="M255" t="s">
        <v>115</v>
      </c>
      <c r="N255" t="s">
        <v>367</v>
      </c>
      <c r="O255" t="s">
        <v>392</v>
      </c>
      <c r="P255" t="s">
        <v>29</v>
      </c>
      <c r="Q255" t="s">
        <v>61</v>
      </c>
      <c r="R255" t="s">
        <v>88</v>
      </c>
      <c r="S255" t="s">
        <v>115</v>
      </c>
      <c r="T255" t="s">
        <v>367</v>
      </c>
      <c r="U255" t="s">
        <v>392</v>
      </c>
    </row>
    <row r="256" spans="2:27">
      <c r="D256" t="s">
        <v>523</v>
      </c>
      <c r="E256" t="s">
        <v>523</v>
      </c>
      <c r="F256" t="s">
        <v>523</v>
      </c>
      <c r="G256" t="s">
        <v>523</v>
      </c>
      <c r="H256" t="s">
        <v>523</v>
      </c>
      <c r="I256" t="s">
        <v>523</v>
      </c>
      <c r="J256">
        <v>2016</v>
      </c>
      <c r="K256">
        <v>2016</v>
      </c>
      <c r="L256">
        <v>2016</v>
      </c>
      <c r="M256">
        <v>2016</v>
      </c>
      <c r="N256">
        <v>2016</v>
      </c>
      <c r="O256">
        <v>2016</v>
      </c>
      <c r="P256">
        <v>2019</v>
      </c>
      <c r="Q256">
        <v>2019</v>
      </c>
      <c r="R256">
        <v>2019</v>
      </c>
      <c r="S256">
        <v>2019</v>
      </c>
      <c r="T256">
        <v>2019</v>
      </c>
      <c r="U256">
        <v>2019</v>
      </c>
    </row>
    <row r="257" spans="3:21">
      <c r="D257" t="str">
        <f>D255&amp;" "&amp;"("&amp;D256&amp;")"</f>
        <v>HUMBER NEAR HESSLE SAND 0.5 KM O/S (2015)</v>
      </c>
      <c r="E257" t="str">
        <f t="shared" ref="E257:U257" si="48">E255&amp;" "&amp;"("&amp;E256&amp;")"</f>
        <v>HUMBER NO.28 BUOY 2.6KM NE HESSLE SAND (2015)</v>
      </c>
      <c r="F257" t="str">
        <f t="shared" si="48"/>
        <v>HUMBER BUOY 26 0.5 KM O/S HULL MARINA (2015)</v>
      </c>
      <c r="G257" t="str">
        <f t="shared" si="48"/>
        <v>R.HUMBER COMMITTEE SITE 7702 (2015)</v>
      </c>
      <c r="H257" t="str">
        <f t="shared" si="48"/>
        <v>HUMBER AT SALT END JETTY (2015)</v>
      </c>
      <c r="I257" t="str">
        <f t="shared" si="48"/>
        <v>HULL WWTW - 250M PLUME AT LOW WATER (2015)</v>
      </c>
      <c r="J257" t="str">
        <f t="shared" si="48"/>
        <v>HUMBER NEAR HESSLE SAND 0.5 KM O/S (2016)</v>
      </c>
      <c r="K257" t="str">
        <f t="shared" si="48"/>
        <v>HUMBER NO.28 BUOY 2.6KM NE HESSLE SAND (2016)</v>
      </c>
      <c r="L257" t="str">
        <f t="shared" si="48"/>
        <v>HUMBER BUOY 26 0.5 KM O/S HULL MARINA (2016)</v>
      </c>
      <c r="M257" t="str">
        <f t="shared" si="48"/>
        <v>R.HUMBER COMMITTEE SITE 7702 (2016)</v>
      </c>
      <c r="N257" t="str">
        <f t="shared" si="48"/>
        <v>HUMBER AT SALT END JETTY (2016)</v>
      </c>
      <c r="O257" t="str">
        <f t="shared" si="48"/>
        <v>HULL WWTW - 250M PLUME AT LOW WATER (2016)</v>
      </c>
      <c r="P257" t="str">
        <f t="shared" si="48"/>
        <v>HUMBER NEAR HESSLE SAND 0.5 KM O/S (2019)</v>
      </c>
      <c r="Q257" t="str">
        <f t="shared" si="48"/>
        <v>HUMBER NO.28 BUOY 2.6KM NE HESSLE SAND (2019)</v>
      </c>
      <c r="R257" t="str">
        <f t="shared" si="48"/>
        <v>HUMBER BUOY 26 0.5 KM O/S HULL MARINA (2019)</v>
      </c>
      <c r="S257" t="str">
        <f t="shared" si="48"/>
        <v>R.HUMBER COMMITTEE SITE 7702 (2019)</v>
      </c>
      <c r="T257" t="str">
        <f t="shared" si="48"/>
        <v>HUMBER AT SALT END JETTY (2019)</v>
      </c>
      <c r="U257" t="str">
        <f t="shared" si="48"/>
        <v>HULL WWTW - 250M PLUME AT LOW WATER (2019)</v>
      </c>
    </row>
    <row r="258" spans="3:21">
      <c r="C258">
        <v>1</v>
      </c>
      <c r="D258" s="10">
        <f>AVERAGEIFS($L$2:$L$237,$G$2:$G$237,$C258,$D$2:$D$237,D$255)</f>
        <v>11.200000000000001</v>
      </c>
      <c r="E258" s="10">
        <f t="shared" ref="E258:U269" si="49">AVERAGEIFS($L$2:$L$237,$G$2:$G$237,$C258,$D$2:$D$237,E$255)</f>
        <v>11.066666666666668</v>
      </c>
      <c r="F258" s="10">
        <f t="shared" si="49"/>
        <v>10.966666666666667</v>
      </c>
      <c r="G258" s="10">
        <f t="shared" si="49"/>
        <v>10.833333333333334</v>
      </c>
      <c r="H258" s="10">
        <f t="shared" si="49"/>
        <v>11.25</v>
      </c>
      <c r="I258" s="10">
        <f t="shared" si="49"/>
        <v>10.61</v>
      </c>
      <c r="J258" s="10">
        <f t="shared" si="49"/>
        <v>11.200000000000001</v>
      </c>
      <c r="K258" s="10">
        <f t="shared" si="49"/>
        <v>11.066666666666668</v>
      </c>
      <c r="L258" s="10">
        <f t="shared" si="49"/>
        <v>10.966666666666667</v>
      </c>
      <c r="M258" s="10">
        <f t="shared" si="49"/>
        <v>10.833333333333334</v>
      </c>
      <c r="N258" s="10">
        <f t="shared" si="49"/>
        <v>11.25</v>
      </c>
      <c r="O258" s="10">
        <f t="shared" si="49"/>
        <v>10.61</v>
      </c>
      <c r="P258" s="10">
        <f t="shared" si="49"/>
        <v>11.200000000000001</v>
      </c>
      <c r="Q258" s="10">
        <f t="shared" si="49"/>
        <v>11.066666666666668</v>
      </c>
      <c r="R258" s="10">
        <f t="shared" si="49"/>
        <v>10.966666666666667</v>
      </c>
      <c r="S258" s="10">
        <f t="shared" si="49"/>
        <v>10.833333333333334</v>
      </c>
      <c r="T258" s="10">
        <f t="shared" si="49"/>
        <v>11.25</v>
      </c>
      <c r="U258" s="10">
        <f t="shared" si="49"/>
        <v>10.61</v>
      </c>
    </row>
    <row r="259" spans="3:21">
      <c r="C259">
        <v>2</v>
      </c>
      <c r="D259" s="10">
        <f t="shared" ref="D259:D269" si="50">AVERAGEIFS($L$2:$L$237,$G$2:$G$237,$C259,$D$2:$D$237,D$255)</f>
        <v>11.433333333333332</v>
      </c>
      <c r="E259" s="10">
        <f t="shared" si="49"/>
        <v>11.466666666666667</v>
      </c>
      <c r="F259" s="10">
        <f t="shared" si="49"/>
        <v>11.266666666666666</v>
      </c>
      <c r="G259" s="10">
        <f t="shared" si="49"/>
        <v>11.133333333333333</v>
      </c>
      <c r="H259" s="10">
        <f t="shared" si="49"/>
        <v>11.6</v>
      </c>
      <c r="I259" s="10">
        <f t="shared" si="49"/>
        <v>11.28</v>
      </c>
      <c r="J259" s="10">
        <f t="shared" si="49"/>
        <v>11.433333333333332</v>
      </c>
      <c r="K259" s="10">
        <f t="shared" si="49"/>
        <v>11.466666666666667</v>
      </c>
      <c r="L259" s="10">
        <f t="shared" si="49"/>
        <v>11.266666666666666</v>
      </c>
      <c r="M259" s="10">
        <f t="shared" si="49"/>
        <v>11.133333333333333</v>
      </c>
      <c r="N259" s="10">
        <f t="shared" si="49"/>
        <v>11.6</v>
      </c>
      <c r="O259" s="10">
        <f t="shared" si="49"/>
        <v>11.28</v>
      </c>
      <c r="P259" s="10">
        <f t="shared" si="49"/>
        <v>11.433333333333332</v>
      </c>
      <c r="Q259" s="10">
        <f t="shared" si="49"/>
        <v>11.466666666666667</v>
      </c>
      <c r="R259" s="10">
        <f t="shared" si="49"/>
        <v>11.266666666666666</v>
      </c>
      <c r="S259" s="10">
        <f t="shared" si="49"/>
        <v>11.133333333333333</v>
      </c>
      <c r="T259" s="10">
        <f t="shared" si="49"/>
        <v>11.6</v>
      </c>
      <c r="U259" s="10">
        <f t="shared" si="49"/>
        <v>11.28</v>
      </c>
    </row>
    <row r="260" spans="3:21">
      <c r="C260">
        <v>3</v>
      </c>
      <c r="D260" s="10">
        <f t="shared" si="50"/>
        <v>11.299999999999999</v>
      </c>
      <c r="E260" s="10">
        <f t="shared" si="49"/>
        <v>11.200000000000001</v>
      </c>
      <c r="F260" s="10">
        <f t="shared" si="49"/>
        <v>10.966666666666667</v>
      </c>
      <c r="G260" s="10">
        <f t="shared" si="49"/>
        <v>10.666666666666666</v>
      </c>
      <c r="H260" s="10">
        <f t="shared" si="49"/>
        <v>10.743333333333332</v>
      </c>
      <c r="I260" s="10">
        <f t="shared" si="49"/>
        <v>10.1</v>
      </c>
      <c r="J260" s="10">
        <f t="shared" si="49"/>
        <v>11.299999999999999</v>
      </c>
      <c r="K260" s="10">
        <f t="shared" si="49"/>
        <v>11.200000000000001</v>
      </c>
      <c r="L260" s="10">
        <f t="shared" si="49"/>
        <v>10.966666666666667</v>
      </c>
      <c r="M260" s="10">
        <f t="shared" si="49"/>
        <v>10.666666666666666</v>
      </c>
      <c r="N260" s="10">
        <f t="shared" si="49"/>
        <v>10.743333333333332</v>
      </c>
      <c r="O260" s="10">
        <f t="shared" si="49"/>
        <v>10.1</v>
      </c>
      <c r="P260" s="10">
        <f t="shared" si="49"/>
        <v>11.299999999999999</v>
      </c>
      <c r="Q260" s="10">
        <f t="shared" si="49"/>
        <v>11.200000000000001</v>
      </c>
      <c r="R260" s="10">
        <f t="shared" si="49"/>
        <v>10.966666666666667</v>
      </c>
      <c r="S260" s="10">
        <f t="shared" si="49"/>
        <v>10.666666666666666</v>
      </c>
      <c r="T260" s="10">
        <f t="shared" si="49"/>
        <v>10.743333333333332</v>
      </c>
      <c r="U260" s="10">
        <f t="shared" si="49"/>
        <v>10.1</v>
      </c>
    </row>
    <row r="261" spans="3:21">
      <c r="C261">
        <v>4</v>
      </c>
      <c r="D261" s="10">
        <f t="shared" si="50"/>
        <v>9.99</v>
      </c>
      <c r="E261" s="10">
        <f t="shared" si="49"/>
        <v>9.9666666666666668</v>
      </c>
      <c r="F261" s="10">
        <f t="shared" si="49"/>
        <v>9.9266666666666676</v>
      </c>
      <c r="G261" s="10">
        <f t="shared" si="49"/>
        <v>9.7833333333333332</v>
      </c>
      <c r="H261" s="10">
        <f t="shared" si="49"/>
        <v>10.905000000000001</v>
      </c>
      <c r="I261" s="10">
        <f t="shared" si="49"/>
        <v>9.4949999999999992</v>
      </c>
      <c r="J261" s="10">
        <f t="shared" si="49"/>
        <v>9.99</v>
      </c>
      <c r="K261" s="10">
        <f t="shared" si="49"/>
        <v>9.9666666666666668</v>
      </c>
      <c r="L261" s="10">
        <f t="shared" si="49"/>
        <v>9.9266666666666676</v>
      </c>
      <c r="M261" s="10">
        <f t="shared" si="49"/>
        <v>9.7833333333333332</v>
      </c>
      <c r="N261" s="10">
        <f t="shared" si="49"/>
        <v>10.905000000000001</v>
      </c>
      <c r="O261" s="10">
        <f t="shared" si="49"/>
        <v>9.4949999999999992</v>
      </c>
      <c r="P261" s="10">
        <f t="shared" si="49"/>
        <v>9.99</v>
      </c>
      <c r="Q261" s="10">
        <f t="shared" si="49"/>
        <v>9.9666666666666668</v>
      </c>
      <c r="R261" s="10">
        <f t="shared" si="49"/>
        <v>9.9266666666666676</v>
      </c>
      <c r="S261" s="10">
        <f t="shared" si="49"/>
        <v>9.7833333333333332</v>
      </c>
      <c r="T261" s="10">
        <f t="shared" si="49"/>
        <v>10.905000000000001</v>
      </c>
      <c r="U261" s="10">
        <f t="shared" si="49"/>
        <v>9.4949999999999992</v>
      </c>
    </row>
    <row r="262" spans="3:21">
      <c r="C262">
        <v>5</v>
      </c>
      <c r="D262" s="10">
        <f t="shared" si="50"/>
        <v>9.1333333333333329</v>
      </c>
      <c r="E262" s="10">
        <f t="shared" si="49"/>
        <v>9.08</v>
      </c>
      <c r="F262" s="10">
        <f t="shared" si="49"/>
        <v>9.086666666666666</v>
      </c>
      <c r="G262" s="10">
        <f t="shared" si="49"/>
        <v>9.0866666666666678</v>
      </c>
      <c r="H262" s="10">
        <f t="shared" si="49"/>
        <v>8.86</v>
      </c>
      <c r="I262" s="10">
        <f t="shared" si="49"/>
        <v>8.6900000000000013</v>
      </c>
      <c r="J262" s="10">
        <f t="shared" si="49"/>
        <v>9.1333333333333329</v>
      </c>
      <c r="K262" s="10">
        <f t="shared" si="49"/>
        <v>9.08</v>
      </c>
      <c r="L262" s="10">
        <f t="shared" si="49"/>
        <v>9.086666666666666</v>
      </c>
      <c r="M262" s="10">
        <f t="shared" si="49"/>
        <v>9.0866666666666678</v>
      </c>
      <c r="N262" s="10">
        <f t="shared" si="49"/>
        <v>8.86</v>
      </c>
      <c r="O262" s="10">
        <f t="shared" si="49"/>
        <v>8.6900000000000013</v>
      </c>
      <c r="P262" s="10">
        <f t="shared" si="49"/>
        <v>9.1333333333333329</v>
      </c>
      <c r="Q262" s="10">
        <f t="shared" si="49"/>
        <v>9.08</v>
      </c>
      <c r="R262" s="10">
        <f t="shared" si="49"/>
        <v>9.086666666666666</v>
      </c>
      <c r="S262" s="10">
        <f t="shared" si="49"/>
        <v>9.0866666666666678</v>
      </c>
      <c r="T262" s="10">
        <f t="shared" si="49"/>
        <v>8.86</v>
      </c>
      <c r="U262" s="10">
        <f t="shared" si="49"/>
        <v>8.6900000000000013</v>
      </c>
    </row>
    <row r="263" spans="3:21">
      <c r="C263">
        <v>6</v>
      </c>
      <c r="D263" s="10">
        <f t="shared" si="50"/>
        <v>7.8966666666666656</v>
      </c>
      <c r="E263" s="10">
        <f t="shared" si="49"/>
        <v>8.0933333333333337</v>
      </c>
      <c r="F263" s="10">
        <f t="shared" si="49"/>
        <v>8.163333333333334</v>
      </c>
      <c r="G263" s="10">
        <f t="shared" si="49"/>
        <v>8.19</v>
      </c>
      <c r="H263" s="10">
        <f t="shared" si="49"/>
        <v>7.9466666666666663</v>
      </c>
      <c r="I263" s="10">
        <f t="shared" si="49"/>
        <v>7.9866666666666672</v>
      </c>
      <c r="J263" s="10">
        <f t="shared" si="49"/>
        <v>7.8966666666666656</v>
      </c>
      <c r="K263" s="10">
        <f t="shared" si="49"/>
        <v>8.0933333333333337</v>
      </c>
      <c r="L263" s="10">
        <f t="shared" si="49"/>
        <v>8.163333333333334</v>
      </c>
      <c r="M263" s="10">
        <f t="shared" si="49"/>
        <v>8.19</v>
      </c>
      <c r="N263" s="10">
        <f t="shared" si="49"/>
        <v>7.9466666666666663</v>
      </c>
      <c r="O263" s="10">
        <f t="shared" si="49"/>
        <v>7.9866666666666672</v>
      </c>
      <c r="P263" s="10">
        <f t="shared" si="49"/>
        <v>7.8966666666666656</v>
      </c>
      <c r="Q263" s="10">
        <f t="shared" si="49"/>
        <v>8.0933333333333337</v>
      </c>
      <c r="R263" s="10">
        <f t="shared" si="49"/>
        <v>8.163333333333334</v>
      </c>
      <c r="S263" s="10">
        <f t="shared" si="49"/>
        <v>8.19</v>
      </c>
      <c r="T263" s="10">
        <f t="shared" si="49"/>
        <v>7.9466666666666663</v>
      </c>
      <c r="U263" s="10">
        <f t="shared" si="49"/>
        <v>7.9866666666666672</v>
      </c>
    </row>
    <row r="264" spans="3:21">
      <c r="C264">
        <v>7</v>
      </c>
      <c r="D264" s="10">
        <f t="shared" si="50"/>
        <v>7.0975000000000001</v>
      </c>
      <c r="E264" s="10">
        <f t="shared" si="49"/>
        <v>7.1549999999999994</v>
      </c>
      <c r="F264" s="10">
        <f t="shared" si="49"/>
        <v>7.2799999999999994</v>
      </c>
      <c r="G264" s="10">
        <f t="shared" si="49"/>
        <v>7.4350000000000005</v>
      </c>
      <c r="H264" s="10">
        <f t="shared" si="49"/>
        <v>7.72</v>
      </c>
      <c r="I264" s="10">
        <f t="shared" si="49"/>
        <v>7.5266666666666673</v>
      </c>
      <c r="J264" s="10">
        <f t="shared" si="49"/>
        <v>7.0975000000000001</v>
      </c>
      <c r="K264" s="10">
        <f t="shared" si="49"/>
        <v>7.1549999999999994</v>
      </c>
      <c r="L264" s="10">
        <f t="shared" si="49"/>
        <v>7.2799999999999994</v>
      </c>
      <c r="M264" s="10">
        <f t="shared" si="49"/>
        <v>7.4350000000000005</v>
      </c>
      <c r="N264" s="10">
        <f t="shared" si="49"/>
        <v>7.72</v>
      </c>
      <c r="O264" s="10">
        <f t="shared" si="49"/>
        <v>7.5266666666666673</v>
      </c>
      <c r="P264" s="10">
        <f t="shared" si="49"/>
        <v>7.0975000000000001</v>
      </c>
      <c r="Q264" s="10">
        <f t="shared" si="49"/>
        <v>7.1549999999999994</v>
      </c>
      <c r="R264" s="10">
        <f t="shared" si="49"/>
        <v>7.2799999999999994</v>
      </c>
      <c r="S264" s="10">
        <f t="shared" si="49"/>
        <v>7.4350000000000005</v>
      </c>
      <c r="T264" s="10">
        <f t="shared" si="49"/>
        <v>7.72</v>
      </c>
      <c r="U264" s="10">
        <f t="shared" si="49"/>
        <v>7.5266666666666673</v>
      </c>
    </row>
    <row r="265" spans="3:21">
      <c r="C265">
        <v>8</v>
      </c>
      <c r="D265" s="10">
        <f t="shared" si="50"/>
        <v>7.3999999999999995</v>
      </c>
      <c r="E265" s="10">
        <f t="shared" si="49"/>
        <v>7.376666666666666</v>
      </c>
      <c r="F265" s="10">
        <f t="shared" si="49"/>
        <v>7.3999999999999995</v>
      </c>
      <c r="G265" s="10">
        <f t="shared" si="49"/>
        <v>7.5100000000000007</v>
      </c>
      <c r="H265" s="10">
        <f t="shared" si="49"/>
        <v>7.2525000000000004</v>
      </c>
      <c r="I265" s="10">
        <f t="shared" si="49"/>
        <v>7.1266666666666678</v>
      </c>
      <c r="J265" s="10">
        <f t="shared" si="49"/>
        <v>7.3999999999999995</v>
      </c>
      <c r="K265" s="10">
        <f t="shared" si="49"/>
        <v>7.376666666666666</v>
      </c>
      <c r="L265" s="10">
        <f t="shared" si="49"/>
        <v>7.3999999999999995</v>
      </c>
      <c r="M265" s="10">
        <f t="shared" si="49"/>
        <v>7.5100000000000007</v>
      </c>
      <c r="N265" s="10">
        <f t="shared" si="49"/>
        <v>7.2525000000000004</v>
      </c>
      <c r="O265" s="10">
        <f t="shared" si="49"/>
        <v>7.1266666666666678</v>
      </c>
      <c r="P265" s="10">
        <f t="shared" si="49"/>
        <v>7.3999999999999995</v>
      </c>
      <c r="Q265" s="10">
        <f t="shared" si="49"/>
        <v>7.376666666666666</v>
      </c>
      <c r="R265" s="10">
        <f t="shared" si="49"/>
        <v>7.3999999999999995</v>
      </c>
      <c r="S265" s="10">
        <f t="shared" si="49"/>
        <v>7.5100000000000007</v>
      </c>
      <c r="T265" s="10">
        <f t="shared" si="49"/>
        <v>7.2525000000000004</v>
      </c>
      <c r="U265" s="10">
        <f t="shared" si="49"/>
        <v>7.1266666666666678</v>
      </c>
    </row>
    <row r="266" spans="3:21">
      <c r="C266">
        <v>9</v>
      </c>
      <c r="D266" s="10">
        <f t="shared" si="50"/>
        <v>7.4749999999999996</v>
      </c>
      <c r="E266" s="10">
        <f t="shared" si="49"/>
        <v>7.4275000000000002</v>
      </c>
      <c r="F266" s="10">
        <f t="shared" si="49"/>
        <v>7.4024999999999999</v>
      </c>
      <c r="G266" s="10">
        <f t="shared" si="49"/>
        <v>7.46</v>
      </c>
      <c r="H266" s="10">
        <f t="shared" si="49"/>
        <v>7.9433333333333325</v>
      </c>
      <c r="I266" s="10">
        <f t="shared" si="49"/>
        <v>7.82</v>
      </c>
      <c r="J266" s="10">
        <f t="shared" si="49"/>
        <v>7.4749999999999996</v>
      </c>
      <c r="K266" s="10">
        <f t="shared" si="49"/>
        <v>7.4275000000000002</v>
      </c>
      <c r="L266" s="10">
        <f t="shared" si="49"/>
        <v>7.4024999999999999</v>
      </c>
      <c r="M266" s="10">
        <f t="shared" si="49"/>
        <v>7.46</v>
      </c>
      <c r="N266" s="10">
        <f t="shared" si="49"/>
        <v>7.9433333333333325</v>
      </c>
      <c r="O266" s="10">
        <f t="shared" si="49"/>
        <v>7.82</v>
      </c>
      <c r="P266" s="10">
        <f t="shared" si="49"/>
        <v>7.4749999999999996</v>
      </c>
      <c r="Q266" s="10">
        <f t="shared" si="49"/>
        <v>7.4275000000000002</v>
      </c>
      <c r="R266" s="10">
        <f t="shared" si="49"/>
        <v>7.4024999999999999</v>
      </c>
      <c r="S266" s="10">
        <f t="shared" si="49"/>
        <v>7.46</v>
      </c>
      <c r="T266" s="10">
        <f t="shared" si="49"/>
        <v>7.9433333333333325</v>
      </c>
      <c r="U266" s="10">
        <f t="shared" si="49"/>
        <v>7.82</v>
      </c>
    </row>
    <row r="267" spans="3:21">
      <c r="C267">
        <v>10</v>
      </c>
      <c r="D267" s="10">
        <f t="shared" si="50"/>
        <v>8.254999999999999</v>
      </c>
      <c r="E267" s="10">
        <f t="shared" si="49"/>
        <v>8.0975000000000001</v>
      </c>
      <c r="F267" s="10">
        <f t="shared" si="49"/>
        <v>8.0874999999999986</v>
      </c>
      <c r="G267" s="10">
        <f t="shared" si="49"/>
        <v>7.98</v>
      </c>
      <c r="H267" s="10">
        <f t="shared" si="49"/>
        <v>8.51</v>
      </c>
      <c r="I267" s="10">
        <f t="shared" si="49"/>
        <v>8.8766666666666669</v>
      </c>
      <c r="J267" s="10">
        <f t="shared" si="49"/>
        <v>8.254999999999999</v>
      </c>
      <c r="K267" s="10">
        <f t="shared" si="49"/>
        <v>8.0975000000000001</v>
      </c>
      <c r="L267" s="10">
        <f t="shared" si="49"/>
        <v>8.0874999999999986</v>
      </c>
      <c r="M267" s="10">
        <f t="shared" si="49"/>
        <v>7.98</v>
      </c>
      <c r="N267" s="10">
        <f t="shared" si="49"/>
        <v>8.51</v>
      </c>
      <c r="O267" s="10">
        <f t="shared" si="49"/>
        <v>8.8766666666666669</v>
      </c>
      <c r="P267" s="10">
        <f t="shared" si="49"/>
        <v>8.254999999999999</v>
      </c>
      <c r="Q267" s="10">
        <f t="shared" si="49"/>
        <v>8.0975000000000001</v>
      </c>
      <c r="R267" s="10">
        <f t="shared" si="49"/>
        <v>8.0874999999999986</v>
      </c>
      <c r="S267" s="10">
        <f t="shared" si="49"/>
        <v>7.98</v>
      </c>
      <c r="T267" s="10">
        <f t="shared" si="49"/>
        <v>8.51</v>
      </c>
      <c r="U267" s="10">
        <f t="shared" si="49"/>
        <v>8.8766666666666669</v>
      </c>
    </row>
    <row r="268" spans="3:21">
      <c r="C268">
        <v>11</v>
      </c>
      <c r="D268" s="10">
        <f t="shared" si="50"/>
        <v>9.2199999999999989</v>
      </c>
      <c r="E268" s="10">
        <f t="shared" si="49"/>
        <v>9.1566666666666663</v>
      </c>
      <c r="F268" s="10">
        <f t="shared" si="49"/>
        <v>8.9433333333333334</v>
      </c>
      <c r="G268" s="10">
        <f t="shared" si="49"/>
        <v>8.8899999999999988</v>
      </c>
      <c r="H268" s="10">
        <f t="shared" si="49"/>
        <v>9.24</v>
      </c>
      <c r="I268" s="10">
        <f t="shared" si="49"/>
        <v>8.94</v>
      </c>
      <c r="J268" s="10">
        <f t="shared" si="49"/>
        <v>9.2199999999999989</v>
      </c>
      <c r="K268" s="10">
        <f t="shared" si="49"/>
        <v>9.1566666666666663</v>
      </c>
      <c r="L268" s="10">
        <f t="shared" si="49"/>
        <v>8.9433333333333334</v>
      </c>
      <c r="M268" s="10">
        <f t="shared" si="49"/>
        <v>8.8899999999999988</v>
      </c>
      <c r="N268" s="10">
        <f t="shared" si="49"/>
        <v>9.24</v>
      </c>
      <c r="O268" s="10">
        <f t="shared" si="49"/>
        <v>8.94</v>
      </c>
      <c r="P268" s="10">
        <f t="shared" si="49"/>
        <v>9.2199999999999989</v>
      </c>
      <c r="Q268" s="10">
        <f t="shared" si="49"/>
        <v>9.1566666666666663</v>
      </c>
      <c r="R268" s="10">
        <f t="shared" si="49"/>
        <v>8.9433333333333334</v>
      </c>
      <c r="S268" s="10">
        <f t="shared" si="49"/>
        <v>8.8899999999999988</v>
      </c>
      <c r="T268" s="10">
        <f t="shared" si="49"/>
        <v>9.24</v>
      </c>
      <c r="U268" s="10">
        <f t="shared" si="49"/>
        <v>8.94</v>
      </c>
    </row>
    <row r="269" spans="3:21">
      <c r="C269">
        <v>12</v>
      </c>
      <c r="D269" s="10">
        <f t="shared" si="50"/>
        <v>10.1075</v>
      </c>
      <c r="E269" s="10">
        <f t="shared" si="49"/>
        <v>10.025</v>
      </c>
      <c r="F269" s="10">
        <f t="shared" si="49"/>
        <v>9.9875000000000007</v>
      </c>
      <c r="G269" s="10">
        <f t="shared" si="49"/>
        <v>10.0425</v>
      </c>
      <c r="H269" s="10">
        <f t="shared" si="49"/>
        <v>8.15</v>
      </c>
      <c r="I269" s="10">
        <f t="shared" si="49"/>
        <v>7.79</v>
      </c>
      <c r="J269" s="10">
        <f t="shared" si="49"/>
        <v>10.1075</v>
      </c>
      <c r="K269" s="10">
        <f t="shared" si="49"/>
        <v>10.025</v>
      </c>
      <c r="L269" s="10">
        <f t="shared" si="49"/>
        <v>9.9875000000000007</v>
      </c>
      <c r="M269" s="10">
        <f t="shared" si="49"/>
        <v>10.0425</v>
      </c>
      <c r="N269" s="10">
        <f t="shared" si="49"/>
        <v>8.15</v>
      </c>
      <c r="O269" s="10">
        <f t="shared" si="49"/>
        <v>7.79</v>
      </c>
      <c r="P269" s="10">
        <f t="shared" si="49"/>
        <v>10.1075</v>
      </c>
      <c r="Q269" s="10">
        <f t="shared" si="49"/>
        <v>10.025</v>
      </c>
      <c r="R269" s="10">
        <f t="shared" si="49"/>
        <v>9.9875000000000007</v>
      </c>
      <c r="S269" s="10">
        <f t="shared" si="49"/>
        <v>10.0425</v>
      </c>
      <c r="T269" s="10">
        <f t="shared" si="49"/>
        <v>8.15</v>
      </c>
      <c r="U269" s="10">
        <f t="shared" si="49"/>
        <v>7.79</v>
      </c>
    </row>
    <row r="270" spans="3:21">
      <c r="F270" s="10"/>
    </row>
    <row r="271" spans="3:21">
      <c r="F271" s="10"/>
    </row>
    <row r="272" spans="3:21">
      <c r="F272" s="10"/>
    </row>
    <row r="273" spans="14:16">
      <c r="N273" s="13" t="s">
        <v>559</v>
      </c>
      <c r="O273">
        <f>[1]Salinity!$M$2</f>
        <v>14.635847457627126</v>
      </c>
      <c r="P273">
        <f t="shared" ref="P273:P275" si="51">O273-O274</f>
        <v>8.1773738135593295</v>
      </c>
    </row>
    <row r="274" spans="14:16">
      <c r="N274" t="s">
        <v>531</v>
      </c>
      <c r="O274">
        <f>7-(0.037*$O$273)</f>
        <v>6.4584736440677961</v>
      </c>
      <c r="P274">
        <f t="shared" si="51"/>
        <v>1.868277372881356</v>
      </c>
    </row>
    <row r="275" spans="14:16">
      <c r="N275" t="s">
        <v>530</v>
      </c>
      <c r="O275">
        <f>5-(0.028*$O$273)</f>
        <v>4.5901962711864401</v>
      </c>
      <c r="P275">
        <f t="shared" si="51"/>
        <v>1.8390056779661013</v>
      </c>
    </row>
    <row r="276" spans="14:16">
      <c r="N276" t="s">
        <v>529</v>
      </c>
      <c r="O276">
        <f>3-(0.017*$O$273)</f>
        <v>2.7511905932203389</v>
      </c>
      <c r="P276">
        <f>O276-O277</f>
        <v>0.91218491525423717</v>
      </c>
    </row>
    <row r="277" spans="14:16">
      <c r="N277" t="s">
        <v>528</v>
      </c>
      <c r="O277">
        <f>2-(0.011*$O$273)</f>
        <v>1.8390056779661017</v>
      </c>
      <c r="P277">
        <f>O277</f>
        <v>1.8390056779661017</v>
      </c>
    </row>
    <row r="304" spans="3:45" ht="55.5" customHeight="1">
      <c r="C304" t="s">
        <v>560</v>
      </c>
      <c r="E304" t="s">
        <v>561</v>
      </c>
      <c r="N304" t="s">
        <v>562</v>
      </c>
      <c r="AB304" t="s">
        <v>5</v>
      </c>
      <c r="AC304" t="s">
        <v>6</v>
      </c>
      <c r="AD304" t="s">
        <v>19</v>
      </c>
      <c r="AE304" t="s">
        <v>20</v>
      </c>
      <c r="AH304" s="7" t="s">
        <v>563</v>
      </c>
      <c r="AI304" s="14" t="s">
        <v>564</v>
      </c>
      <c r="AJ304" s="15" t="s">
        <v>21</v>
      </c>
      <c r="AK304" s="15" t="s">
        <v>565</v>
      </c>
      <c r="AL304" s="7" t="s">
        <v>566</v>
      </c>
      <c r="AM304" s="7" t="s">
        <v>567</v>
      </c>
      <c r="AN304" s="16" t="s">
        <v>23</v>
      </c>
      <c r="AO304" s="16" t="s">
        <v>24</v>
      </c>
      <c r="AP304" s="16" t="s">
        <v>568</v>
      </c>
      <c r="AQ304" s="15" t="s">
        <v>569</v>
      </c>
      <c r="AR304" s="16" t="s">
        <v>570</v>
      </c>
      <c r="AS304" s="16" t="s">
        <v>571</v>
      </c>
    </row>
    <row r="305" spans="3:45">
      <c r="C305" t="s">
        <v>5</v>
      </c>
      <c r="D305" t="s">
        <v>6</v>
      </c>
      <c r="E305" t="s">
        <v>7</v>
      </c>
      <c r="F305" t="s">
        <v>8</v>
      </c>
      <c r="G305" t="s">
        <v>9</v>
      </c>
      <c r="H305" t="s">
        <v>11</v>
      </c>
      <c r="AB305">
        <v>2015</v>
      </c>
      <c r="AC305">
        <v>1</v>
      </c>
      <c r="AD305">
        <v>0.89225817142856956</v>
      </c>
      <c r="AE305">
        <v>10.80774182857143</v>
      </c>
      <c r="AH305">
        <v>1</v>
      </c>
      <c r="AI305" s="14">
        <f>AVERAGEIF($G$2:$G$237,$AH305,$L$2:$L$237)</f>
        <v>10.981999999999999</v>
      </c>
      <c r="AJ305" s="17">
        <f>AVERAGEIF($G$2:$G$237,$AH305,$V$2:$V$237)</f>
        <v>11.583017866666665</v>
      </c>
      <c r="AK305" s="17">
        <f>AJ305-AI305</f>
        <v>0.60101786666666612</v>
      </c>
      <c r="AL305" s="11">
        <f>AVERAGE($AK$305:$AK$316)</f>
        <v>0.99614462771314349</v>
      </c>
      <c r="AM305">
        <f>_xlfn.PERCENTILE.INC($AK$305:$AK$316,0.95)</f>
        <v>1.5862425003869032</v>
      </c>
      <c r="AN305" s="6">
        <f>AVERAGEIF($G$2:$G$237,$AH305,$X$2:$X$237)</f>
        <v>11.301598333333335</v>
      </c>
      <c r="AO305" s="6">
        <f>AN305-AK305</f>
        <v>10.700580466666668</v>
      </c>
      <c r="AP305" s="6">
        <f>AN305-$AM$305</f>
        <v>9.7153558329464307</v>
      </c>
      <c r="AQ305" s="4">
        <f>_xlfn.PERCENTILE.INC($L$2:$L$237,0.05)</f>
        <v>7.04</v>
      </c>
      <c r="AR305" s="5">
        <f>_xlfn.PERCENTILE.INC($Y$2:$Y$237,0.05)</f>
        <v>6.7793592</v>
      </c>
      <c r="AS305" s="5">
        <f>_xlfn.PERCENTILE.INC($Z$2:$Z$237,0.05)</f>
        <v>6.6489116996130972</v>
      </c>
    </row>
    <row r="306" spans="3:45">
      <c r="C306">
        <v>2015</v>
      </c>
      <c r="D306">
        <v>1</v>
      </c>
      <c r="E306" t="s">
        <v>31</v>
      </c>
      <c r="F306" t="s">
        <v>32</v>
      </c>
      <c r="G306">
        <v>9924</v>
      </c>
      <c r="H306">
        <v>11.7</v>
      </c>
      <c r="K306" t="s">
        <v>572</v>
      </c>
      <c r="L306" t="s">
        <v>573</v>
      </c>
      <c r="AB306">
        <v>2015</v>
      </c>
      <c r="AC306">
        <v>1</v>
      </c>
      <c r="AD306">
        <v>0.89225817142856956</v>
      </c>
      <c r="AE306">
        <v>10.607741828571431</v>
      </c>
      <c r="AH306">
        <v>2</v>
      </c>
      <c r="AI306" s="14">
        <f t="shared" ref="AI306:AI316" si="52">AVERAGEIF($G$2:$G$237,$AH306,$L$2:$L$237)</f>
        <v>11.355</v>
      </c>
      <c r="AJ306" s="17">
        <f t="shared" ref="AJ306:AJ316" si="53">AVERAGEIF($G$2:$G$237,$AH306,$V$2:$V$237)</f>
        <v>11.670474571428571</v>
      </c>
      <c r="AK306" s="17">
        <f t="shared" ref="AK306:AK316" si="54">AJ306-AI306</f>
        <v>0.31547457142857027</v>
      </c>
      <c r="AL306" s="11">
        <f t="shared" ref="AL306:AL316" si="55">AVERAGE($AK$305:$AK$316)</f>
        <v>0.99614462771314349</v>
      </c>
      <c r="AM306">
        <f t="shared" ref="AM306:AM316" si="56">_xlfn.PERCENTILE.INC($AK$305:$AK$316,0.95)</f>
        <v>1.5862425003869032</v>
      </c>
      <c r="AN306" s="6">
        <f t="shared" ref="AN306:AN316" si="57">AVERAGEIF($G$2:$G$237,$AH306,$X$2:$X$237)</f>
        <v>11.385327285714284</v>
      </c>
      <c r="AO306" s="6">
        <f t="shared" ref="AO306:AO316" si="58">AN306-AK306</f>
        <v>11.069852714285714</v>
      </c>
      <c r="AP306" s="6">
        <f t="shared" ref="AP306:AP316" si="59">AN306-$AM$305</f>
        <v>9.7990847853273806</v>
      </c>
      <c r="AQ306" s="4">
        <f t="shared" ref="AQ306:AQ316" si="60">_xlfn.PERCENTILE.INC($L$2:$L$237,0.05)</f>
        <v>7.04</v>
      </c>
      <c r="AR306" s="5">
        <f t="shared" ref="AR306:AR316" si="61">_xlfn.PERCENTILE.INC($Y$2:$Y$237,0.05)</f>
        <v>6.7793592</v>
      </c>
      <c r="AS306" s="5">
        <f t="shared" ref="AS306:AS316" si="62">_xlfn.PERCENTILE.INC($Z$2:$Z$237,0.05)</f>
        <v>6.6489116996130972</v>
      </c>
    </row>
    <row r="307" spans="3:45">
      <c r="C307">
        <v>2015</v>
      </c>
      <c r="D307">
        <v>2</v>
      </c>
      <c r="E307" t="s">
        <v>31</v>
      </c>
      <c r="F307" t="s">
        <v>32</v>
      </c>
      <c r="G307">
        <v>9924</v>
      </c>
      <c r="H307">
        <v>11.1</v>
      </c>
      <c r="J307">
        <v>2015</v>
      </c>
      <c r="K307" s="11">
        <f>_xlfn.PERCENTILE.INC($H$306:$H$379,0.05)</f>
        <v>6.91</v>
      </c>
      <c r="L307" s="18">
        <f>_xlfn.PERCENTILE.INC($AE$305:$AE$378,0.05)</f>
        <v>6.2094572831168859</v>
      </c>
      <c r="AB307">
        <v>2015</v>
      </c>
      <c r="AC307">
        <v>1</v>
      </c>
      <c r="AD307">
        <v>0.89225817142856956</v>
      </c>
      <c r="AE307">
        <v>10.30774182857143</v>
      </c>
      <c r="AH307">
        <v>3</v>
      </c>
      <c r="AI307" s="14">
        <f t="shared" si="52"/>
        <v>10.829444444444443</v>
      </c>
      <c r="AJ307" s="17">
        <f t="shared" si="53"/>
        <v>11.4091092</v>
      </c>
      <c r="AK307" s="17">
        <f t="shared" si="54"/>
        <v>0.57966475555555697</v>
      </c>
      <c r="AL307" s="11">
        <f t="shared" si="55"/>
        <v>0.99614462771314349</v>
      </c>
      <c r="AM307">
        <f t="shared" si="56"/>
        <v>1.5862425003869032</v>
      </c>
      <c r="AN307" s="6">
        <f t="shared" si="57"/>
        <v>11.132588466666668</v>
      </c>
      <c r="AO307" s="6">
        <f t="shared" si="58"/>
        <v>10.552923711111111</v>
      </c>
      <c r="AP307" s="6">
        <f t="shared" si="59"/>
        <v>9.5463459662797643</v>
      </c>
      <c r="AQ307" s="4">
        <f t="shared" si="60"/>
        <v>7.04</v>
      </c>
      <c r="AR307" s="5">
        <f t="shared" si="61"/>
        <v>6.7793592</v>
      </c>
      <c r="AS307" s="5">
        <f t="shared" si="62"/>
        <v>6.6489116996130972</v>
      </c>
    </row>
    <row r="308" spans="3:45">
      <c r="C308">
        <v>2015</v>
      </c>
      <c r="D308">
        <v>3</v>
      </c>
      <c r="E308" t="s">
        <v>31</v>
      </c>
      <c r="F308" t="s">
        <v>32</v>
      </c>
      <c r="G308">
        <v>9924</v>
      </c>
      <c r="H308">
        <v>11.9</v>
      </c>
      <c r="J308">
        <v>2016</v>
      </c>
      <c r="K308" s="11">
        <f>_xlfn.PERCENTILE.INC($H$380:$H$475,0.05)</f>
        <v>7.28</v>
      </c>
      <c r="L308" s="18">
        <f>_xlfn.PERCENTILE.INC($AE$379:$AE$474,0.05)</f>
        <v>6.8009572831168867</v>
      </c>
      <c r="AB308">
        <v>2015</v>
      </c>
      <c r="AC308">
        <v>1</v>
      </c>
      <c r="AD308">
        <v>0.89225817142856956</v>
      </c>
      <c r="AE308">
        <v>10.207741828571431</v>
      </c>
      <c r="AH308">
        <v>4</v>
      </c>
      <c r="AI308" s="14">
        <f t="shared" si="52"/>
        <v>9.9874999999999989</v>
      </c>
      <c r="AJ308" s="17">
        <f t="shared" si="53"/>
        <v>10.671318055555556</v>
      </c>
      <c r="AK308" s="17">
        <f t="shared" si="54"/>
        <v>0.68381805555555708</v>
      </c>
      <c r="AL308" s="11">
        <f t="shared" si="55"/>
        <v>0.99614462771314349</v>
      </c>
      <c r="AM308">
        <f t="shared" si="56"/>
        <v>1.5862425003869032</v>
      </c>
      <c r="AN308" s="6">
        <f t="shared" si="57"/>
        <v>10.426764</v>
      </c>
      <c r="AO308" s="6">
        <f t="shared" si="58"/>
        <v>9.7429459444444433</v>
      </c>
      <c r="AP308" s="6">
        <f t="shared" si="59"/>
        <v>8.8405214996130965</v>
      </c>
      <c r="AQ308" s="4">
        <f t="shared" si="60"/>
        <v>7.04</v>
      </c>
      <c r="AR308" s="5">
        <f t="shared" si="61"/>
        <v>6.7793592</v>
      </c>
      <c r="AS308" s="5">
        <f t="shared" si="62"/>
        <v>6.6489116996130972</v>
      </c>
    </row>
    <row r="309" spans="3:45">
      <c r="C309">
        <v>2015</v>
      </c>
      <c r="D309">
        <v>4</v>
      </c>
      <c r="E309" t="s">
        <v>31</v>
      </c>
      <c r="F309" t="s">
        <v>32</v>
      </c>
      <c r="G309">
        <v>9924</v>
      </c>
      <c r="H309">
        <v>11.1</v>
      </c>
      <c r="J309">
        <v>2019</v>
      </c>
      <c r="K309" s="11">
        <f>_xlfn.PERCENTILE.INC($H$476:$H$541,0.05)</f>
        <v>6.9675000000000002</v>
      </c>
      <c r="L309" s="18">
        <f>_xlfn.PERCENTILE.INC($AE$475:$AE$540,0.05)</f>
        <v>6.6096407376623398</v>
      </c>
      <c r="AB309">
        <v>2015</v>
      </c>
      <c r="AC309">
        <v>1</v>
      </c>
      <c r="AD309">
        <v>0.89225817142856956</v>
      </c>
      <c r="AE309">
        <v>10.707741828571431</v>
      </c>
      <c r="AH309">
        <v>5</v>
      </c>
      <c r="AI309" s="14">
        <f t="shared" si="52"/>
        <v>8.9799999999999986</v>
      </c>
      <c r="AJ309" s="17">
        <f t="shared" si="53"/>
        <v>9.8538712222222227</v>
      </c>
      <c r="AK309" s="17">
        <f t="shared" si="54"/>
        <v>0.87387122222222402</v>
      </c>
      <c r="AL309" s="11">
        <f t="shared" si="55"/>
        <v>0.99614462771314349</v>
      </c>
      <c r="AM309">
        <f t="shared" si="56"/>
        <v>1.5862425003869032</v>
      </c>
      <c r="AN309" s="6">
        <f t="shared" si="57"/>
        <v>9.6400451666666669</v>
      </c>
      <c r="AO309" s="6">
        <f t="shared" si="58"/>
        <v>8.7661739444444429</v>
      </c>
      <c r="AP309" s="6">
        <f t="shared" si="59"/>
        <v>8.053802666279763</v>
      </c>
      <c r="AQ309" s="4">
        <f t="shared" si="60"/>
        <v>7.04</v>
      </c>
      <c r="AR309" s="5">
        <f t="shared" si="61"/>
        <v>6.7793592</v>
      </c>
      <c r="AS309" s="5">
        <f t="shared" si="62"/>
        <v>6.6489116996130972</v>
      </c>
    </row>
    <row r="310" spans="3:45">
      <c r="C310">
        <v>2015</v>
      </c>
      <c r="D310">
        <v>5</v>
      </c>
      <c r="E310" t="s">
        <v>31</v>
      </c>
      <c r="F310" t="s">
        <v>32</v>
      </c>
      <c r="G310">
        <v>9924</v>
      </c>
      <c r="H310">
        <v>8.81</v>
      </c>
      <c r="J310" t="s">
        <v>574</v>
      </c>
      <c r="L310">
        <f>_xlfn.PERCENTILE.INC($AE$305:$AE$540,0.05)</f>
        <v>6.55964073766234</v>
      </c>
      <c r="AB310">
        <v>2015</v>
      </c>
      <c r="AC310">
        <v>1</v>
      </c>
      <c r="AD310">
        <v>0.89225817142856956</v>
      </c>
      <c r="AE310">
        <v>11.607741828571431</v>
      </c>
      <c r="AH310">
        <v>6</v>
      </c>
      <c r="AI310" s="14">
        <f t="shared" si="52"/>
        <v>8.0461111111111094</v>
      </c>
      <c r="AJ310" s="17">
        <f t="shared" si="53"/>
        <v>9.111241999999999</v>
      </c>
      <c r="AK310" s="17">
        <f t="shared" si="54"/>
        <v>1.0651308888888895</v>
      </c>
      <c r="AL310" s="11">
        <f t="shared" si="55"/>
        <v>0.99614462771314349</v>
      </c>
      <c r="AM310">
        <f t="shared" si="56"/>
        <v>1.5862425003869032</v>
      </c>
      <c r="AN310" s="6">
        <f t="shared" si="57"/>
        <v>8.9265886666666674</v>
      </c>
      <c r="AO310" s="6">
        <f t="shared" si="58"/>
        <v>7.8614577777777779</v>
      </c>
      <c r="AP310" s="6">
        <f t="shared" si="59"/>
        <v>7.3403461662797644</v>
      </c>
      <c r="AQ310" s="4">
        <f t="shared" si="60"/>
        <v>7.04</v>
      </c>
      <c r="AR310" s="5">
        <f t="shared" si="61"/>
        <v>6.7793592</v>
      </c>
      <c r="AS310" s="5">
        <f t="shared" si="62"/>
        <v>6.6489116996130972</v>
      </c>
    </row>
    <row r="311" spans="3:45">
      <c r="C311">
        <v>2015</v>
      </c>
      <c r="D311">
        <v>6</v>
      </c>
      <c r="E311" t="s">
        <v>31</v>
      </c>
      <c r="F311" t="s">
        <v>32</v>
      </c>
      <c r="G311">
        <v>9924</v>
      </c>
      <c r="H311">
        <v>8.27</v>
      </c>
      <c r="AB311">
        <v>2015</v>
      </c>
      <c r="AC311">
        <v>2</v>
      </c>
      <c r="AD311">
        <v>0.90705817142857059</v>
      </c>
      <c r="AE311">
        <v>10.192941828571429</v>
      </c>
      <c r="AH311">
        <v>7</v>
      </c>
      <c r="AI311" s="14">
        <f t="shared" si="52"/>
        <v>7.3459090909090898</v>
      </c>
      <c r="AJ311" s="17">
        <f t="shared" si="53"/>
        <v>8.6203007727272745</v>
      </c>
      <c r="AK311" s="17">
        <f t="shared" si="54"/>
        <v>1.2743916818181846</v>
      </c>
      <c r="AL311" s="11">
        <f t="shared" si="55"/>
        <v>0.99614462771314349</v>
      </c>
      <c r="AM311">
        <f t="shared" si="56"/>
        <v>1.5862425003869032</v>
      </c>
      <c r="AN311" s="6">
        <f t="shared" si="57"/>
        <v>8.4512921363636373</v>
      </c>
      <c r="AO311" s="6">
        <f t="shared" si="58"/>
        <v>7.1769004545454527</v>
      </c>
      <c r="AP311" s="6">
        <f t="shared" si="59"/>
        <v>6.8650496359767343</v>
      </c>
      <c r="AQ311" s="4">
        <f t="shared" si="60"/>
        <v>7.04</v>
      </c>
      <c r="AR311" s="5">
        <f t="shared" si="61"/>
        <v>6.7793592</v>
      </c>
      <c r="AS311" s="5">
        <f t="shared" si="62"/>
        <v>6.6489116996130972</v>
      </c>
    </row>
    <row r="312" spans="3:45">
      <c r="C312">
        <v>2015</v>
      </c>
      <c r="D312">
        <v>7</v>
      </c>
      <c r="E312" t="s">
        <v>31</v>
      </c>
      <c r="F312" t="s">
        <v>32</v>
      </c>
      <c r="G312">
        <v>9924</v>
      </c>
      <c r="H312">
        <v>7.19</v>
      </c>
      <c r="J312" t="s">
        <v>575</v>
      </c>
      <c r="AB312">
        <v>2015</v>
      </c>
      <c r="AC312">
        <v>2</v>
      </c>
      <c r="AD312">
        <v>0.90705817142857059</v>
      </c>
      <c r="AE312">
        <v>10.192941828571429</v>
      </c>
      <c r="AH312">
        <v>8</v>
      </c>
      <c r="AI312" s="14">
        <f t="shared" si="52"/>
        <v>7.3104545454545438</v>
      </c>
      <c r="AJ312" s="17">
        <f t="shared" si="53"/>
        <v>8.5744188636363656</v>
      </c>
      <c r="AK312" s="17">
        <f t="shared" si="54"/>
        <v>1.2639643181818219</v>
      </c>
      <c r="AL312" s="11">
        <f t="shared" si="55"/>
        <v>0.99614462771314349</v>
      </c>
      <c r="AM312">
        <f t="shared" si="56"/>
        <v>1.5862425003869032</v>
      </c>
      <c r="AN312" s="6">
        <f t="shared" si="57"/>
        <v>8.4064224545454547</v>
      </c>
      <c r="AO312" s="6">
        <f t="shared" si="58"/>
        <v>7.1424581363636328</v>
      </c>
      <c r="AP312" s="6">
        <f t="shared" si="59"/>
        <v>6.8201799541585517</v>
      </c>
      <c r="AQ312" s="4">
        <f t="shared" si="60"/>
        <v>7.04</v>
      </c>
      <c r="AR312" s="5">
        <f t="shared" si="61"/>
        <v>6.7793592</v>
      </c>
      <c r="AS312" s="5">
        <f t="shared" si="62"/>
        <v>6.6489116996130972</v>
      </c>
    </row>
    <row r="313" spans="3:45">
      <c r="C313">
        <v>2015</v>
      </c>
      <c r="D313">
        <v>7</v>
      </c>
      <c r="E313" t="s">
        <v>31</v>
      </c>
      <c r="F313" t="s">
        <v>32</v>
      </c>
      <c r="G313">
        <v>9924</v>
      </c>
      <c r="H313">
        <v>6.91</v>
      </c>
      <c r="J313" s="19"/>
      <c r="K313" s="19" t="s">
        <v>572</v>
      </c>
      <c r="L313" s="19" t="s">
        <v>573</v>
      </c>
      <c r="AB313">
        <v>2015</v>
      </c>
      <c r="AC313">
        <v>2</v>
      </c>
      <c r="AD313">
        <v>0.90705817142857059</v>
      </c>
      <c r="AE313">
        <v>10.09294182857143</v>
      </c>
      <c r="AH313">
        <v>9</v>
      </c>
      <c r="AI313" s="14">
        <f t="shared" si="52"/>
        <v>7.5613636363636383</v>
      </c>
      <c r="AJ313" s="17">
        <f t="shared" si="53"/>
        <v>8.6977462272727273</v>
      </c>
      <c r="AK313" s="17">
        <f t="shared" si="54"/>
        <v>1.136382590909089</v>
      </c>
      <c r="AL313" s="11">
        <f t="shared" si="55"/>
        <v>0.99614462771314349</v>
      </c>
      <c r="AM313">
        <f t="shared" si="56"/>
        <v>1.5862425003869032</v>
      </c>
      <c r="AN313" s="6">
        <f t="shared" si="57"/>
        <v>8.5240971363636362</v>
      </c>
      <c r="AO313" s="6">
        <f t="shared" si="58"/>
        <v>7.3877145454545472</v>
      </c>
      <c r="AP313" s="6">
        <f t="shared" si="59"/>
        <v>6.9378546359767332</v>
      </c>
      <c r="AQ313" s="4">
        <f t="shared" si="60"/>
        <v>7.04</v>
      </c>
      <c r="AR313" s="5">
        <f t="shared" si="61"/>
        <v>6.7793592</v>
      </c>
      <c r="AS313" s="5">
        <f t="shared" si="62"/>
        <v>6.6489116996130972</v>
      </c>
    </row>
    <row r="314" spans="3:45">
      <c r="C314">
        <v>2015</v>
      </c>
      <c r="D314">
        <v>9</v>
      </c>
      <c r="E314" t="s">
        <v>31</v>
      </c>
      <c r="F314" t="s">
        <v>32</v>
      </c>
      <c r="G314">
        <v>9924</v>
      </c>
      <c r="H314">
        <v>7.02</v>
      </c>
      <c r="J314" s="19">
        <v>2015</v>
      </c>
      <c r="K314" s="19">
        <v>6.91</v>
      </c>
      <c r="L314" s="19">
        <v>6.2094572831168859</v>
      </c>
      <c r="AB314">
        <v>2015</v>
      </c>
      <c r="AC314">
        <v>2</v>
      </c>
      <c r="AD314">
        <v>0.90705817142857059</v>
      </c>
      <c r="AE314">
        <v>9.9929418285714302</v>
      </c>
      <c r="AH314">
        <v>10</v>
      </c>
      <c r="AI314" s="14">
        <f t="shared" si="52"/>
        <v>8.2654545454545474</v>
      </c>
      <c r="AJ314" s="17">
        <f t="shared" si="53"/>
        <v>9.2100409999999986</v>
      </c>
      <c r="AK314" s="17">
        <f t="shared" si="54"/>
        <v>0.9445864545454512</v>
      </c>
      <c r="AL314" s="11">
        <f t="shared" si="55"/>
        <v>0.99614462771314349</v>
      </c>
      <c r="AM314">
        <f t="shared" si="56"/>
        <v>1.5862425003869032</v>
      </c>
      <c r="AN314" s="6">
        <f t="shared" si="57"/>
        <v>9.0186677894736871</v>
      </c>
      <c r="AO314" s="6">
        <f t="shared" si="58"/>
        <v>8.0740813349282359</v>
      </c>
      <c r="AP314" s="6">
        <f t="shared" si="59"/>
        <v>7.4324252890867841</v>
      </c>
      <c r="AQ314" s="4">
        <f t="shared" si="60"/>
        <v>7.04</v>
      </c>
      <c r="AR314" s="5">
        <f t="shared" si="61"/>
        <v>6.7793592</v>
      </c>
      <c r="AS314" s="5">
        <f t="shared" si="62"/>
        <v>6.6489116996130972</v>
      </c>
    </row>
    <row r="315" spans="3:45">
      <c r="C315">
        <v>2015</v>
      </c>
      <c r="D315">
        <v>10</v>
      </c>
      <c r="E315" t="s">
        <v>31</v>
      </c>
      <c r="F315" t="s">
        <v>32</v>
      </c>
      <c r="G315">
        <v>9924</v>
      </c>
      <c r="H315">
        <v>7.58</v>
      </c>
      <c r="J315" s="19">
        <v>2016</v>
      </c>
      <c r="K315" s="19">
        <v>7.28</v>
      </c>
      <c r="L315" s="19">
        <v>6.8009572831168867</v>
      </c>
      <c r="AB315">
        <v>2015</v>
      </c>
      <c r="AC315">
        <v>2</v>
      </c>
      <c r="AD315">
        <v>0.90705817142857059</v>
      </c>
      <c r="AE315">
        <v>10.692941828571429</v>
      </c>
      <c r="AH315">
        <v>11</v>
      </c>
      <c r="AI315" s="14">
        <f t="shared" si="52"/>
        <v>9.0500000000000007</v>
      </c>
      <c r="AJ315" s="17">
        <f t="shared" si="53"/>
        <v>10.442975933333333</v>
      </c>
      <c r="AK315" s="17">
        <f t="shared" si="54"/>
        <v>1.3929759333333323</v>
      </c>
      <c r="AL315" s="11">
        <f t="shared" si="55"/>
        <v>0.99614462771314349</v>
      </c>
      <c r="AM315">
        <f t="shared" si="56"/>
        <v>1.5862425003869032</v>
      </c>
      <c r="AN315" s="6">
        <f t="shared" si="57"/>
        <v>10.205656599999999</v>
      </c>
      <c r="AO315" s="6">
        <f t="shared" si="58"/>
        <v>8.8126806666666671</v>
      </c>
      <c r="AP315" s="6">
        <f t="shared" si="59"/>
        <v>8.6194140996130955</v>
      </c>
      <c r="AQ315" s="4">
        <f t="shared" si="60"/>
        <v>7.04</v>
      </c>
      <c r="AR315" s="5">
        <f t="shared" si="61"/>
        <v>6.7793592</v>
      </c>
      <c r="AS315" s="5">
        <f t="shared" si="62"/>
        <v>6.6489116996130972</v>
      </c>
    </row>
    <row r="316" spans="3:45">
      <c r="C316">
        <v>2015</v>
      </c>
      <c r="D316">
        <v>11</v>
      </c>
      <c r="E316" t="s">
        <v>31</v>
      </c>
      <c r="F316" t="s">
        <v>32</v>
      </c>
      <c r="G316">
        <v>9924</v>
      </c>
      <c r="H316">
        <v>8.6999999999999993</v>
      </c>
      <c r="J316" s="19">
        <v>2019</v>
      </c>
      <c r="K316" s="19">
        <v>6.9675000000000002</v>
      </c>
      <c r="L316" s="19">
        <v>6.6096407376623398</v>
      </c>
      <c r="AB316">
        <v>2015</v>
      </c>
      <c r="AC316">
        <v>2</v>
      </c>
      <c r="AD316">
        <v>0.90705817142857059</v>
      </c>
      <c r="AE316">
        <v>10.292941828571429</v>
      </c>
      <c r="AH316">
        <v>12</v>
      </c>
      <c r="AI316" s="14">
        <f t="shared" si="52"/>
        <v>9.5390476190476203</v>
      </c>
      <c r="AJ316" s="17">
        <f t="shared" si="53"/>
        <v>11.3615048125</v>
      </c>
      <c r="AK316" s="17">
        <f t="shared" si="54"/>
        <v>1.8224571934523794</v>
      </c>
      <c r="AL316" s="11">
        <f t="shared" si="55"/>
        <v>0.99614462771314349</v>
      </c>
      <c r="AM316">
        <f t="shared" si="56"/>
        <v>1.5862425003869032</v>
      </c>
      <c r="AN316" s="6">
        <f t="shared" si="57"/>
        <v>11.090078562499999</v>
      </c>
      <c r="AO316" s="6">
        <f t="shared" si="58"/>
        <v>9.2676213690476192</v>
      </c>
      <c r="AP316" s="6">
        <f t="shared" si="59"/>
        <v>9.5038360621130948</v>
      </c>
      <c r="AQ316" s="4">
        <f t="shared" si="60"/>
        <v>7.04</v>
      </c>
      <c r="AR316" s="5">
        <f t="shared" si="61"/>
        <v>6.7793592</v>
      </c>
      <c r="AS316" s="5">
        <f t="shared" si="62"/>
        <v>6.6489116996130972</v>
      </c>
    </row>
    <row r="317" spans="3:45">
      <c r="C317">
        <v>2015</v>
      </c>
      <c r="D317">
        <v>12</v>
      </c>
      <c r="E317" t="s">
        <v>31</v>
      </c>
      <c r="F317" t="s">
        <v>32</v>
      </c>
      <c r="G317">
        <v>9924</v>
      </c>
      <c r="H317">
        <v>10.9</v>
      </c>
      <c r="J317" s="19" t="s">
        <v>574</v>
      </c>
      <c r="K317" s="19"/>
      <c r="L317" s="19">
        <v>6.55964073766234</v>
      </c>
      <c r="AB317">
        <v>2015</v>
      </c>
      <c r="AC317">
        <v>2</v>
      </c>
      <c r="AD317">
        <v>0.90705817142857059</v>
      </c>
      <c r="AE317">
        <v>10.292941828571429</v>
      </c>
    </row>
    <row r="318" spans="3:45">
      <c r="C318">
        <v>2015</v>
      </c>
      <c r="D318">
        <v>1</v>
      </c>
      <c r="E318" t="s">
        <v>31</v>
      </c>
      <c r="F318" t="s">
        <v>32</v>
      </c>
      <c r="G318">
        <v>9924</v>
      </c>
      <c r="H318">
        <v>11.5</v>
      </c>
      <c r="AB318">
        <v>2015</v>
      </c>
      <c r="AC318">
        <v>3</v>
      </c>
      <c r="AD318">
        <v>1.0023926158730139</v>
      </c>
      <c r="AE318">
        <v>10.897607384126987</v>
      </c>
      <c r="AJ318" t="s">
        <v>576</v>
      </c>
      <c r="AK318" s="11">
        <f>MAX(AK305:AK316)</f>
        <v>1.8224571934523794</v>
      </c>
      <c r="AO318" s="11">
        <f>MIN(AO305:AO316)</f>
        <v>7.1424581363636328</v>
      </c>
      <c r="AP318" s="11">
        <f>MIN(AP305:AP316)</f>
        <v>6.8201799541585517</v>
      </c>
    </row>
    <row r="319" spans="3:45">
      <c r="C319">
        <v>2015</v>
      </c>
      <c r="D319">
        <v>2</v>
      </c>
      <c r="E319" t="s">
        <v>31</v>
      </c>
      <c r="F319" t="s">
        <v>32</v>
      </c>
      <c r="G319">
        <v>9924</v>
      </c>
      <c r="H319">
        <v>11.1</v>
      </c>
      <c r="AB319">
        <v>2015</v>
      </c>
      <c r="AC319">
        <v>3</v>
      </c>
      <c r="AD319">
        <v>1.0023926158730139</v>
      </c>
      <c r="AE319">
        <v>10.797607384126987</v>
      </c>
    </row>
    <row r="320" spans="3:45">
      <c r="C320">
        <v>2015</v>
      </c>
      <c r="D320">
        <v>3</v>
      </c>
      <c r="E320" t="s">
        <v>31</v>
      </c>
      <c r="F320" t="s">
        <v>32</v>
      </c>
      <c r="G320">
        <v>9924</v>
      </c>
      <c r="H320">
        <v>11.8</v>
      </c>
      <c r="AB320">
        <v>2015</v>
      </c>
      <c r="AC320">
        <v>3</v>
      </c>
      <c r="AD320">
        <v>1.0023926158730139</v>
      </c>
      <c r="AE320">
        <v>10.397607384126987</v>
      </c>
    </row>
    <row r="321" spans="3:31">
      <c r="C321">
        <v>2015</v>
      </c>
      <c r="D321">
        <v>4</v>
      </c>
      <c r="E321" t="s">
        <v>31</v>
      </c>
      <c r="F321" t="s">
        <v>32</v>
      </c>
      <c r="G321">
        <v>9924</v>
      </c>
      <c r="H321">
        <v>11.1</v>
      </c>
      <c r="AB321">
        <v>2015</v>
      </c>
      <c r="AC321">
        <v>3</v>
      </c>
      <c r="AD321">
        <v>1.0023926158730139</v>
      </c>
      <c r="AE321">
        <v>9.9976073841269866</v>
      </c>
    </row>
    <row r="322" spans="3:31">
      <c r="C322">
        <v>2015</v>
      </c>
      <c r="D322">
        <v>5</v>
      </c>
      <c r="E322" t="s">
        <v>31</v>
      </c>
      <c r="F322" t="s">
        <v>32</v>
      </c>
      <c r="G322">
        <v>9924</v>
      </c>
      <c r="H322">
        <v>8.73</v>
      </c>
      <c r="AB322">
        <v>2015</v>
      </c>
      <c r="AC322">
        <v>4</v>
      </c>
      <c r="AD322">
        <v>0.93387817142856955</v>
      </c>
      <c r="AE322">
        <v>10.166121828571431</v>
      </c>
    </row>
    <row r="323" spans="3:31">
      <c r="C323">
        <v>2015</v>
      </c>
      <c r="D323">
        <v>6</v>
      </c>
      <c r="E323" t="s">
        <v>31</v>
      </c>
      <c r="F323" t="s">
        <v>32</v>
      </c>
      <c r="G323">
        <v>9924</v>
      </c>
      <c r="H323">
        <v>8.27</v>
      </c>
      <c r="AB323">
        <v>2015</v>
      </c>
      <c r="AC323">
        <v>4</v>
      </c>
      <c r="AD323">
        <v>0.93387817142856955</v>
      </c>
      <c r="AE323">
        <v>10.166121828571431</v>
      </c>
    </row>
    <row r="324" spans="3:31">
      <c r="C324">
        <v>2015</v>
      </c>
      <c r="D324">
        <v>7</v>
      </c>
      <c r="E324" t="s">
        <v>31</v>
      </c>
      <c r="F324" t="s">
        <v>32</v>
      </c>
      <c r="G324">
        <v>9924</v>
      </c>
      <c r="H324">
        <v>7.24</v>
      </c>
      <c r="AB324">
        <v>2015</v>
      </c>
      <c r="AC324">
        <v>4</v>
      </c>
      <c r="AD324">
        <v>0.93387817142856955</v>
      </c>
      <c r="AE324">
        <v>10.066121828571431</v>
      </c>
    </row>
    <row r="325" spans="3:31">
      <c r="C325">
        <v>2015</v>
      </c>
      <c r="D325">
        <v>7</v>
      </c>
      <c r="E325" t="s">
        <v>31</v>
      </c>
      <c r="F325" t="s">
        <v>32</v>
      </c>
      <c r="G325">
        <v>9924</v>
      </c>
      <c r="H325">
        <v>6.91</v>
      </c>
      <c r="AB325">
        <v>2015</v>
      </c>
      <c r="AC325">
        <v>4</v>
      </c>
      <c r="AD325">
        <v>0.93387817142856955</v>
      </c>
      <c r="AE325">
        <v>9.6661218285714305</v>
      </c>
    </row>
    <row r="326" spans="3:31">
      <c r="C326">
        <v>2015</v>
      </c>
      <c r="D326">
        <v>9</v>
      </c>
      <c r="E326" t="s">
        <v>31</v>
      </c>
      <c r="F326" t="s">
        <v>32</v>
      </c>
      <c r="G326">
        <v>9924</v>
      </c>
      <c r="H326">
        <v>7.07</v>
      </c>
      <c r="AB326">
        <v>2015</v>
      </c>
      <c r="AC326">
        <v>4</v>
      </c>
      <c r="AD326">
        <v>0.93387817142856955</v>
      </c>
      <c r="AE326">
        <v>-0.93387817142856955</v>
      </c>
    </row>
    <row r="327" spans="3:31">
      <c r="C327">
        <v>2015</v>
      </c>
      <c r="D327">
        <v>10</v>
      </c>
      <c r="E327" t="s">
        <v>31</v>
      </c>
      <c r="F327" t="s">
        <v>32</v>
      </c>
      <c r="G327">
        <v>9924</v>
      </c>
      <c r="H327">
        <v>7.33</v>
      </c>
      <c r="AB327">
        <v>2015</v>
      </c>
      <c r="AC327">
        <v>4</v>
      </c>
      <c r="AD327">
        <v>0.93387817142856955</v>
      </c>
      <c r="AE327">
        <v>11.466121828571431</v>
      </c>
    </row>
    <row r="328" spans="3:31">
      <c r="C328">
        <v>2015</v>
      </c>
      <c r="D328">
        <v>11</v>
      </c>
      <c r="E328" t="s">
        <v>31</v>
      </c>
      <c r="F328" t="s">
        <v>32</v>
      </c>
      <c r="G328">
        <v>9924</v>
      </c>
      <c r="H328">
        <v>8.6999999999999993</v>
      </c>
      <c r="AB328">
        <v>2015</v>
      </c>
      <c r="AC328">
        <v>4</v>
      </c>
      <c r="AD328">
        <v>0.93387817142856955</v>
      </c>
      <c r="AE328">
        <v>-0.93387817142856955</v>
      </c>
    </row>
    <row r="329" spans="3:31">
      <c r="C329">
        <v>2015</v>
      </c>
      <c r="D329">
        <v>12</v>
      </c>
      <c r="E329" t="s">
        <v>31</v>
      </c>
      <c r="F329" t="s">
        <v>32</v>
      </c>
      <c r="G329">
        <v>9924</v>
      </c>
      <c r="H329">
        <v>10.8</v>
      </c>
      <c r="AB329">
        <v>2015</v>
      </c>
      <c r="AC329">
        <v>4</v>
      </c>
      <c r="AD329">
        <v>0.93387817142856955</v>
      </c>
      <c r="AE329">
        <v>8.5161218285714302</v>
      </c>
    </row>
    <row r="330" spans="3:31">
      <c r="C330">
        <v>2015</v>
      </c>
      <c r="D330">
        <v>1</v>
      </c>
      <c r="E330" t="s">
        <v>31</v>
      </c>
      <c r="F330" t="s">
        <v>32</v>
      </c>
      <c r="G330">
        <v>9924</v>
      </c>
      <c r="H330">
        <v>11.2</v>
      </c>
      <c r="AB330">
        <v>2015</v>
      </c>
      <c r="AC330">
        <v>5</v>
      </c>
      <c r="AD330">
        <v>0.75935817142857021</v>
      </c>
      <c r="AE330">
        <v>8.0506418285714307</v>
      </c>
    </row>
    <row r="331" spans="3:31">
      <c r="C331">
        <v>2015</v>
      </c>
      <c r="D331">
        <v>2</v>
      </c>
      <c r="E331" t="s">
        <v>31</v>
      </c>
      <c r="F331" t="s">
        <v>32</v>
      </c>
      <c r="G331">
        <v>9924</v>
      </c>
      <c r="H331">
        <v>11</v>
      </c>
      <c r="AB331">
        <v>2015</v>
      </c>
      <c r="AC331">
        <v>5</v>
      </c>
      <c r="AD331">
        <v>0.75935817142857021</v>
      </c>
      <c r="AE331">
        <v>7.9706418285714307</v>
      </c>
    </row>
    <row r="332" spans="3:31">
      <c r="C332">
        <v>2015</v>
      </c>
      <c r="D332">
        <v>3</v>
      </c>
      <c r="E332" t="s">
        <v>31</v>
      </c>
      <c r="F332" t="s">
        <v>32</v>
      </c>
      <c r="G332">
        <v>9924</v>
      </c>
      <c r="H332">
        <v>11.4</v>
      </c>
      <c r="AB332">
        <v>2015</v>
      </c>
      <c r="AC332">
        <v>5</v>
      </c>
      <c r="AD332">
        <v>0.75935817142857021</v>
      </c>
      <c r="AE332">
        <v>7.9806418285714305</v>
      </c>
    </row>
    <row r="333" spans="3:31">
      <c r="C333">
        <v>2015</v>
      </c>
      <c r="D333">
        <v>4</v>
      </c>
      <c r="E333" t="s">
        <v>31</v>
      </c>
      <c r="F333" t="s">
        <v>32</v>
      </c>
      <c r="G333">
        <v>9924</v>
      </c>
      <c r="H333">
        <v>11</v>
      </c>
      <c r="AB333">
        <v>2015</v>
      </c>
      <c r="AC333">
        <v>5</v>
      </c>
      <c r="AD333">
        <v>0.75935817142857021</v>
      </c>
      <c r="AE333">
        <v>7.8506418285714297</v>
      </c>
    </row>
    <row r="334" spans="3:31">
      <c r="C334">
        <v>2015</v>
      </c>
      <c r="D334">
        <v>5</v>
      </c>
      <c r="E334" t="s">
        <v>31</v>
      </c>
      <c r="F334" t="s">
        <v>32</v>
      </c>
      <c r="G334">
        <v>9924</v>
      </c>
      <c r="H334">
        <v>8.74</v>
      </c>
      <c r="AB334">
        <v>2015</v>
      </c>
      <c r="AC334">
        <v>5</v>
      </c>
      <c r="AD334">
        <v>0.75935817142857021</v>
      </c>
      <c r="AE334">
        <v>8.5206418285714296</v>
      </c>
    </row>
    <row r="335" spans="3:31">
      <c r="C335">
        <v>2015</v>
      </c>
      <c r="D335">
        <v>6</v>
      </c>
      <c r="E335" t="s">
        <v>31</v>
      </c>
      <c r="F335" t="s">
        <v>32</v>
      </c>
      <c r="G335">
        <v>9924</v>
      </c>
      <c r="H335">
        <v>8.2799999999999994</v>
      </c>
      <c r="AB335">
        <v>2015</v>
      </c>
      <c r="AC335">
        <v>5</v>
      </c>
      <c r="AD335">
        <v>0.75935817142857021</v>
      </c>
      <c r="AE335">
        <v>8.2406418285714302</v>
      </c>
    </row>
    <row r="336" spans="3:31">
      <c r="C336">
        <v>2015</v>
      </c>
      <c r="D336">
        <v>7</v>
      </c>
      <c r="E336" t="s">
        <v>31</v>
      </c>
      <c r="F336" t="s">
        <v>32</v>
      </c>
      <c r="G336">
        <v>9924</v>
      </c>
      <c r="H336">
        <v>7.42</v>
      </c>
      <c r="N336" t="s">
        <v>577</v>
      </c>
      <c r="AB336">
        <v>2015</v>
      </c>
      <c r="AC336">
        <v>5</v>
      </c>
      <c r="AD336">
        <v>0.75935817142857021</v>
      </c>
      <c r="AE336">
        <v>8.2406418285714302</v>
      </c>
    </row>
    <row r="337" spans="3:31">
      <c r="C337">
        <v>2015</v>
      </c>
      <c r="D337">
        <v>7</v>
      </c>
      <c r="E337" t="s">
        <v>31</v>
      </c>
      <c r="F337" t="s">
        <v>32</v>
      </c>
      <c r="G337">
        <v>9924</v>
      </c>
      <c r="H337">
        <v>7.09</v>
      </c>
      <c r="AB337">
        <v>2015</v>
      </c>
      <c r="AC337">
        <v>6</v>
      </c>
      <c r="AD337">
        <v>0.56570128253967988</v>
      </c>
      <c r="AE337">
        <v>7.7042987174603201</v>
      </c>
    </row>
    <row r="338" spans="3:31">
      <c r="C338">
        <v>2015</v>
      </c>
      <c r="D338">
        <v>9</v>
      </c>
      <c r="E338" t="s">
        <v>31</v>
      </c>
      <c r="F338" t="s">
        <v>32</v>
      </c>
      <c r="G338">
        <v>9924</v>
      </c>
      <c r="H338">
        <v>7.09</v>
      </c>
      <c r="AB338">
        <v>2015</v>
      </c>
      <c r="AC338">
        <v>6</v>
      </c>
      <c r="AD338">
        <v>0.56570128253967988</v>
      </c>
      <c r="AE338">
        <v>7.7042987174603201</v>
      </c>
    </row>
    <row r="339" spans="3:31">
      <c r="C339">
        <v>2015</v>
      </c>
      <c r="D339">
        <v>10</v>
      </c>
      <c r="E339" t="s">
        <v>31</v>
      </c>
      <c r="F339" t="s">
        <v>32</v>
      </c>
      <c r="G339">
        <v>9924</v>
      </c>
      <c r="H339">
        <v>7.43</v>
      </c>
      <c r="AB339">
        <v>2015</v>
      </c>
      <c r="AC339">
        <v>6</v>
      </c>
      <c r="AD339">
        <v>0.56570128253967988</v>
      </c>
      <c r="AE339">
        <v>7.7142987174603199</v>
      </c>
    </row>
    <row r="340" spans="3:31">
      <c r="C340">
        <v>2015</v>
      </c>
      <c r="D340">
        <v>11</v>
      </c>
      <c r="E340" t="s">
        <v>31</v>
      </c>
      <c r="F340" t="s">
        <v>32</v>
      </c>
      <c r="G340">
        <v>9924</v>
      </c>
      <c r="H340">
        <v>8.36</v>
      </c>
      <c r="AB340">
        <v>2015</v>
      </c>
      <c r="AC340">
        <v>6</v>
      </c>
      <c r="AD340">
        <v>0.56570128253967988</v>
      </c>
      <c r="AE340">
        <v>7.7142987174603199</v>
      </c>
    </row>
    <row r="341" spans="3:31">
      <c r="C341">
        <v>2015</v>
      </c>
      <c r="D341">
        <v>12</v>
      </c>
      <c r="E341" t="s">
        <v>31</v>
      </c>
      <c r="F341" t="s">
        <v>32</v>
      </c>
      <c r="G341">
        <v>9924</v>
      </c>
      <c r="H341">
        <v>10.6</v>
      </c>
      <c r="AB341">
        <v>2015</v>
      </c>
      <c r="AC341">
        <v>6</v>
      </c>
      <c r="AD341">
        <v>0.56570128253967988</v>
      </c>
      <c r="AE341">
        <v>7.0742987174603194</v>
      </c>
    </row>
    <row r="342" spans="3:31">
      <c r="C342">
        <v>2015</v>
      </c>
      <c r="D342">
        <v>1</v>
      </c>
      <c r="E342" t="s">
        <v>31</v>
      </c>
      <c r="F342" t="s">
        <v>32</v>
      </c>
      <c r="G342">
        <v>9924</v>
      </c>
      <c r="H342">
        <v>11.1</v>
      </c>
      <c r="AB342">
        <v>2015</v>
      </c>
      <c r="AC342">
        <v>6</v>
      </c>
      <c r="AD342">
        <v>0.56570128253967988</v>
      </c>
      <c r="AE342">
        <v>7.2042987174603201</v>
      </c>
    </row>
    <row r="343" spans="3:31">
      <c r="C343">
        <v>2015</v>
      </c>
      <c r="D343">
        <v>2</v>
      </c>
      <c r="E343" t="s">
        <v>31</v>
      </c>
      <c r="F343" t="s">
        <v>32</v>
      </c>
      <c r="G343">
        <v>9924</v>
      </c>
      <c r="H343">
        <v>10.9</v>
      </c>
      <c r="AB343">
        <v>2015</v>
      </c>
      <c r="AC343">
        <v>7</v>
      </c>
      <c r="AD343">
        <v>0.35785926233765997</v>
      </c>
      <c r="AE343">
        <v>6.8321407376623409</v>
      </c>
    </row>
    <row r="344" spans="3:31">
      <c r="C344">
        <v>2015</v>
      </c>
      <c r="D344">
        <v>3</v>
      </c>
      <c r="E344" t="s">
        <v>31</v>
      </c>
      <c r="F344" t="s">
        <v>32</v>
      </c>
      <c r="G344">
        <v>9924</v>
      </c>
      <c r="H344">
        <v>11</v>
      </c>
      <c r="AB344">
        <v>2015</v>
      </c>
      <c r="AC344">
        <v>7</v>
      </c>
      <c r="AD344">
        <v>0.35785926233765997</v>
      </c>
      <c r="AE344">
        <v>6.5521407376623397</v>
      </c>
    </row>
    <row r="345" spans="3:31">
      <c r="C345">
        <v>2015</v>
      </c>
      <c r="D345">
        <v>4</v>
      </c>
      <c r="E345" t="s">
        <v>31</v>
      </c>
      <c r="F345" t="s">
        <v>32</v>
      </c>
      <c r="G345">
        <v>9924</v>
      </c>
      <c r="H345">
        <v>10.6</v>
      </c>
      <c r="AB345">
        <v>2015</v>
      </c>
      <c r="AC345">
        <v>7</v>
      </c>
      <c r="AD345">
        <v>0.35785926233765997</v>
      </c>
      <c r="AE345">
        <v>6.8821407376623398</v>
      </c>
    </row>
    <row r="346" spans="3:31">
      <c r="C346">
        <v>2015</v>
      </c>
      <c r="D346">
        <v>5</v>
      </c>
      <c r="E346" t="s">
        <v>31</v>
      </c>
      <c r="F346" t="s">
        <v>32</v>
      </c>
      <c r="G346">
        <v>9924</v>
      </c>
      <c r="H346">
        <v>8.61</v>
      </c>
      <c r="AB346">
        <v>2015</v>
      </c>
      <c r="AC346">
        <v>7</v>
      </c>
      <c r="AD346">
        <v>0.35785926233765997</v>
      </c>
      <c r="AE346">
        <v>6.5521407376623397</v>
      </c>
    </row>
    <row r="347" spans="3:31">
      <c r="C347">
        <v>2015</v>
      </c>
      <c r="D347">
        <v>6</v>
      </c>
      <c r="E347" t="s">
        <v>31</v>
      </c>
      <c r="F347" t="s">
        <v>32</v>
      </c>
      <c r="G347">
        <v>9924</v>
      </c>
      <c r="H347">
        <v>8.2799999999999994</v>
      </c>
      <c r="AB347">
        <v>2015</v>
      </c>
      <c r="AC347">
        <v>7</v>
      </c>
      <c r="AD347">
        <v>0.35785926233765997</v>
      </c>
      <c r="AE347">
        <v>7.0621407376623395</v>
      </c>
    </row>
    <row r="348" spans="3:31">
      <c r="C348">
        <v>2015</v>
      </c>
      <c r="D348">
        <v>7</v>
      </c>
      <c r="E348" t="s">
        <v>31</v>
      </c>
      <c r="F348" t="s">
        <v>32</v>
      </c>
      <c r="G348">
        <v>9924</v>
      </c>
      <c r="H348">
        <v>7.54</v>
      </c>
      <c r="AB348">
        <v>2015</v>
      </c>
      <c r="AC348">
        <v>7</v>
      </c>
      <c r="AD348">
        <v>0.35785926233765997</v>
      </c>
      <c r="AE348">
        <v>6.7321407376623394</v>
      </c>
    </row>
    <row r="349" spans="3:31">
      <c r="C349">
        <v>2015</v>
      </c>
      <c r="D349">
        <v>7</v>
      </c>
      <c r="E349" t="s">
        <v>31</v>
      </c>
      <c r="F349" t="s">
        <v>32</v>
      </c>
      <c r="G349">
        <v>9924</v>
      </c>
      <c r="H349">
        <v>7.21</v>
      </c>
      <c r="AB349">
        <v>2015</v>
      </c>
      <c r="AC349">
        <v>7</v>
      </c>
      <c r="AD349">
        <v>0.35785926233765997</v>
      </c>
      <c r="AE349">
        <v>7.1821407376623405</v>
      </c>
    </row>
    <row r="350" spans="3:31">
      <c r="C350">
        <v>2015</v>
      </c>
      <c r="D350">
        <v>9</v>
      </c>
      <c r="E350" t="s">
        <v>31</v>
      </c>
      <c r="F350" t="s">
        <v>32</v>
      </c>
      <c r="G350">
        <v>9924</v>
      </c>
      <c r="H350">
        <v>7.25</v>
      </c>
      <c r="AB350">
        <v>2015</v>
      </c>
      <c r="AC350">
        <v>7</v>
      </c>
      <c r="AD350">
        <v>0.35785926233765997</v>
      </c>
      <c r="AE350">
        <v>6.8521407376623404</v>
      </c>
    </row>
    <row r="351" spans="3:31">
      <c r="C351">
        <v>2015</v>
      </c>
      <c r="D351">
        <v>10</v>
      </c>
      <c r="E351" t="s">
        <v>31</v>
      </c>
      <c r="F351" t="s">
        <v>32</v>
      </c>
      <c r="G351">
        <v>9924</v>
      </c>
      <c r="H351">
        <v>7.6</v>
      </c>
      <c r="AB351">
        <v>2015</v>
      </c>
      <c r="AC351">
        <v>7</v>
      </c>
      <c r="AD351">
        <v>0.35785926233765997</v>
      </c>
      <c r="AE351">
        <v>7.6821407376623387</v>
      </c>
    </row>
    <row r="352" spans="3:31">
      <c r="C352">
        <v>2015</v>
      </c>
      <c r="D352">
        <v>11</v>
      </c>
      <c r="E352" t="s">
        <v>31</v>
      </c>
      <c r="F352" t="s">
        <v>32</v>
      </c>
      <c r="G352">
        <v>9924</v>
      </c>
      <c r="H352">
        <v>8.42</v>
      </c>
      <c r="AB352">
        <v>2015</v>
      </c>
      <c r="AC352">
        <v>7</v>
      </c>
      <c r="AD352">
        <v>0.35785926233765997</v>
      </c>
      <c r="AE352">
        <v>7.7721407376623404</v>
      </c>
    </row>
    <row r="353" spans="3:31">
      <c r="C353">
        <v>2015</v>
      </c>
      <c r="D353">
        <v>12</v>
      </c>
      <c r="E353" t="s">
        <v>31</v>
      </c>
      <c r="F353" t="s">
        <v>32</v>
      </c>
      <c r="G353">
        <v>9924</v>
      </c>
      <c r="H353">
        <v>10.6</v>
      </c>
      <c r="AB353">
        <v>2015</v>
      </c>
      <c r="AC353">
        <v>8</v>
      </c>
      <c r="AD353">
        <v>0.47904271688311306</v>
      </c>
      <c r="AE353">
        <v>6.2409572831168862</v>
      </c>
    </row>
    <row r="354" spans="3:31">
      <c r="C354">
        <v>2015</v>
      </c>
      <c r="D354">
        <v>1</v>
      </c>
      <c r="E354" t="s">
        <v>31</v>
      </c>
      <c r="F354" t="s">
        <v>32</v>
      </c>
      <c r="G354">
        <v>9924</v>
      </c>
      <c r="H354">
        <v>11.6</v>
      </c>
      <c r="AB354">
        <v>2015</v>
      </c>
      <c r="AC354">
        <v>8</v>
      </c>
      <c r="AD354">
        <v>0.47904271688311306</v>
      </c>
      <c r="AE354">
        <v>6.1509572831168864</v>
      </c>
    </row>
    <row r="355" spans="3:31">
      <c r="C355">
        <v>2015</v>
      </c>
      <c r="D355">
        <v>2</v>
      </c>
      <c r="E355" t="s">
        <v>31</v>
      </c>
      <c r="F355" t="s">
        <v>32</v>
      </c>
      <c r="G355">
        <v>9924</v>
      </c>
      <c r="H355">
        <v>11.6</v>
      </c>
      <c r="AB355">
        <v>2015</v>
      </c>
      <c r="AC355">
        <v>8</v>
      </c>
      <c r="AD355">
        <v>0.47904271688311306</v>
      </c>
      <c r="AE355">
        <v>6.1509572831168864</v>
      </c>
    </row>
    <row r="356" spans="3:31">
      <c r="C356">
        <v>2015</v>
      </c>
      <c r="D356">
        <v>4</v>
      </c>
      <c r="E356" t="s">
        <v>31</v>
      </c>
      <c r="F356" t="s">
        <v>32</v>
      </c>
      <c r="G356">
        <v>9924</v>
      </c>
      <c r="H356">
        <v>16.7</v>
      </c>
      <c r="AB356">
        <v>2015</v>
      </c>
      <c r="AC356">
        <v>9</v>
      </c>
      <c r="AD356">
        <v>0.47907180779220893</v>
      </c>
      <c r="AE356">
        <v>6.5409281922077902</v>
      </c>
    </row>
    <row r="357" spans="3:31">
      <c r="C357">
        <v>2015</v>
      </c>
      <c r="D357">
        <v>4</v>
      </c>
      <c r="E357" t="s">
        <v>31</v>
      </c>
      <c r="F357" t="s">
        <v>32</v>
      </c>
      <c r="G357">
        <v>9924</v>
      </c>
      <c r="H357">
        <v>12.4</v>
      </c>
      <c r="AB357">
        <v>2015</v>
      </c>
      <c r="AC357">
        <v>9</v>
      </c>
      <c r="AD357">
        <v>0.47907180779220893</v>
      </c>
      <c r="AE357">
        <v>6.5909281922077909</v>
      </c>
    </row>
    <row r="358" spans="3:31">
      <c r="C358">
        <v>2015</v>
      </c>
      <c r="D358">
        <v>5</v>
      </c>
      <c r="E358" t="s">
        <v>31</v>
      </c>
      <c r="F358" t="s">
        <v>32</v>
      </c>
      <c r="G358">
        <v>9924</v>
      </c>
      <c r="H358">
        <v>9.2799999999999994</v>
      </c>
      <c r="AB358">
        <v>2015</v>
      </c>
      <c r="AC358">
        <v>9</v>
      </c>
      <c r="AD358">
        <v>0.47907180779220893</v>
      </c>
      <c r="AE358">
        <v>6.6109281922077905</v>
      </c>
    </row>
    <row r="359" spans="3:31">
      <c r="C359">
        <v>2015</v>
      </c>
      <c r="D359">
        <v>6</v>
      </c>
      <c r="E359" t="s">
        <v>31</v>
      </c>
      <c r="F359" t="s">
        <v>32</v>
      </c>
      <c r="G359">
        <v>9924</v>
      </c>
      <c r="H359">
        <v>7.64</v>
      </c>
      <c r="AB359">
        <v>2015</v>
      </c>
      <c r="AC359">
        <v>9</v>
      </c>
      <c r="AD359">
        <v>0.47907180779220893</v>
      </c>
      <c r="AE359">
        <v>6.7709281922077906</v>
      </c>
    </row>
    <row r="360" spans="3:31">
      <c r="C360">
        <v>2015</v>
      </c>
      <c r="D360">
        <v>7</v>
      </c>
      <c r="E360" t="s">
        <v>31</v>
      </c>
      <c r="F360" t="s">
        <v>32</v>
      </c>
      <c r="G360">
        <v>9924</v>
      </c>
      <c r="H360">
        <v>8.0399999999999991</v>
      </c>
      <c r="AB360">
        <v>2015</v>
      </c>
      <c r="AC360">
        <v>9</v>
      </c>
      <c r="AD360">
        <v>0.47907180779220893</v>
      </c>
      <c r="AE360">
        <v>7.0809281922077911</v>
      </c>
    </row>
    <row r="361" spans="3:31">
      <c r="C361">
        <v>2015</v>
      </c>
      <c r="D361">
        <v>8</v>
      </c>
      <c r="E361" t="s">
        <v>31</v>
      </c>
      <c r="F361" t="s">
        <v>32</v>
      </c>
      <c r="G361">
        <v>9924</v>
      </c>
      <c r="H361">
        <v>6.72</v>
      </c>
      <c r="AB361">
        <v>2015</v>
      </c>
      <c r="AC361">
        <v>9</v>
      </c>
      <c r="AD361">
        <v>0.47907180779220893</v>
      </c>
      <c r="AE361">
        <v>6.8209281922077913</v>
      </c>
    </row>
    <row r="362" spans="3:31">
      <c r="C362">
        <v>2015</v>
      </c>
      <c r="D362">
        <v>9</v>
      </c>
      <c r="E362" t="s">
        <v>31</v>
      </c>
      <c r="F362" t="s">
        <v>32</v>
      </c>
      <c r="G362">
        <v>9924</v>
      </c>
      <c r="H362">
        <v>7.56</v>
      </c>
      <c r="AB362">
        <v>2015</v>
      </c>
      <c r="AC362">
        <v>10</v>
      </c>
      <c r="AD362">
        <v>0.51405271688311815</v>
      </c>
      <c r="AE362">
        <v>7.0659472831168824</v>
      </c>
    </row>
    <row r="363" spans="3:31">
      <c r="C363">
        <v>2015</v>
      </c>
      <c r="D363">
        <v>10</v>
      </c>
      <c r="E363" t="s">
        <v>31</v>
      </c>
      <c r="F363" t="s">
        <v>32</v>
      </c>
      <c r="G363">
        <v>9924</v>
      </c>
      <c r="H363">
        <v>7.04</v>
      </c>
      <c r="AB363">
        <v>2015</v>
      </c>
      <c r="AC363">
        <v>10</v>
      </c>
      <c r="AD363">
        <v>0.51405271688311815</v>
      </c>
      <c r="AE363">
        <v>6.8159472831168824</v>
      </c>
    </row>
    <row r="364" spans="3:31">
      <c r="C364">
        <v>2015</v>
      </c>
      <c r="D364">
        <v>12</v>
      </c>
      <c r="E364" t="s">
        <v>31</v>
      </c>
      <c r="F364" t="s">
        <v>32</v>
      </c>
      <c r="G364">
        <v>9924</v>
      </c>
      <c r="H364">
        <v>6.94</v>
      </c>
      <c r="AB364">
        <v>2015</v>
      </c>
      <c r="AC364">
        <v>10</v>
      </c>
      <c r="AD364">
        <v>0.51405271688311815</v>
      </c>
      <c r="AE364">
        <v>6.915947283116882</v>
      </c>
    </row>
    <row r="365" spans="3:31">
      <c r="C365">
        <v>2015</v>
      </c>
      <c r="D365">
        <v>1</v>
      </c>
      <c r="E365" t="s">
        <v>31</v>
      </c>
      <c r="F365" t="s">
        <v>32</v>
      </c>
      <c r="G365">
        <v>9924</v>
      </c>
      <c r="H365">
        <v>12.5</v>
      </c>
      <c r="AB365">
        <v>2015</v>
      </c>
      <c r="AC365">
        <v>10</v>
      </c>
      <c r="AD365">
        <v>0.51405271688311815</v>
      </c>
      <c r="AE365">
        <v>7.0859472831168819</v>
      </c>
    </row>
    <row r="366" spans="3:31">
      <c r="C366">
        <v>2015</v>
      </c>
      <c r="D366">
        <v>2</v>
      </c>
      <c r="E366" t="s">
        <v>31</v>
      </c>
      <c r="F366" t="s">
        <v>32</v>
      </c>
      <c r="G366">
        <v>9924</v>
      </c>
      <c r="H366">
        <v>11.2</v>
      </c>
      <c r="AB366">
        <v>2015</v>
      </c>
      <c r="AC366">
        <v>10</v>
      </c>
      <c r="AD366">
        <v>0.51405271688311815</v>
      </c>
      <c r="AE366">
        <v>6.5259472831168814</v>
      </c>
    </row>
    <row r="367" spans="3:31">
      <c r="C367">
        <v>2015</v>
      </c>
      <c r="D367">
        <v>2</v>
      </c>
      <c r="E367" t="s">
        <v>31</v>
      </c>
      <c r="F367" t="s">
        <v>32</v>
      </c>
      <c r="G367">
        <v>9924</v>
      </c>
      <c r="H367">
        <v>11.2</v>
      </c>
      <c r="AB367">
        <v>2015</v>
      </c>
      <c r="AC367">
        <v>10</v>
      </c>
      <c r="AD367">
        <v>0.51405271688311815</v>
      </c>
      <c r="AE367">
        <v>6.8459472831168817</v>
      </c>
    </row>
    <row r="368" spans="3:31">
      <c r="C368">
        <v>2015</v>
      </c>
      <c r="D368">
        <v>4</v>
      </c>
      <c r="E368" t="s">
        <v>31</v>
      </c>
      <c r="F368" t="s">
        <v>32</v>
      </c>
      <c r="G368">
        <v>9924</v>
      </c>
      <c r="H368">
        <v>16.899999999999999</v>
      </c>
      <c r="AB368">
        <v>2015</v>
      </c>
      <c r="AC368">
        <v>11</v>
      </c>
      <c r="AD368">
        <v>0.25725617142857127</v>
      </c>
      <c r="AE368">
        <v>8.4427438285714285</v>
      </c>
    </row>
    <row r="369" spans="3:31">
      <c r="C369">
        <v>2015</v>
      </c>
      <c r="D369">
        <v>4</v>
      </c>
      <c r="E369" t="s">
        <v>31</v>
      </c>
      <c r="F369" t="s">
        <v>32</v>
      </c>
      <c r="G369">
        <v>9924</v>
      </c>
      <c r="H369">
        <v>9.4499999999999993</v>
      </c>
      <c r="AB369">
        <v>2015</v>
      </c>
      <c r="AC369">
        <v>11</v>
      </c>
      <c r="AD369">
        <v>0.25725617142857127</v>
      </c>
      <c r="AE369">
        <v>8.4427438285714285</v>
      </c>
    </row>
    <row r="370" spans="3:31">
      <c r="C370">
        <v>2015</v>
      </c>
      <c r="D370">
        <v>5</v>
      </c>
      <c r="E370" t="s">
        <v>31</v>
      </c>
      <c r="F370" t="s">
        <v>32</v>
      </c>
      <c r="G370">
        <v>9924</v>
      </c>
      <c r="H370">
        <v>9</v>
      </c>
      <c r="AB370">
        <v>2015</v>
      </c>
      <c r="AC370">
        <v>11</v>
      </c>
      <c r="AD370">
        <v>0.25725617142857127</v>
      </c>
      <c r="AE370">
        <v>8.1027438285714286</v>
      </c>
    </row>
    <row r="371" spans="3:31">
      <c r="C371">
        <v>2015</v>
      </c>
      <c r="D371">
        <v>5</v>
      </c>
      <c r="E371" t="s">
        <v>31</v>
      </c>
      <c r="F371" t="s">
        <v>32</v>
      </c>
      <c r="G371">
        <v>9924</v>
      </c>
      <c r="H371">
        <v>9</v>
      </c>
      <c r="AB371">
        <v>2015</v>
      </c>
      <c r="AC371">
        <v>11</v>
      </c>
      <c r="AD371">
        <v>0.25725617142857127</v>
      </c>
      <c r="AE371">
        <v>8.1627438285714291</v>
      </c>
    </row>
    <row r="372" spans="3:31">
      <c r="C372">
        <v>2015</v>
      </c>
      <c r="D372">
        <v>6</v>
      </c>
      <c r="E372" t="s">
        <v>31</v>
      </c>
      <c r="F372" t="s">
        <v>32</v>
      </c>
      <c r="G372">
        <v>9924</v>
      </c>
      <c r="H372">
        <v>7.77</v>
      </c>
      <c r="AB372">
        <v>2015</v>
      </c>
      <c r="AC372">
        <v>12</v>
      </c>
      <c r="AD372">
        <v>-0.31442420952381012</v>
      </c>
      <c r="AE372">
        <v>11.214424209523811</v>
      </c>
    </row>
    <row r="373" spans="3:31">
      <c r="C373">
        <v>2015</v>
      </c>
      <c r="D373">
        <v>7</v>
      </c>
      <c r="E373" t="s">
        <v>31</v>
      </c>
      <c r="F373" t="s">
        <v>32</v>
      </c>
      <c r="G373">
        <v>9924</v>
      </c>
      <c r="H373">
        <v>8.1300000000000008</v>
      </c>
      <c r="AB373">
        <v>2015</v>
      </c>
      <c r="AC373">
        <v>12</v>
      </c>
      <c r="AD373">
        <v>-0.31442420952381012</v>
      </c>
      <c r="AE373">
        <v>11.114424209523811</v>
      </c>
    </row>
    <row r="374" spans="3:31">
      <c r="C374">
        <v>2015</v>
      </c>
      <c r="D374">
        <v>8</v>
      </c>
      <c r="E374" t="s">
        <v>31</v>
      </c>
      <c r="F374" t="s">
        <v>32</v>
      </c>
      <c r="G374">
        <v>9924</v>
      </c>
      <c r="H374">
        <v>6.63</v>
      </c>
      <c r="AB374">
        <v>2015</v>
      </c>
      <c r="AC374">
        <v>12</v>
      </c>
      <c r="AD374">
        <v>-0.31442420952381012</v>
      </c>
      <c r="AE374">
        <v>10.91442420952381</v>
      </c>
    </row>
    <row r="375" spans="3:31">
      <c r="C375">
        <v>2015</v>
      </c>
      <c r="D375">
        <v>8</v>
      </c>
      <c r="E375" t="s">
        <v>31</v>
      </c>
      <c r="F375" t="s">
        <v>32</v>
      </c>
      <c r="G375">
        <v>9924</v>
      </c>
      <c r="H375">
        <v>6.63</v>
      </c>
      <c r="AB375">
        <v>2015</v>
      </c>
      <c r="AC375">
        <v>12</v>
      </c>
      <c r="AD375">
        <v>-0.31442420952381012</v>
      </c>
      <c r="AE375">
        <v>10.91442420952381</v>
      </c>
    </row>
    <row r="376" spans="3:31">
      <c r="C376">
        <v>2015</v>
      </c>
      <c r="D376">
        <v>9</v>
      </c>
      <c r="E376" t="s">
        <v>31</v>
      </c>
      <c r="F376" t="s">
        <v>32</v>
      </c>
      <c r="G376">
        <v>9924</v>
      </c>
      <c r="H376">
        <v>7.3</v>
      </c>
      <c r="AB376">
        <v>2015</v>
      </c>
      <c r="AC376">
        <v>12</v>
      </c>
      <c r="AD376">
        <v>-0.31442420952381012</v>
      </c>
      <c r="AE376">
        <v>7.2544242095238101</v>
      </c>
    </row>
    <row r="377" spans="3:31">
      <c r="C377">
        <v>2015</v>
      </c>
      <c r="D377">
        <v>10</v>
      </c>
      <c r="E377" t="s">
        <v>31</v>
      </c>
      <c r="F377" t="s">
        <v>32</v>
      </c>
      <c r="G377">
        <v>9924</v>
      </c>
      <c r="H377">
        <v>7.36</v>
      </c>
      <c r="AB377">
        <v>2015</v>
      </c>
      <c r="AC377">
        <v>12</v>
      </c>
      <c r="AD377">
        <v>-0.31442420952381012</v>
      </c>
      <c r="AE377">
        <v>7.6444242095238106</v>
      </c>
    </row>
    <row r="378" spans="3:31">
      <c r="C378">
        <v>2015</v>
      </c>
      <c r="D378">
        <v>12</v>
      </c>
      <c r="E378" t="s">
        <v>31</v>
      </c>
      <c r="F378" t="s">
        <v>32</v>
      </c>
      <c r="G378">
        <v>9924</v>
      </c>
      <c r="H378">
        <v>7.33</v>
      </c>
      <c r="AB378">
        <v>2015</v>
      </c>
      <c r="AC378">
        <v>12</v>
      </c>
      <c r="AD378">
        <v>-0.31442420952381012</v>
      </c>
      <c r="AE378">
        <v>7.6444242095238106</v>
      </c>
    </row>
    <row r="379" spans="3:31">
      <c r="C379">
        <v>2015</v>
      </c>
      <c r="D379">
        <v>12</v>
      </c>
      <c r="E379" t="s">
        <v>31</v>
      </c>
      <c r="F379" t="s">
        <v>32</v>
      </c>
      <c r="G379">
        <v>9924</v>
      </c>
      <c r="H379">
        <v>7.33</v>
      </c>
      <c r="AB379">
        <v>2016</v>
      </c>
      <c r="AC379">
        <v>1</v>
      </c>
      <c r="AD379">
        <v>0.89225817142856956</v>
      </c>
      <c r="AE379">
        <v>9.9077418285714316</v>
      </c>
    </row>
    <row r="380" spans="3:31">
      <c r="C380">
        <v>2016</v>
      </c>
      <c r="D380">
        <v>1</v>
      </c>
      <c r="E380" t="s">
        <v>31</v>
      </c>
      <c r="F380" t="s">
        <v>32</v>
      </c>
      <c r="G380">
        <v>9924</v>
      </c>
      <c r="H380">
        <v>10.8</v>
      </c>
      <c r="AB380">
        <v>2016</v>
      </c>
      <c r="AC380">
        <v>1</v>
      </c>
      <c r="AD380">
        <v>0.89225817142856956</v>
      </c>
      <c r="AE380">
        <v>10.007741828571431</v>
      </c>
    </row>
    <row r="381" spans="3:31">
      <c r="C381">
        <v>2016</v>
      </c>
      <c r="D381">
        <v>2</v>
      </c>
      <c r="E381" t="s">
        <v>31</v>
      </c>
      <c r="F381" t="s">
        <v>32</v>
      </c>
      <c r="G381">
        <v>9924</v>
      </c>
      <c r="H381">
        <v>11.2</v>
      </c>
      <c r="AB381">
        <v>2016</v>
      </c>
      <c r="AC381">
        <v>1</v>
      </c>
      <c r="AD381">
        <v>0.89225817142856956</v>
      </c>
      <c r="AE381">
        <v>10.207741828571431</v>
      </c>
    </row>
    <row r="382" spans="3:31">
      <c r="C382">
        <v>2016</v>
      </c>
      <c r="D382">
        <v>3</v>
      </c>
      <c r="E382" t="s">
        <v>31</v>
      </c>
      <c r="F382" t="s">
        <v>32</v>
      </c>
      <c r="G382">
        <v>9924</v>
      </c>
      <c r="H382">
        <v>11</v>
      </c>
      <c r="AB382">
        <v>2016</v>
      </c>
      <c r="AC382">
        <v>1</v>
      </c>
      <c r="AD382">
        <v>0.89225817142856956</v>
      </c>
      <c r="AE382">
        <v>10.107741828571431</v>
      </c>
    </row>
    <row r="383" spans="3:31">
      <c r="C383">
        <v>2016</v>
      </c>
      <c r="D383">
        <v>4</v>
      </c>
      <c r="E383" t="s">
        <v>31</v>
      </c>
      <c r="F383" t="s">
        <v>32</v>
      </c>
      <c r="G383">
        <v>9924</v>
      </c>
      <c r="H383">
        <v>8.77</v>
      </c>
      <c r="AB383">
        <v>2016</v>
      </c>
      <c r="AC383">
        <v>1</v>
      </c>
      <c r="AD383">
        <v>0.89225817142856956</v>
      </c>
      <c r="AE383">
        <v>9.6077418285714309</v>
      </c>
    </row>
    <row r="384" spans="3:31">
      <c r="C384">
        <v>2016</v>
      </c>
      <c r="D384">
        <v>5</v>
      </c>
      <c r="E384" t="s">
        <v>31</v>
      </c>
      <c r="F384" t="s">
        <v>32</v>
      </c>
      <c r="G384">
        <v>9924</v>
      </c>
      <c r="H384">
        <v>9.91</v>
      </c>
      <c r="AB384">
        <v>2016</v>
      </c>
      <c r="AC384">
        <v>1</v>
      </c>
      <c r="AD384">
        <v>0.89225817142856956</v>
      </c>
      <c r="AE384">
        <v>10.507741828571431</v>
      </c>
    </row>
    <row r="385" spans="3:31">
      <c r="C385">
        <v>2016</v>
      </c>
      <c r="D385">
        <v>6</v>
      </c>
      <c r="E385" t="s">
        <v>31</v>
      </c>
      <c r="F385" t="s">
        <v>32</v>
      </c>
      <c r="G385">
        <v>9924</v>
      </c>
      <c r="H385">
        <v>7.75</v>
      </c>
      <c r="AB385">
        <v>2016</v>
      </c>
      <c r="AC385">
        <v>1</v>
      </c>
      <c r="AD385">
        <v>0.89225817142856956</v>
      </c>
      <c r="AE385">
        <v>7.5477418285714304</v>
      </c>
    </row>
    <row r="386" spans="3:31">
      <c r="C386">
        <v>2016</v>
      </c>
      <c r="D386">
        <v>7</v>
      </c>
      <c r="E386" t="s">
        <v>31</v>
      </c>
      <c r="F386" t="s">
        <v>32</v>
      </c>
      <c r="G386">
        <v>9924</v>
      </c>
      <c r="H386">
        <v>7.52</v>
      </c>
      <c r="AB386">
        <v>2016</v>
      </c>
      <c r="AC386">
        <v>1</v>
      </c>
      <c r="AD386">
        <v>0.89225817142856956</v>
      </c>
      <c r="AE386">
        <v>9.5077418285714312</v>
      </c>
    </row>
    <row r="387" spans="3:31">
      <c r="C387">
        <v>2016</v>
      </c>
      <c r="D387">
        <v>8</v>
      </c>
      <c r="E387" t="s">
        <v>31</v>
      </c>
      <c r="F387" t="s">
        <v>32</v>
      </c>
      <c r="G387">
        <v>9924</v>
      </c>
      <c r="H387">
        <v>7.28</v>
      </c>
      <c r="AB387">
        <v>2016</v>
      </c>
      <c r="AC387">
        <v>2</v>
      </c>
      <c r="AD387">
        <v>0.90705817142857059</v>
      </c>
      <c r="AE387">
        <v>10.292941828571429</v>
      </c>
    </row>
    <row r="388" spans="3:31">
      <c r="C388">
        <v>2016</v>
      </c>
      <c r="D388">
        <v>8</v>
      </c>
      <c r="E388" t="s">
        <v>31</v>
      </c>
      <c r="F388" t="s">
        <v>32</v>
      </c>
      <c r="G388">
        <v>9924</v>
      </c>
      <c r="H388">
        <v>7.28</v>
      </c>
      <c r="AB388">
        <v>2016</v>
      </c>
      <c r="AC388">
        <v>2</v>
      </c>
      <c r="AD388">
        <v>0.90705817142857059</v>
      </c>
      <c r="AE388">
        <v>10.49294182857143</v>
      </c>
    </row>
    <row r="389" spans="3:31">
      <c r="C389">
        <v>2016</v>
      </c>
      <c r="D389">
        <v>9</v>
      </c>
      <c r="E389" t="s">
        <v>31</v>
      </c>
      <c r="F389" t="s">
        <v>32</v>
      </c>
      <c r="G389">
        <v>9924</v>
      </c>
      <c r="H389">
        <v>7.45</v>
      </c>
      <c r="AB389">
        <v>2016</v>
      </c>
      <c r="AC389">
        <v>2</v>
      </c>
      <c r="AD389">
        <v>0.90705817142857059</v>
      </c>
      <c r="AE389">
        <v>10.192941828571429</v>
      </c>
    </row>
    <row r="390" spans="3:31">
      <c r="C390">
        <v>2016</v>
      </c>
      <c r="D390">
        <v>9</v>
      </c>
      <c r="E390" t="s">
        <v>31</v>
      </c>
      <c r="F390" t="s">
        <v>32</v>
      </c>
      <c r="G390">
        <v>9924</v>
      </c>
      <c r="H390">
        <v>7.64</v>
      </c>
      <c r="AB390">
        <v>2016</v>
      </c>
      <c r="AC390">
        <v>2</v>
      </c>
      <c r="AD390">
        <v>0.90705817142857059</v>
      </c>
      <c r="AE390">
        <v>9.9929418285714302</v>
      </c>
    </row>
    <row r="391" spans="3:31">
      <c r="C391">
        <v>2016</v>
      </c>
      <c r="D391">
        <v>10</v>
      </c>
      <c r="E391" t="s">
        <v>31</v>
      </c>
      <c r="F391" t="s">
        <v>32</v>
      </c>
      <c r="G391">
        <v>9924</v>
      </c>
      <c r="H391">
        <v>7.94</v>
      </c>
      <c r="AB391">
        <v>2016</v>
      </c>
      <c r="AC391">
        <v>2</v>
      </c>
      <c r="AD391">
        <v>0.90705817142857059</v>
      </c>
      <c r="AE391">
        <v>10.792941828571429</v>
      </c>
    </row>
    <row r="392" spans="3:31">
      <c r="C392">
        <v>2016</v>
      </c>
      <c r="D392">
        <v>10</v>
      </c>
      <c r="E392" t="s">
        <v>31</v>
      </c>
      <c r="F392" t="s">
        <v>32</v>
      </c>
      <c r="G392">
        <v>9924</v>
      </c>
      <c r="H392">
        <v>8.02</v>
      </c>
      <c r="AB392">
        <v>2016</v>
      </c>
      <c r="AC392">
        <v>2</v>
      </c>
      <c r="AD392">
        <v>0.90705817142857059</v>
      </c>
      <c r="AE392">
        <v>10.392941828571431</v>
      </c>
    </row>
    <row r="393" spans="3:31">
      <c r="C393">
        <v>2016</v>
      </c>
      <c r="D393">
        <v>11</v>
      </c>
      <c r="E393" t="s">
        <v>31</v>
      </c>
      <c r="F393" t="s">
        <v>32</v>
      </c>
      <c r="G393">
        <v>9924</v>
      </c>
      <c r="H393">
        <v>9.36</v>
      </c>
      <c r="AB393">
        <v>2016</v>
      </c>
      <c r="AC393">
        <v>2</v>
      </c>
      <c r="AD393">
        <v>0.90705817142857059</v>
      </c>
      <c r="AE393">
        <v>10.392941828571431</v>
      </c>
    </row>
    <row r="394" spans="3:31">
      <c r="C394">
        <v>2016</v>
      </c>
      <c r="D394">
        <v>11</v>
      </c>
      <c r="E394" t="s">
        <v>31</v>
      </c>
      <c r="F394" t="s">
        <v>32</v>
      </c>
      <c r="G394">
        <v>9924</v>
      </c>
      <c r="H394">
        <v>9.6</v>
      </c>
      <c r="AB394">
        <v>2016</v>
      </c>
      <c r="AC394">
        <v>3</v>
      </c>
      <c r="AD394">
        <v>1.0023926158730139</v>
      </c>
      <c r="AE394">
        <v>9.9976073841269866</v>
      </c>
    </row>
    <row r="395" spans="3:31">
      <c r="C395">
        <v>2016</v>
      </c>
      <c r="D395">
        <v>12</v>
      </c>
      <c r="E395" t="s">
        <v>31</v>
      </c>
      <c r="F395" t="s">
        <v>32</v>
      </c>
      <c r="G395">
        <v>9924</v>
      </c>
      <c r="H395">
        <v>9.6300000000000008</v>
      </c>
      <c r="AB395">
        <v>2016</v>
      </c>
      <c r="AC395">
        <v>3</v>
      </c>
      <c r="AD395">
        <v>1.0023926158730139</v>
      </c>
      <c r="AE395">
        <v>9.9976073841269866</v>
      </c>
    </row>
    <row r="396" spans="3:31">
      <c r="C396">
        <v>2016</v>
      </c>
      <c r="D396">
        <v>12</v>
      </c>
      <c r="E396" t="s">
        <v>31</v>
      </c>
      <c r="F396" t="s">
        <v>32</v>
      </c>
      <c r="G396">
        <v>9924</v>
      </c>
      <c r="H396">
        <v>9.6999999999999993</v>
      </c>
      <c r="AB396">
        <v>2016</v>
      </c>
      <c r="AC396">
        <v>3</v>
      </c>
      <c r="AD396">
        <v>1.0023926158730139</v>
      </c>
      <c r="AE396">
        <v>9.8976073841269869</v>
      </c>
    </row>
    <row r="397" spans="3:31">
      <c r="C397">
        <v>2016</v>
      </c>
      <c r="D397">
        <v>1</v>
      </c>
      <c r="E397" t="s">
        <v>31</v>
      </c>
      <c r="F397" t="s">
        <v>32</v>
      </c>
      <c r="G397">
        <v>9924</v>
      </c>
      <c r="H397">
        <v>10.9</v>
      </c>
      <c r="AB397">
        <v>2016</v>
      </c>
      <c r="AC397">
        <v>3</v>
      </c>
      <c r="AD397">
        <v>1.0023926158730139</v>
      </c>
      <c r="AE397">
        <v>9.5976073841269862</v>
      </c>
    </row>
    <row r="398" spans="3:31">
      <c r="C398">
        <v>2016</v>
      </c>
      <c r="D398">
        <v>2</v>
      </c>
      <c r="E398" t="s">
        <v>31</v>
      </c>
      <c r="F398" t="s">
        <v>32</v>
      </c>
      <c r="G398">
        <v>9924</v>
      </c>
      <c r="H398">
        <v>11.4</v>
      </c>
      <c r="AB398">
        <v>2016</v>
      </c>
      <c r="AC398">
        <v>3</v>
      </c>
      <c r="AD398">
        <v>1.0023926158730139</v>
      </c>
      <c r="AE398">
        <v>11.097607384126986</v>
      </c>
    </row>
    <row r="399" spans="3:31">
      <c r="C399">
        <v>2016</v>
      </c>
      <c r="D399">
        <v>3</v>
      </c>
      <c r="E399" t="s">
        <v>31</v>
      </c>
      <c r="F399" t="s">
        <v>32</v>
      </c>
      <c r="G399">
        <v>9924</v>
      </c>
      <c r="H399">
        <v>11</v>
      </c>
      <c r="AB399">
        <v>2016</v>
      </c>
      <c r="AC399">
        <v>3</v>
      </c>
      <c r="AD399">
        <v>1.0023926158730139</v>
      </c>
      <c r="AE399">
        <v>9.5976073841269862</v>
      </c>
    </row>
    <row r="400" spans="3:31">
      <c r="C400">
        <v>2016</v>
      </c>
      <c r="D400">
        <v>4</v>
      </c>
      <c r="E400" t="s">
        <v>31</v>
      </c>
      <c r="F400" t="s">
        <v>32</v>
      </c>
      <c r="G400">
        <v>9924</v>
      </c>
      <c r="H400">
        <v>8.83</v>
      </c>
      <c r="AB400">
        <v>2016</v>
      </c>
      <c r="AC400">
        <v>4</v>
      </c>
      <c r="AD400">
        <v>0.93387817142856955</v>
      </c>
      <c r="AE400">
        <v>7.8361218285714305</v>
      </c>
    </row>
    <row r="401" spans="3:31">
      <c r="C401">
        <v>2016</v>
      </c>
      <c r="D401">
        <v>5</v>
      </c>
      <c r="E401" t="s">
        <v>31</v>
      </c>
      <c r="F401" t="s">
        <v>32</v>
      </c>
      <c r="G401">
        <v>9924</v>
      </c>
      <c r="H401">
        <v>9.8699999999999992</v>
      </c>
      <c r="AB401">
        <v>2016</v>
      </c>
      <c r="AC401">
        <v>4</v>
      </c>
      <c r="AD401">
        <v>0.93387817142856955</v>
      </c>
      <c r="AE401">
        <v>7.896121828571431</v>
      </c>
    </row>
    <row r="402" spans="3:31">
      <c r="C402">
        <v>2016</v>
      </c>
      <c r="D402">
        <v>6</v>
      </c>
      <c r="E402" t="s">
        <v>31</v>
      </c>
      <c r="F402" t="s">
        <v>32</v>
      </c>
      <c r="G402">
        <v>9924</v>
      </c>
      <c r="H402">
        <v>8.3699999999999992</v>
      </c>
      <c r="AB402">
        <v>2016</v>
      </c>
      <c r="AC402">
        <v>4</v>
      </c>
      <c r="AD402">
        <v>0.93387817142856955</v>
      </c>
      <c r="AE402">
        <v>7.8761218285714314</v>
      </c>
    </row>
    <row r="403" spans="3:31">
      <c r="C403">
        <v>2016</v>
      </c>
      <c r="D403">
        <v>7</v>
      </c>
      <c r="E403" t="s">
        <v>31</v>
      </c>
      <c r="F403" t="s">
        <v>32</v>
      </c>
      <c r="G403">
        <v>9924</v>
      </c>
      <c r="H403">
        <v>7.55</v>
      </c>
      <c r="AB403">
        <v>2016</v>
      </c>
      <c r="AC403">
        <v>4</v>
      </c>
      <c r="AD403">
        <v>0.93387817142856955</v>
      </c>
      <c r="AE403">
        <v>8.0461218285714313</v>
      </c>
    </row>
    <row r="404" spans="3:31">
      <c r="C404">
        <v>2016</v>
      </c>
      <c r="D404">
        <v>8</v>
      </c>
      <c r="E404" t="s">
        <v>31</v>
      </c>
      <c r="F404" t="s">
        <v>32</v>
      </c>
      <c r="G404">
        <v>9924</v>
      </c>
      <c r="H404">
        <v>7.18</v>
      </c>
      <c r="AB404">
        <v>2016</v>
      </c>
      <c r="AC404">
        <v>4</v>
      </c>
      <c r="AD404">
        <v>0.93387817142856955</v>
      </c>
      <c r="AE404">
        <v>8.476121828571431</v>
      </c>
    </row>
    <row r="405" spans="3:31">
      <c r="C405">
        <v>2016</v>
      </c>
      <c r="D405">
        <v>8</v>
      </c>
      <c r="E405" t="s">
        <v>31</v>
      </c>
      <c r="F405" t="s">
        <v>32</v>
      </c>
      <c r="G405">
        <v>9924</v>
      </c>
      <c r="H405">
        <v>7.26</v>
      </c>
      <c r="AB405">
        <v>2016</v>
      </c>
      <c r="AC405">
        <v>4</v>
      </c>
      <c r="AD405">
        <v>0.93387817142856955</v>
      </c>
      <c r="AE405">
        <v>8.60612182857143</v>
      </c>
    </row>
    <row r="406" spans="3:31">
      <c r="C406">
        <v>2016</v>
      </c>
      <c r="D406">
        <v>9</v>
      </c>
      <c r="E406" t="s">
        <v>31</v>
      </c>
      <c r="F406" t="s">
        <v>32</v>
      </c>
      <c r="G406">
        <v>9924</v>
      </c>
      <c r="H406">
        <v>7.45</v>
      </c>
      <c r="AB406">
        <v>2016</v>
      </c>
      <c r="AC406">
        <v>5</v>
      </c>
      <c r="AD406">
        <v>0.75935817142857021</v>
      </c>
      <c r="AE406">
        <v>9.1506418285714304</v>
      </c>
    </row>
    <row r="407" spans="3:31">
      <c r="C407">
        <v>2016</v>
      </c>
      <c r="D407">
        <v>9</v>
      </c>
      <c r="E407" t="s">
        <v>31</v>
      </c>
      <c r="F407" t="s">
        <v>32</v>
      </c>
      <c r="G407">
        <v>9924</v>
      </c>
      <c r="H407">
        <v>7.54</v>
      </c>
      <c r="AB407">
        <v>2016</v>
      </c>
      <c r="AC407">
        <v>5</v>
      </c>
      <c r="AD407">
        <v>0.75935817142857021</v>
      </c>
      <c r="AE407">
        <v>9.1106418285714295</v>
      </c>
    </row>
    <row r="408" spans="3:31">
      <c r="C408">
        <v>2016</v>
      </c>
      <c r="D408">
        <v>10</v>
      </c>
      <c r="E408" t="s">
        <v>31</v>
      </c>
      <c r="F408" t="s">
        <v>32</v>
      </c>
      <c r="G408">
        <v>9924</v>
      </c>
      <c r="H408">
        <v>7.89</v>
      </c>
      <c r="AB408">
        <v>2016</v>
      </c>
      <c r="AC408">
        <v>5</v>
      </c>
      <c r="AD408">
        <v>0.75935817142857021</v>
      </c>
      <c r="AE408">
        <v>9.0406418285714309</v>
      </c>
    </row>
    <row r="409" spans="3:31">
      <c r="C409">
        <v>2016</v>
      </c>
      <c r="D409">
        <v>10</v>
      </c>
      <c r="E409" t="s">
        <v>31</v>
      </c>
      <c r="F409" t="s">
        <v>32</v>
      </c>
      <c r="G409">
        <v>9924</v>
      </c>
      <c r="H409">
        <v>7.93</v>
      </c>
      <c r="AB409">
        <v>2016</v>
      </c>
      <c r="AC409">
        <v>5</v>
      </c>
      <c r="AD409">
        <v>0.75935817142857021</v>
      </c>
      <c r="AE409">
        <v>9.0906418285714299</v>
      </c>
    </row>
    <row r="410" spans="3:31">
      <c r="C410">
        <v>2016</v>
      </c>
      <c r="D410">
        <v>11</v>
      </c>
      <c r="E410" t="s">
        <v>31</v>
      </c>
      <c r="F410" t="s">
        <v>32</v>
      </c>
      <c r="G410">
        <v>9924</v>
      </c>
      <c r="H410">
        <v>9.3800000000000008</v>
      </c>
      <c r="AB410">
        <v>2016</v>
      </c>
      <c r="AC410">
        <v>5</v>
      </c>
      <c r="AD410">
        <v>0.75935817142857021</v>
      </c>
      <c r="AE410">
        <v>7.6806418285714297</v>
      </c>
    </row>
    <row r="411" spans="3:31">
      <c r="C411">
        <v>2016</v>
      </c>
      <c r="D411">
        <v>11</v>
      </c>
      <c r="E411" t="s">
        <v>31</v>
      </c>
      <c r="F411" t="s">
        <v>32</v>
      </c>
      <c r="G411">
        <v>9924</v>
      </c>
      <c r="H411">
        <v>9.39</v>
      </c>
      <c r="AB411">
        <v>2016</v>
      </c>
      <c r="AC411">
        <v>5</v>
      </c>
      <c r="AD411">
        <v>0.75935817142857021</v>
      </c>
      <c r="AE411">
        <v>7.620641828571431</v>
      </c>
    </row>
    <row r="412" spans="3:31">
      <c r="C412">
        <v>2016</v>
      </c>
      <c r="D412">
        <v>12</v>
      </c>
      <c r="E412" t="s">
        <v>31</v>
      </c>
      <c r="F412" t="s">
        <v>32</v>
      </c>
      <c r="G412">
        <v>9924</v>
      </c>
      <c r="H412">
        <v>9.5399999999999991</v>
      </c>
      <c r="AB412">
        <v>2016</v>
      </c>
      <c r="AC412">
        <v>5</v>
      </c>
      <c r="AD412">
        <v>0.75935817142857021</v>
      </c>
      <c r="AE412">
        <v>7.620641828571431</v>
      </c>
    </row>
    <row r="413" spans="3:31">
      <c r="C413">
        <v>2016</v>
      </c>
      <c r="D413">
        <v>12</v>
      </c>
      <c r="E413" t="s">
        <v>31</v>
      </c>
      <c r="F413" t="s">
        <v>32</v>
      </c>
      <c r="G413">
        <v>9924</v>
      </c>
      <c r="H413">
        <v>9.77</v>
      </c>
      <c r="AB413">
        <v>2016</v>
      </c>
      <c r="AC413">
        <v>6</v>
      </c>
      <c r="AD413">
        <v>0.56570128253967988</v>
      </c>
      <c r="AE413">
        <v>7.1842987174603206</v>
      </c>
    </row>
    <row r="414" spans="3:31">
      <c r="C414">
        <v>2016</v>
      </c>
      <c r="D414">
        <v>1</v>
      </c>
      <c r="E414" t="s">
        <v>31</v>
      </c>
      <c r="F414" t="s">
        <v>32</v>
      </c>
      <c r="G414">
        <v>9924</v>
      </c>
      <c r="H414">
        <v>11.1</v>
      </c>
      <c r="AB414">
        <v>2016</v>
      </c>
      <c r="AC414">
        <v>6</v>
      </c>
      <c r="AD414">
        <v>0.56570128253967988</v>
      </c>
      <c r="AE414">
        <v>7.8042987174603198</v>
      </c>
    </row>
    <row r="415" spans="3:31">
      <c r="C415">
        <v>2016</v>
      </c>
      <c r="D415">
        <v>2</v>
      </c>
      <c r="E415" t="s">
        <v>31</v>
      </c>
      <c r="F415" t="s">
        <v>32</v>
      </c>
      <c r="G415">
        <v>9924</v>
      </c>
      <c r="H415">
        <v>11.1</v>
      </c>
      <c r="AB415">
        <v>2016</v>
      </c>
      <c r="AC415">
        <v>6</v>
      </c>
      <c r="AD415">
        <v>0.56570128253967988</v>
      </c>
      <c r="AE415">
        <v>7.8942987174603214</v>
      </c>
    </row>
    <row r="416" spans="3:31">
      <c r="C416">
        <v>2016</v>
      </c>
      <c r="D416">
        <v>3</v>
      </c>
      <c r="E416" t="s">
        <v>31</v>
      </c>
      <c r="F416" t="s">
        <v>32</v>
      </c>
      <c r="G416">
        <v>9924</v>
      </c>
      <c r="H416">
        <v>10.9</v>
      </c>
      <c r="AB416">
        <v>2016</v>
      </c>
      <c r="AC416">
        <v>6</v>
      </c>
      <c r="AD416">
        <v>0.56570128253967988</v>
      </c>
      <c r="AE416">
        <v>8.0142987174603206</v>
      </c>
    </row>
    <row r="417" spans="3:31">
      <c r="C417">
        <v>2016</v>
      </c>
      <c r="D417">
        <v>4</v>
      </c>
      <c r="E417" t="s">
        <v>31</v>
      </c>
      <c r="F417" t="s">
        <v>32</v>
      </c>
      <c r="G417">
        <v>9924</v>
      </c>
      <c r="H417">
        <v>8.81</v>
      </c>
      <c r="AB417">
        <v>2016</v>
      </c>
      <c r="AC417">
        <v>7</v>
      </c>
      <c r="AD417">
        <v>0.35785926233765997</v>
      </c>
      <c r="AE417">
        <v>7.1621407376623392</v>
      </c>
    </row>
    <row r="418" spans="3:31">
      <c r="C418">
        <v>2016</v>
      </c>
      <c r="D418">
        <v>5</v>
      </c>
      <c r="E418" t="s">
        <v>31</v>
      </c>
      <c r="F418" t="s">
        <v>32</v>
      </c>
      <c r="G418">
        <v>9924</v>
      </c>
      <c r="H418">
        <v>9.8000000000000007</v>
      </c>
      <c r="AB418">
        <v>2016</v>
      </c>
      <c r="AC418">
        <v>7</v>
      </c>
      <c r="AD418">
        <v>0.35785926233765997</v>
      </c>
      <c r="AE418">
        <v>7.1921407376623403</v>
      </c>
    </row>
    <row r="419" spans="3:31">
      <c r="C419">
        <v>2016</v>
      </c>
      <c r="D419">
        <v>6</v>
      </c>
      <c r="E419" t="s">
        <v>31</v>
      </c>
      <c r="F419" t="s">
        <v>32</v>
      </c>
      <c r="G419">
        <v>9924</v>
      </c>
      <c r="H419">
        <v>8.4600000000000009</v>
      </c>
      <c r="AB419">
        <v>2016</v>
      </c>
      <c r="AC419">
        <v>7</v>
      </c>
      <c r="AD419">
        <v>0.35785926233765997</v>
      </c>
      <c r="AE419">
        <v>7.1421407376623396</v>
      </c>
    </row>
    <row r="420" spans="3:31">
      <c r="C420">
        <v>2016</v>
      </c>
      <c r="D420">
        <v>7</v>
      </c>
      <c r="E420" t="s">
        <v>31</v>
      </c>
      <c r="F420" t="s">
        <v>32</v>
      </c>
      <c r="G420">
        <v>9924</v>
      </c>
      <c r="H420">
        <v>7.5</v>
      </c>
      <c r="AB420">
        <v>2016</v>
      </c>
      <c r="AC420">
        <v>7</v>
      </c>
      <c r="AD420">
        <v>0.35785926233765997</v>
      </c>
      <c r="AE420">
        <v>7.1721407376623407</v>
      </c>
    </row>
    <row r="421" spans="3:31">
      <c r="C421">
        <v>2016</v>
      </c>
      <c r="D421">
        <v>8</v>
      </c>
      <c r="E421" t="s">
        <v>31</v>
      </c>
      <c r="F421" t="s">
        <v>32</v>
      </c>
      <c r="G421">
        <v>9924</v>
      </c>
      <c r="H421">
        <v>7.27</v>
      </c>
      <c r="AB421">
        <v>2016</v>
      </c>
      <c r="AC421">
        <v>7</v>
      </c>
      <c r="AD421">
        <v>0.35785926233765997</v>
      </c>
      <c r="AE421">
        <v>7.3321407376623409</v>
      </c>
    </row>
    <row r="422" spans="3:31">
      <c r="C422">
        <v>2016</v>
      </c>
      <c r="D422">
        <v>8</v>
      </c>
      <c r="E422" t="s">
        <v>31</v>
      </c>
      <c r="F422" t="s">
        <v>32</v>
      </c>
      <c r="G422">
        <v>9924</v>
      </c>
      <c r="H422">
        <v>7.33</v>
      </c>
      <c r="AB422">
        <v>2016</v>
      </c>
      <c r="AC422">
        <v>7</v>
      </c>
      <c r="AD422">
        <v>0.35785926233765997</v>
      </c>
      <c r="AE422">
        <v>6.6821407376623405</v>
      </c>
    </row>
    <row r="423" spans="3:31">
      <c r="C423">
        <v>2016</v>
      </c>
      <c r="D423">
        <v>9</v>
      </c>
      <c r="E423" t="s">
        <v>31</v>
      </c>
      <c r="F423" t="s">
        <v>32</v>
      </c>
      <c r="G423">
        <v>9924</v>
      </c>
      <c r="H423">
        <v>7.42</v>
      </c>
      <c r="AB423">
        <v>2016</v>
      </c>
      <c r="AC423">
        <v>8</v>
      </c>
      <c r="AD423">
        <v>0.47904271688311306</v>
      </c>
      <c r="AE423">
        <v>6.8009572831168867</v>
      </c>
    </row>
    <row r="424" spans="3:31">
      <c r="C424">
        <v>2016</v>
      </c>
      <c r="D424">
        <v>9</v>
      </c>
      <c r="E424" t="s">
        <v>31</v>
      </c>
      <c r="F424" t="s">
        <v>32</v>
      </c>
      <c r="G424">
        <v>9924</v>
      </c>
      <c r="H424">
        <v>7.45</v>
      </c>
      <c r="AB424">
        <v>2016</v>
      </c>
      <c r="AC424">
        <v>8</v>
      </c>
      <c r="AD424">
        <v>0.47904271688311306</v>
      </c>
      <c r="AE424">
        <v>6.8009572831168867</v>
      </c>
    </row>
    <row r="425" spans="3:31">
      <c r="C425">
        <v>2016</v>
      </c>
      <c r="D425">
        <v>10</v>
      </c>
      <c r="E425" t="s">
        <v>31</v>
      </c>
      <c r="F425" t="s">
        <v>32</v>
      </c>
      <c r="G425">
        <v>9924</v>
      </c>
      <c r="H425">
        <v>7.88</v>
      </c>
      <c r="AB425">
        <v>2016</v>
      </c>
      <c r="AC425">
        <v>8</v>
      </c>
      <c r="AD425">
        <v>0.47904271688311306</v>
      </c>
      <c r="AE425">
        <v>6.7009572831168871</v>
      </c>
    </row>
    <row r="426" spans="3:31">
      <c r="C426">
        <v>2016</v>
      </c>
      <c r="D426">
        <v>10</v>
      </c>
      <c r="E426" t="s">
        <v>31</v>
      </c>
      <c r="F426" t="s">
        <v>32</v>
      </c>
      <c r="G426">
        <v>9924</v>
      </c>
      <c r="H426">
        <v>7.92</v>
      </c>
      <c r="AB426">
        <v>2016</v>
      </c>
      <c r="AC426">
        <v>8</v>
      </c>
      <c r="AD426">
        <v>0.47904271688311306</v>
      </c>
      <c r="AE426">
        <v>6.7809572831168872</v>
      </c>
    </row>
    <row r="427" spans="3:31">
      <c r="C427">
        <v>2016</v>
      </c>
      <c r="D427">
        <v>11</v>
      </c>
      <c r="E427" t="s">
        <v>31</v>
      </c>
      <c r="F427" t="s">
        <v>32</v>
      </c>
      <c r="G427">
        <v>9924</v>
      </c>
      <c r="H427">
        <v>9.2200000000000006</v>
      </c>
      <c r="AB427">
        <v>2016</v>
      </c>
      <c r="AC427">
        <v>8</v>
      </c>
      <c r="AD427">
        <v>0.47904271688311306</v>
      </c>
      <c r="AE427">
        <v>6.790957283116887</v>
      </c>
    </row>
    <row r="428" spans="3:31">
      <c r="C428">
        <v>2016</v>
      </c>
      <c r="D428">
        <v>11</v>
      </c>
      <c r="E428" t="s">
        <v>31</v>
      </c>
      <c r="F428" t="s">
        <v>32</v>
      </c>
      <c r="G428">
        <v>9924</v>
      </c>
      <c r="H428">
        <v>9.25</v>
      </c>
      <c r="AB428">
        <v>2016</v>
      </c>
      <c r="AC428">
        <v>8</v>
      </c>
      <c r="AD428">
        <v>0.47904271688311306</v>
      </c>
      <c r="AE428">
        <v>6.8509572831168875</v>
      </c>
    </row>
    <row r="429" spans="3:31">
      <c r="C429">
        <v>2016</v>
      </c>
      <c r="D429">
        <v>12</v>
      </c>
      <c r="E429" t="s">
        <v>31</v>
      </c>
      <c r="F429" t="s">
        <v>32</v>
      </c>
      <c r="G429">
        <v>9924</v>
      </c>
      <c r="H429">
        <v>9.68</v>
      </c>
      <c r="AB429">
        <v>2016</v>
      </c>
      <c r="AC429">
        <v>8</v>
      </c>
      <c r="AD429">
        <v>0.47904271688311306</v>
      </c>
      <c r="AE429">
        <v>6.9309572831168875</v>
      </c>
    </row>
    <row r="430" spans="3:31">
      <c r="C430">
        <v>2016</v>
      </c>
      <c r="D430">
        <v>12</v>
      </c>
      <c r="E430" t="s">
        <v>31</v>
      </c>
      <c r="F430" t="s">
        <v>32</v>
      </c>
      <c r="G430">
        <v>9924</v>
      </c>
      <c r="H430">
        <v>9.67</v>
      </c>
      <c r="AB430">
        <v>2016</v>
      </c>
      <c r="AC430">
        <v>8</v>
      </c>
      <c r="AD430">
        <v>0.47904271688311306</v>
      </c>
      <c r="AE430">
        <v>6.8509572831168875</v>
      </c>
    </row>
    <row r="431" spans="3:31">
      <c r="C431">
        <v>2016</v>
      </c>
      <c r="D431">
        <v>1</v>
      </c>
      <c r="E431" t="s">
        <v>31</v>
      </c>
      <c r="F431" t="s">
        <v>32</v>
      </c>
      <c r="G431">
        <v>9924</v>
      </c>
      <c r="H431">
        <v>11</v>
      </c>
      <c r="AB431">
        <v>2016</v>
      </c>
      <c r="AC431">
        <v>8</v>
      </c>
      <c r="AD431">
        <v>0.47904271688311306</v>
      </c>
      <c r="AE431">
        <v>7.3109572831168865</v>
      </c>
    </row>
    <row r="432" spans="3:31">
      <c r="C432">
        <v>2016</v>
      </c>
      <c r="D432">
        <v>2</v>
      </c>
      <c r="E432" t="s">
        <v>31</v>
      </c>
      <c r="F432" t="s">
        <v>32</v>
      </c>
      <c r="G432">
        <v>9924</v>
      </c>
      <c r="H432">
        <v>10.9</v>
      </c>
      <c r="AB432">
        <v>2016</v>
      </c>
      <c r="AC432">
        <v>8</v>
      </c>
      <c r="AD432">
        <v>0.47904271688311306</v>
      </c>
      <c r="AE432">
        <v>7.120957283116887</v>
      </c>
    </row>
    <row r="433" spans="3:31">
      <c r="C433">
        <v>2016</v>
      </c>
      <c r="D433">
        <v>3</v>
      </c>
      <c r="E433" t="s">
        <v>31</v>
      </c>
      <c r="F433" t="s">
        <v>32</v>
      </c>
      <c r="G433">
        <v>9924</v>
      </c>
      <c r="H433">
        <v>10.6</v>
      </c>
      <c r="AB433">
        <v>2016</v>
      </c>
      <c r="AC433">
        <v>8</v>
      </c>
      <c r="AD433">
        <v>0.47904271688311306</v>
      </c>
      <c r="AE433">
        <v>7.120957283116887</v>
      </c>
    </row>
    <row r="434" spans="3:31">
      <c r="C434">
        <v>2016</v>
      </c>
      <c r="D434">
        <v>4</v>
      </c>
      <c r="E434" t="s">
        <v>31</v>
      </c>
      <c r="F434" t="s">
        <v>32</v>
      </c>
      <c r="G434">
        <v>9924</v>
      </c>
      <c r="H434">
        <v>8.98</v>
      </c>
      <c r="AB434">
        <v>2016</v>
      </c>
      <c r="AC434">
        <v>9</v>
      </c>
      <c r="AD434">
        <v>0.47907180779220893</v>
      </c>
      <c r="AE434">
        <v>6.9709281922077917</v>
      </c>
    </row>
    <row r="435" spans="3:31">
      <c r="C435">
        <v>2016</v>
      </c>
      <c r="D435">
        <v>5</v>
      </c>
      <c r="E435" t="s">
        <v>31</v>
      </c>
      <c r="F435" t="s">
        <v>32</v>
      </c>
      <c r="G435">
        <v>9924</v>
      </c>
      <c r="H435">
        <v>9.85</v>
      </c>
      <c r="AB435">
        <v>2016</v>
      </c>
      <c r="AC435">
        <v>9</v>
      </c>
      <c r="AD435">
        <v>0.47907180779220893</v>
      </c>
      <c r="AE435">
        <v>7.1609281922077912</v>
      </c>
    </row>
    <row r="436" spans="3:31">
      <c r="C436">
        <v>2016</v>
      </c>
      <c r="D436">
        <v>6</v>
      </c>
      <c r="E436" t="s">
        <v>31</v>
      </c>
      <c r="F436" t="s">
        <v>32</v>
      </c>
      <c r="G436">
        <v>9924</v>
      </c>
      <c r="H436">
        <v>8.58</v>
      </c>
      <c r="AB436">
        <v>2016</v>
      </c>
      <c r="AC436">
        <v>9</v>
      </c>
      <c r="AD436">
        <v>0.47907180779220893</v>
      </c>
      <c r="AE436">
        <v>6.9709281922077917</v>
      </c>
    </row>
    <row r="437" spans="3:31">
      <c r="C437">
        <v>2016</v>
      </c>
      <c r="D437">
        <v>7</v>
      </c>
      <c r="E437" t="s">
        <v>31</v>
      </c>
      <c r="F437" t="s">
        <v>32</v>
      </c>
      <c r="G437">
        <v>9924</v>
      </c>
      <c r="H437">
        <v>7.53</v>
      </c>
      <c r="AB437">
        <v>2016</v>
      </c>
      <c r="AC437">
        <v>9</v>
      </c>
      <c r="AD437">
        <v>0.47907180779220893</v>
      </c>
      <c r="AE437">
        <v>7.0609281922077916</v>
      </c>
    </row>
    <row r="438" spans="3:31">
      <c r="C438">
        <v>2016</v>
      </c>
      <c r="D438">
        <v>8</v>
      </c>
      <c r="E438" t="s">
        <v>31</v>
      </c>
      <c r="F438" t="s">
        <v>32</v>
      </c>
      <c r="G438">
        <v>9924</v>
      </c>
      <c r="H438">
        <v>7.41</v>
      </c>
      <c r="AB438">
        <v>2016</v>
      </c>
      <c r="AC438">
        <v>9</v>
      </c>
      <c r="AD438">
        <v>0.47907180779220893</v>
      </c>
      <c r="AE438">
        <v>6.9409281922077906</v>
      </c>
    </row>
    <row r="439" spans="3:31">
      <c r="C439">
        <v>2016</v>
      </c>
      <c r="D439">
        <v>8</v>
      </c>
      <c r="E439" t="s">
        <v>31</v>
      </c>
      <c r="F439" t="s">
        <v>32</v>
      </c>
      <c r="G439">
        <v>9924</v>
      </c>
      <c r="H439">
        <v>7.33</v>
      </c>
      <c r="AB439">
        <v>2016</v>
      </c>
      <c r="AC439">
        <v>9</v>
      </c>
      <c r="AD439">
        <v>0.47907180779220893</v>
      </c>
      <c r="AE439">
        <v>6.9709281922077917</v>
      </c>
    </row>
    <row r="440" spans="3:31">
      <c r="C440">
        <v>2016</v>
      </c>
      <c r="D440">
        <v>9</v>
      </c>
      <c r="E440" t="s">
        <v>31</v>
      </c>
      <c r="F440" t="s">
        <v>32</v>
      </c>
      <c r="G440">
        <v>9924</v>
      </c>
      <c r="H440">
        <v>7.47</v>
      </c>
      <c r="AB440">
        <v>2016</v>
      </c>
      <c r="AC440">
        <v>9</v>
      </c>
      <c r="AD440">
        <v>0.47907180779220893</v>
      </c>
      <c r="AE440">
        <v>6.9909281922077913</v>
      </c>
    </row>
    <row r="441" spans="3:31">
      <c r="C441">
        <v>2016</v>
      </c>
      <c r="D441">
        <v>9</v>
      </c>
      <c r="E441" t="s">
        <v>31</v>
      </c>
      <c r="F441" t="s">
        <v>32</v>
      </c>
      <c r="G441">
        <v>9924</v>
      </c>
      <c r="H441">
        <v>7.48</v>
      </c>
      <c r="AB441">
        <v>2016</v>
      </c>
      <c r="AC441">
        <v>9</v>
      </c>
      <c r="AD441">
        <v>0.47907180779220893</v>
      </c>
      <c r="AE441">
        <v>7.0009281922077911</v>
      </c>
    </row>
    <row r="442" spans="3:31">
      <c r="C442">
        <v>2016</v>
      </c>
      <c r="D442">
        <v>10</v>
      </c>
      <c r="E442" t="s">
        <v>31</v>
      </c>
      <c r="F442" t="s">
        <v>32</v>
      </c>
      <c r="G442">
        <v>9924</v>
      </c>
      <c r="H442">
        <v>7.79</v>
      </c>
      <c r="AB442">
        <v>2016</v>
      </c>
      <c r="AC442">
        <v>9</v>
      </c>
      <c r="AD442">
        <v>0.47907180779220893</v>
      </c>
      <c r="AE442">
        <v>7.2909281922077902</v>
      </c>
    </row>
    <row r="443" spans="3:31">
      <c r="C443">
        <v>2016</v>
      </c>
      <c r="D443">
        <v>10</v>
      </c>
      <c r="E443" t="s">
        <v>31</v>
      </c>
      <c r="F443" t="s">
        <v>32</v>
      </c>
      <c r="G443">
        <v>9924</v>
      </c>
      <c r="H443">
        <v>7.93</v>
      </c>
      <c r="AB443">
        <v>2016</v>
      </c>
      <c r="AC443">
        <v>9</v>
      </c>
      <c r="AD443">
        <v>0.47907180779220893</v>
      </c>
      <c r="AE443">
        <v>7.2209281922077917</v>
      </c>
    </row>
    <row r="444" spans="3:31">
      <c r="C444">
        <v>2016</v>
      </c>
      <c r="D444">
        <v>11</v>
      </c>
      <c r="E444" t="s">
        <v>31</v>
      </c>
      <c r="F444" t="s">
        <v>32</v>
      </c>
      <c r="G444">
        <v>9924</v>
      </c>
      <c r="H444">
        <v>9.0500000000000007</v>
      </c>
      <c r="AB444">
        <v>2016</v>
      </c>
      <c r="AC444">
        <v>10</v>
      </c>
      <c r="AD444">
        <v>0.51405271688311815</v>
      </c>
      <c r="AE444">
        <v>7.4259472831168818</v>
      </c>
    </row>
    <row r="445" spans="3:31">
      <c r="C445">
        <v>2016</v>
      </c>
      <c r="D445">
        <v>11</v>
      </c>
      <c r="E445" t="s">
        <v>31</v>
      </c>
      <c r="F445" t="s">
        <v>32</v>
      </c>
      <c r="G445">
        <v>9924</v>
      </c>
      <c r="H445">
        <v>9.1999999999999993</v>
      </c>
      <c r="AB445">
        <v>2016</v>
      </c>
      <c r="AC445">
        <v>10</v>
      </c>
      <c r="AD445">
        <v>0.51405271688311815</v>
      </c>
      <c r="AE445">
        <v>7.5059472831168819</v>
      </c>
    </row>
    <row r="446" spans="3:31">
      <c r="C446">
        <v>2016</v>
      </c>
      <c r="D446">
        <v>12</v>
      </c>
      <c r="E446" t="s">
        <v>31</v>
      </c>
      <c r="F446" t="s">
        <v>32</v>
      </c>
      <c r="G446">
        <v>9924</v>
      </c>
      <c r="H446">
        <v>9.7200000000000006</v>
      </c>
      <c r="AB446">
        <v>2016</v>
      </c>
      <c r="AC446">
        <v>10</v>
      </c>
      <c r="AD446">
        <v>0.51405271688311815</v>
      </c>
      <c r="AE446">
        <v>7.3759472831168811</v>
      </c>
    </row>
    <row r="447" spans="3:31">
      <c r="C447">
        <v>2016</v>
      </c>
      <c r="D447">
        <v>12</v>
      </c>
      <c r="E447" t="s">
        <v>31</v>
      </c>
      <c r="F447" t="s">
        <v>32</v>
      </c>
      <c r="G447">
        <v>9924</v>
      </c>
      <c r="H447">
        <v>9.65</v>
      </c>
      <c r="AB447">
        <v>2016</v>
      </c>
      <c r="AC447">
        <v>10</v>
      </c>
      <c r="AD447">
        <v>0.51405271688311815</v>
      </c>
      <c r="AE447">
        <v>7.415947283116882</v>
      </c>
    </row>
    <row r="448" spans="3:31">
      <c r="C448">
        <v>2016</v>
      </c>
      <c r="D448">
        <v>1</v>
      </c>
      <c r="E448" t="s">
        <v>31</v>
      </c>
      <c r="F448" t="s">
        <v>32</v>
      </c>
      <c r="G448">
        <v>9924</v>
      </c>
      <c r="H448">
        <v>10.5</v>
      </c>
      <c r="AB448">
        <v>2016</v>
      </c>
      <c r="AC448">
        <v>10</v>
      </c>
      <c r="AD448">
        <v>0.51405271688311815</v>
      </c>
      <c r="AE448">
        <v>7.3659472831168813</v>
      </c>
    </row>
    <row r="449" spans="3:31">
      <c r="C449">
        <v>2016</v>
      </c>
      <c r="D449">
        <v>1</v>
      </c>
      <c r="E449" t="s">
        <v>31</v>
      </c>
      <c r="F449" t="s">
        <v>32</v>
      </c>
      <c r="G449">
        <v>9924</v>
      </c>
      <c r="H449">
        <v>11.4</v>
      </c>
      <c r="AB449">
        <v>2016</v>
      </c>
      <c r="AC449">
        <v>10</v>
      </c>
      <c r="AD449">
        <v>0.51405271688311815</v>
      </c>
      <c r="AE449">
        <v>7.4059472831168822</v>
      </c>
    </row>
    <row r="450" spans="3:31">
      <c r="C450">
        <v>2016</v>
      </c>
      <c r="D450">
        <v>2</v>
      </c>
      <c r="E450" t="s">
        <v>31</v>
      </c>
      <c r="F450" t="s">
        <v>32</v>
      </c>
      <c r="G450">
        <v>9924</v>
      </c>
      <c r="H450">
        <v>11.7</v>
      </c>
      <c r="AB450">
        <v>2016</v>
      </c>
      <c r="AC450">
        <v>10</v>
      </c>
      <c r="AD450">
        <v>0.51405271688311815</v>
      </c>
      <c r="AE450">
        <v>7.2759472831168814</v>
      </c>
    </row>
    <row r="451" spans="3:31">
      <c r="C451">
        <v>2016</v>
      </c>
      <c r="D451">
        <v>3</v>
      </c>
      <c r="E451" t="s">
        <v>31</v>
      </c>
      <c r="F451" t="s">
        <v>32</v>
      </c>
      <c r="G451">
        <v>9924</v>
      </c>
      <c r="H451">
        <v>12.1</v>
      </c>
      <c r="AB451">
        <v>2016</v>
      </c>
      <c r="AC451">
        <v>10</v>
      </c>
      <c r="AD451">
        <v>0.51405271688311815</v>
      </c>
      <c r="AE451">
        <v>7.415947283116882</v>
      </c>
    </row>
    <row r="452" spans="3:31">
      <c r="C452">
        <v>2016</v>
      </c>
      <c r="D452">
        <v>4</v>
      </c>
      <c r="E452" t="s">
        <v>31</v>
      </c>
      <c r="F452" t="s">
        <v>32</v>
      </c>
      <c r="G452">
        <v>9924</v>
      </c>
      <c r="H452">
        <v>9.41</v>
      </c>
      <c r="AB452">
        <v>2016</v>
      </c>
      <c r="AC452">
        <v>10</v>
      </c>
      <c r="AD452">
        <v>0.51405271688311815</v>
      </c>
      <c r="AE452">
        <v>8.285947283116883</v>
      </c>
    </row>
    <row r="453" spans="3:31">
      <c r="C453">
        <v>2016</v>
      </c>
      <c r="D453">
        <v>5</v>
      </c>
      <c r="E453" t="s">
        <v>31</v>
      </c>
      <c r="F453" t="s">
        <v>32</v>
      </c>
      <c r="G453">
        <v>9924</v>
      </c>
      <c r="H453">
        <v>8.44</v>
      </c>
      <c r="AB453">
        <v>2016</v>
      </c>
      <c r="AC453">
        <v>10</v>
      </c>
      <c r="AD453">
        <v>0.51405271688311815</v>
      </c>
      <c r="AE453">
        <v>8.8659472831168831</v>
      </c>
    </row>
    <row r="454" spans="3:31">
      <c r="C454">
        <v>2016</v>
      </c>
      <c r="D454">
        <v>7</v>
      </c>
      <c r="E454" t="s">
        <v>31</v>
      </c>
      <c r="F454" t="s">
        <v>32</v>
      </c>
      <c r="G454">
        <v>9924</v>
      </c>
      <c r="H454">
        <v>7.69</v>
      </c>
      <c r="AB454">
        <v>2016</v>
      </c>
      <c r="AC454">
        <v>11</v>
      </c>
      <c r="AD454">
        <v>0.25725617142857127</v>
      </c>
      <c r="AE454">
        <v>9.1027438285714286</v>
      </c>
    </row>
    <row r="455" spans="3:31">
      <c r="C455">
        <v>2016</v>
      </c>
      <c r="D455">
        <v>8</v>
      </c>
      <c r="E455" t="s">
        <v>31</v>
      </c>
      <c r="F455" t="s">
        <v>32</v>
      </c>
      <c r="G455">
        <v>9924</v>
      </c>
      <c r="H455">
        <v>7.79</v>
      </c>
      <c r="AB455">
        <v>2016</v>
      </c>
      <c r="AC455">
        <v>11</v>
      </c>
      <c r="AD455">
        <v>0.25725617142857127</v>
      </c>
      <c r="AE455">
        <v>9.3427438285714288</v>
      </c>
    </row>
    <row r="456" spans="3:31">
      <c r="C456">
        <v>2016</v>
      </c>
      <c r="D456">
        <v>9</v>
      </c>
      <c r="E456" t="s">
        <v>31</v>
      </c>
      <c r="F456" t="s">
        <v>32</v>
      </c>
      <c r="G456">
        <v>9924</v>
      </c>
      <c r="H456">
        <v>7.77</v>
      </c>
      <c r="AB456">
        <v>2016</v>
      </c>
      <c r="AC456">
        <v>11</v>
      </c>
      <c r="AD456">
        <v>0.25725617142857127</v>
      </c>
      <c r="AE456">
        <v>9.12274382857143</v>
      </c>
    </row>
    <row r="457" spans="3:31">
      <c r="C457">
        <v>2016</v>
      </c>
      <c r="D457">
        <v>10</v>
      </c>
      <c r="E457" t="s">
        <v>31</v>
      </c>
      <c r="F457" t="s">
        <v>32</v>
      </c>
      <c r="G457">
        <v>9924</v>
      </c>
      <c r="H457">
        <v>8.8000000000000007</v>
      </c>
      <c r="AB457">
        <v>2016</v>
      </c>
      <c r="AC457">
        <v>11</v>
      </c>
      <c r="AD457">
        <v>0.25725617142857127</v>
      </c>
      <c r="AE457">
        <v>9.1327438285714297</v>
      </c>
    </row>
    <row r="458" spans="3:31">
      <c r="C458">
        <v>2016</v>
      </c>
      <c r="D458">
        <v>11</v>
      </c>
      <c r="E458" t="s">
        <v>31</v>
      </c>
      <c r="F458" t="s">
        <v>32</v>
      </c>
      <c r="G458">
        <v>9924</v>
      </c>
      <c r="H458">
        <v>9.24</v>
      </c>
      <c r="AB458">
        <v>2016</v>
      </c>
      <c r="AC458">
        <v>11</v>
      </c>
      <c r="AD458">
        <v>0.25725617142857127</v>
      </c>
      <c r="AE458">
        <v>8.9627438285714298</v>
      </c>
    </row>
    <row r="459" spans="3:31">
      <c r="C459">
        <v>2016</v>
      </c>
      <c r="D459">
        <v>12</v>
      </c>
      <c r="E459" t="s">
        <v>31</v>
      </c>
      <c r="F459" t="s">
        <v>32</v>
      </c>
      <c r="G459">
        <v>9924</v>
      </c>
      <c r="H459">
        <v>9.36</v>
      </c>
      <c r="AB459">
        <v>2016</v>
      </c>
      <c r="AC459">
        <v>11</v>
      </c>
      <c r="AD459">
        <v>0.25725617142857127</v>
      </c>
      <c r="AE459">
        <v>8.9927438285714292</v>
      </c>
    </row>
    <row r="460" spans="3:31">
      <c r="C460">
        <v>2016</v>
      </c>
      <c r="D460">
        <v>1</v>
      </c>
      <c r="E460" t="s">
        <v>31</v>
      </c>
      <c r="F460" t="s">
        <v>32</v>
      </c>
      <c r="G460">
        <v>9924</v>
      </c>
      <c r="H460">
        <v>8.44</v>
      </c>
      <c r="AB460">
        <v>2016</v>
      </c>
      <c r="AC460">
        <v>11</v>
      </c>
      <c r="AD460">
        <v>0.25725617142857127</v>
      </c>
      <c r="AE460">
        <v>8.7927438285714299</v>
      </c>
    </row>
    <row r="461" spans="3:31">
      <c r="C461">
        <v>2016</v>
      </c>
      <c r="D461">
        <v>1</v>
      </c>
      <c r="E461" t="s">
        <v>31</v>
      </c>
      <c r="F461" t="s">
        <v>32</v>
      </c>
      <c r="G461">
        <v>9924</v>
      </c>
      <c r="H461">
        <v>10.4</v>
      </c>
      <c r="AB461">
        <v>2016</v>
      </c>
      <c r="AC461">
        <v>11</v>
      </c>
      <c r="AD461">
        <v>0.25725617142857127</v>
      </c>
      <c r="AE461">
        <v>8.9427438285714285</v>
      </c>
    </row>
    <row r="462" spans="3:31">
      <c r="C462">
        <v>2016</v>
      </c>
      <c r="D462">
        <v>2</v>
      </c>
      <c r="E462" t="s">
        <v>31</v>
      </c>
      <c r="F462" t="s">
        <v>32</v>
      </c>
      <c r="G462">
        <v>9924</v>
      </c>
      <c r="H462">
        <v>11.3</v>
      </c>
      <c r="AB462">
        <v>2016</v>
      </c>
      <c r="AC462">
        <v>11</v>
      </c>
      <c r="AD462">
        <v>0.25725617142857127</v>
      </c>
      <c r="AE462">
        <v>8.9827438285714294</v>
      </c>
    </row>
    <row r="463" spans="3:31">
      <c r="C463">
        <v>2016</v>
      </c>
      <c r="D463">
        <v>2</v>
      </c>
      <c r="E463" t="s">
        <v>31</v>
      </c>
      <c r="F463" t="s">
        <v>32</v>
      </c>
      <c r="G463">
        <v>9924</v>
      </c>
      <c r="H463">
        <v>11.3</v>
      </c>
      <c r="AB463">
        <v>2016</v>
      </c>
      <c r="AC463">
        <v>11</v>
      </c>
      <c r="AD463">
        <v>0.25725617142857127</v>
      </c>
      <c r="AE463">
        <v>8.6827438285714287</v>
      </c>
    </row>
    <row r="464" spans="3:31">
      <c r="C464">
        <v>2016</v>
      </c>
      <c r="D464">
        <v>3</v>
      </c>
      <c r="E464" t="s">
        <v>31</v>
      </c>
      <c r="F464" t="s">
        <v>32</v>
      </c>
      <c r="G464">
        <v>9924</v>
      </c>
      <c r="H464">
        <v>10.6</v>
      </c>
      <c r="AB464">
        <v>2016</v>
      </c>
      <c r="AC464">
        <v>11</v>
      </c>
      <c r="AD464">
        <v>0.25725617142857127</v>
      </c>
      <c r="AE464">
        <v>8.6827438285714287</v>
      </c>
    </row>
    <row r="465" spans="3:31">
      <c r="C465">
        <v>2016</v>
      </c>
      <c r="D465">
        <v>4</v>
      </c>
      <c r="E465" t="s">
        <v>31</v>
      </c>
      <c r="F465" t="s">
        <v>32</v>
      </c>
      <c r="G465">
        <v>9924</v>
      </c>
      <c r="H465">
        <v>9.5399999999999991</v>
      </c>
      <c r="AB465">
        <v>2016</v>
      </c>
      <c r="AC465">
        <v>12</v>
      </c>
      <c r="AD465">
        <v>-0.31442420952381012</v>
      </c>
      <c r="AE465">
        <v>9.9444242095238113</v>
      </c>
    </row>
    <row r="466" spans="3:31">
      <c r="C466">
        <v>2016</v>
      </c>
      <c r="D466">
        <v>5</v>
      </c>
      <c r="E466" t="s">
        <v>31</v>
      </c>
      <c r="F466" t="s">
        <v>32</v>
      </c>
      <c r="G466">
        <v>9924</v>
      </c>
      <c r="H466">
        <v>8.3800000000000008</v>
      </c>
      <c r="AB466">
        <v>2016</v>
      </c>
      <c r="AC466">
        <v>12</v>
      </c>
      <c r="AD466">
        <v>-0.31442420952381012</v>
      </c>
      <c r="AE466">
        <v>10.01442420952381</v>
      </c>
    </row>
    <row r="467" spans="3:31">
      <c r="C467">
        <v>2016</v>
      </c>
      <c r="D467">
        <v>5</v>
      </c>
      <c r="E467" t="s">
        <v>31</v>
      </c>
      <c r="F467" t="s">
        <v>32</v>
      </c>
      <c r="G467">
        <v>9924</v>
      </c>
      <c r="H467">
        <v>8.3800000000000008</v>
      </c>
      <c r="AB467">
        <v>2016</v>
      </c>
      <c r="AC467">
        <v>12</v>
      </c>
      <c r="AD467">
        <v>-0.31442420952381012</v>
      </c>
      <c r="AE467">
        <v>9.8544242095238097</v>
      </c>
    </row>
    <row r="468" spans="3:31">
      <c r="C468">
        <v>2016</v>
      </c>
      <c r="D468">
        <v>7</v>
      </c>
      <c r="E468" t="s">
        <v>31</v>
      </c>
      <c r="F468" t="s">
        <v>32</v>
      </c>
      <c r="G468">
        <v>9924</v>
      </c>
      <c r="H468">
        <v>7.04</v>
      </c>
      <c r="AB468">
        <v>2016</v>
      </c>
      <c r="AC468">
        <v>12</v>
      </c>
      <c r="AD468">
        <v>-0.31442420952381012</v>
      </c>
      <c r="AE468">
        <v>10.08442420952381</v>
      </c>
    </row>
    <row r="469" spans="3:31">
      <c r="C469">
        <v>2016</v>
      </c>
      <c r="D469">
        <v>8</v>
      </c>
      <c r="E469" t="s">
        <v>31</v>
      </c>
      <c r="F469" t="s">
        <v>32</v>
      </c>
      <c r="G469">
        <v>9924</v>
      </c>
      <c r="H469">
        <v>7.6</v>
      </c>
      <c r="AB469">
        <v>2016</v>
      </c>
      <c r="AC469">
        <v>12</v>
      </c>
      <c r="AD469">
        <v>-0.31442420952381012</v>
      </c>
      <c r="AE469">
        <v>9.9944242095238103</v>
      </c>
    </row>
    <row r="470" spans="3:31">
      <c r="C470">
        <v>2016</v>
      </c>
      <c r="D470">
        <v>8</v>
      </c>
      <c r="E470" t="s">
        <v>31</v>
      </c>
      <c r="F470" t="s">
        <v>32</v>
      </c>
      <c r="G470">
        <v>9924</v>
      </c>
      <c r="H470">
        <v>7.6</v>
      </c>
      <c r="AB470">
        <v>2016</v>
      </c>
      <c r="AC470">
        <v>12</v>
      </c>
      <c r="AD470">
        <v>-0.31442420952381012</v>
      </c>
      <c r="AE470">
        <v>9.9844242095238105</v>
      </c>
    </row>
    <row r="471" spans="3:31">
      <c r="C471">
        <v>2016</v>
      </c>
      <c r="D471">
        <v>9</v>
      </c>
      <c r="E471" t="s">
        <v>31</v>
      </c>
      <c r="F471" t="s">
        <v>32</v>
      </c>
      <c r="G471">
        <v>9924</v>
      </c>
      <c r="H471">
        <v>7.7</v>
      </c>
      <c r="AB471">
        <v>2016</v>
      </c>
      <c r="AC471">
        <v>12</v>
      </c>
      <c r="AD471">
        <v>-0.31442420952381012</v>
      </c>
      <c r="AE471">
        <v>10.034424209523811</v>
      </c>
    </row>
    <row r="472" spans="3:31">
      <c r="C472">
        <v>2016</v>
      </c>
      <c r="D472">
        <v>10</v>
      </c>
      <c r="E472" t="s">
        <v>31</v>
      </c>
      <c r="F472" t="s">
        <v>32</v>
      </c>
      <c r="G472">
        <v>9924</v>
      </c>
      <c r="H472">
        <v>9.3800000000000008</v>
      </c>
      <c r="AB472">
        <v>2016</v>
      </c>
      <c r="AC472">
        <v>12</v>
      </c>
      <c r="AD472">
        <v>-0.31442420952381012</v>
      </c>
      <c r="AE472">
        <v>9.9644242095238109</v>
      </c>
    </row>
    <row r="473" spans="3:31">
      <c r="C473">
        <v>2016</v>
      </c>
      <c r="D473">
        <v>11</v>
      </c>
      <c r="E473" t="s">
        <v>31</v>
      </c>
      <c r="F473" t="s">
        <v>32</v>
      </c>
      <c r="G473">
        <v>9924</v>
      </c>
      <c r="H473">
        <v>8.94</v>
      </c>
      <c r="AB473">
        <v>2016</v>
      </c>
      <c r="AC473">
        <v>12</v>
      </c>
      <c r="AD473">
        <v>-0.31442420952381012</v>
      </c>
      <c r="AE473">
        <v>9.67442420952381</v>
      </c>
    </row>
    <row r="474" spans="3:31">
      <c r="C474">
        <v>2016</v>
      </c>
      <c r="D474">
        <v>11</v>
      </c>
      <c r="E474" t="s">
        <v>31</v>
      </c>
      <c r="F474" t="s">
        <v>32</v>
      </c>
      <c r="G474">
        <v>9924</v>
      </c>
      <c r="H474">
        <v>8.94</v>
      </c>
      <c r="AB474">
        <v>2016</v>
      </c>
      <c r="AC474">
        <v>12</v>
      </c>
      <c r="AD474">
        <v>-0.31442420952381012</v>
      </c>
      <c r="AE474">
        <v>9.0244242095238114</v>
      </c>
    </row>
    <row r="475" spans="3:31">
      <c r="C475">
        <v>2016</v>
      </c>
      <c r="D475">
        <v>12</v>
      </c>
      <c r="E475" t="s">
        <v>31</v>
      </c>
      <c r="F475" t="s">
        <v>32</v>
      </c>
      <c r="G475">
        <v>9924</v>
      </c>
      <c r="H475">
        <v>8.7100000000000009</v>
      </c>
      <c r="AB475">
        <v>2019</v>
      </c>
      <c r="AC475">
        <v>1</v>
      </c>
      <c r="AD475">
        <v>0.89225817142856956</v>
      </c>
      <c r="AE475">
        <v>10.207741828571431</v>
      </c>
    </row>
    <row r="476" spans="3:31">
      <c r="C476">
        <v>2019</v>
      </c>
      <c r="D476">
        <v>1</v>
      </c>
      <c r="E476" t="s">
        <v>31</v>
      </c>
      <c r="F476" t="s">
        <v>32</v>
      </c>
      <c r="G476">
        <v>9924</v>
      </c>
      <c r="H476">
        <v>11.1</v>
      </c>
      <c r="AB476">
        <v>2019</v>
      </c>
      <c r="AC476">
        <v>1</v>
      </c>
      <c r="AD476">
        <v>0.89225817142856956</v>
      </c>
      <c r="AE476">
        <v>9.9077418285714316</v>
      </c>
    </row>
    <row r="477" spans="3:31">
      <c r="C477">
        <v>2019</v>
      </c>
      <c r="D477">
        <v>2</v>
      </c>
      <c r="E477" t="s">
        <v>31</v>
      </c>
      <c r="F477" t="s">
        <v>32</v>
      </c>
      <c r="G477">
        <v>9924</v>
      </c>
      <c r="H477">
        <v>12</v>
      </c>
      <c r="AB477">
        <v>2019</v>
      </c>
      <c r="AC477">
        <v>1</v>
      </c>
      <c r="AD477">
        <v>0.89225817142856956</v>
      </c>
      <c r="AE477">
        <v>9.7077418285714305</v>
      </c>
    </row>
    <row r="478" spans="3:31">
      <c r="C478">
        <v>2019</v>
      </c>
      <c r="D478">
        <v>3</v>
      </c>
      <c r="E478" t="s">
        <v>31</v>
      </c>
      <c r="F478" t="s">
        <v>32</v>
      </c>
      <c r="G478">
        <v>9924</v>
      </c>
      <c r="H478">
        <v>11</v>
      </c>
      <c r="AB478">
        <v>2019</v>
      </c>
      <c r="AC478">
        <v>1</v>
      </c>
      <c r="AD478">
        <v>0.89225817142856956</v>
      </c>
      <c r="AE478">
        <v>9.5077418285714312</v>
      </c>
    </row>
    <row r="479" spans="3:31">
      <c r="C479">
        <v>2019</v>
      </c>
      <c r="D479">
        <v>4</v>
      </c>
      <c r="E479" t="s">
        <v>31</v>
      </c>
      <c r="F479" t="s">
        <v>32</v>
      </c>
      <c r="G479">
        <v>9924</v>
      </c>
      <c r="H479">
        <v>10.1</v>
      </c>
      <c r="AB479">
        <v>2019</v>
      </c>
      <c r="AC479">
        <v>1</v>
      </c>
      <c r="AD479">
        <v>0.89225817142856956</v>
      </c>
      <c r="AE479">
        <v>10.607741828571431</v>
      </c>
    </row>
    <row r="480" spans="3:31">
      <c r="C480">
        <v>2019</v>
      </c>
      <c r="D480">
        <v>5</v>
      </c>
      <c r="E480" t="s">
        <v>31</v>
      </c>
      <c r="F480" t="s">
        <v>32</v>
      </c>
      <c r="G480">
        <v>9924</v>
      </c>
      <c r="H480">
        <v>8.68</v>
      </c>
      <c r="AB480">
        <v>2019</v>
      </c>
      <c r="AC480">
        <v>1</v>
      </c>
      <c r="AD480">
        <v>0.89225817142856956</v>
      </c>
      <c r="AE480">
        <v>10.207741828571431</v>
      </c>
    </row>
    <row r="481" spans="3:31">
      <c r="C481">
        <v>2019</v>
      </c>
      <c r="D481">
        <v>6</v>
      </c>
      <c r="E481" t="s">
        <v>31</v>
      </c>
      <c r="F481" t="s">
        <v>32</v>
      </c>
      <c r="G481">
        <v>9924</v>
      </c>
      <c r="H481">
        <v>7.67</v>
      </c>
      <c r="AB481">
        <v>2019</v>
      </c>
      <c r="AC481">
        <v>2</v>
      </c>
      <c r="AD481">
        <v>0.90705817142857059</v>
      </c>
      <c r="AE481">
        <v>11.09294182857143</v>
      </c>
    </row>
    <row r="482" spans="3:31">
      <c r="C482">
        <v>2019</v>
      </c>
      <c r="D482">
        <v>7</v>
      </c>
      <c r="E482" t="s">
        <v>31</v>
      </c>
      <c r="F482" t="s">
        <v>32</v>
      </c>
      <c r="G482">
        <v>9924</v>
      </c>
      <c r="H482">
        <v>6.77</v>
      </c>
      <c r="AB482">
        <v>2019</v>
      </c>
      <c r="AC482">
        <v>2</v>
      </c>
      <c r="AD482">
        <v>0.90705817142857059</v>
      </c>
      <c r="AE482">
        <v>10.99294182857143</v>
      </c>
    </row>
    <row r="483" spans="3:31">
      <c r="C483">
        <v>2019</v>
      </c>
      <c r="D483">
        <v>8</v>
      </c>
      <c r="E483" t="s">
        <v>31</v>
      </c>
      <c r="F483" t="s">
        <v>32</v>
      </c>
      <c r="G483">
        <v>9924</v>
      </c>
      <c r="H483">
        <v>7.64</v>
      </c>
      <c r="AB483">
        <v>2019</v>
      </c>
      <c r="AC483">
        <v>2</v>
      </c>
      <c r="AD483">
        <v>0.90705817142857059</v>
      </c>
      <c r="AE483">
        <v>10.792941828571429</v>
      </c>
    </row>
    <row r="484" spans="3:31">
      <c r="C484">
        <v>2019</v>
      </c>
      <c r="D484">
        <v>9</v>
      </c>
      <c r="E484" t="s">
        <v>31</v>
      </c>
      <c r="F484" t="s">
        <v>32</v>
      </c>
      <c r="G484">
        <v>9924</v>
      </c>
      <c r="H484">
        <v>7.79</v>
      </c>
      <c r="AB484">
        <v>2019</v>
      </c>
      <c r="AC484">
        <v>2</v>
      </c>
      <c r="AD484">
        <v>0.90705817142857059</v>
      </c>
      <c r="AE484">
        <v>10.692941828571429</v>
      </c>
    </row>
    <row r="485" spans="3:31">
      <c r="C485">
        <v>2019</v>
      </c>
      <c r="D485">
        <v>10</v>
      </c>
      <c r="E485" t="s">
        <v>31</v>
      </c>
      <c r="F485" t="s">
        <v>32</v>
      </c>
      <c r="G485">
        <v>9924</v>
      </c>
      <c r="H485">
        <v>9.48</v>
      </c>
      <c r="AB485">
        <v>2019</v>
      </c>
      <c r="AC485">
        <v>2</v>
      </c>
      <c r="AD485">
        <v>0.90705817142857059</v>
      </c>
      <c r="AE485">
        <v>10.59294182857143</v>
      </c>
    </row>
    <row r="486" spans="3:31">
      <c r="C486">
        <v>2019</v>
      </c>
      <c r="D486">
        <v>12</v>
      </c>
      <c r="E486" t="s">
        <v>31</v>
      </c>
      <c r="F486" t="s">
        <v>32</v>
      </c>
      <c r="G486">
        <v>9924</v>
      </c>
      <c r="H486">
        <v>10.199999999999999</v>
      </c>
      <c r="AB486">
        <v>2019</v>
      </c>
      <c r="AC486">
        <v>2</v>
      </c>
      <c r="AD486">
        <v>0.90705817142857059</v>
      </c>
      <c r="AE486">
        <v>10.49294182857143</v>
      </c>
    </row>
    <row r="487" spans="3:31">
      <c r="C487">
        <v>2019</v>
      </c>
      <c r="D487">
        <v>1</v>
      </c>
      <c r="E487" t="s">
        <v>31</v>
      </c>
      <c r="F487" t="s">
        <v>32</v>
      </c>
      <c r="G487">
        <v>9924</v>
      </c>
      <c r="H487">
        <v>10.8</v>
      </c>
      <c r="AB487">
        <v>2019</v>
      </c>
      <c r="AC487">
        <v>3</v>
      </c>
      <c r="AD487">
        <v>1.0023926158730139</v>
      </c>
      <c r="AE487">
        <v>9.9976073841269866</v>
      </c>
    </row>
    <row r="488" spans="3:31">
      <c r="C488">
        <v>2019</v>
      </c>
      <c r="D488">
        <v>2</v>
      </c>
      <c r="E488" t="s">
        <v>31</v>
      </c>
      <c r="F488" t="s">
        <v>32</v>
      </c>
      <c r="G488">
        <v>9924</v>
      </c>
      <c r="H488">
        <v>11.9</v>
      </c>
      <c r="AB488">
        <v>2019</v>
      </c>
      <c r="AC488">
        <v>3</v>
      </c>
      <c r="AD488">
        <v>1.0023926158730139</v>
      </c>
      <c r="AE488">
        <v>9.7976073841269873</v>
      </c>
    </row>
    <row r="489" spans="3:31">
      <c r="C489">
        <v>2019</v>
      </c>
      <c r="D489">
        <v>3</v>
      </c>
      <c r="E489" t="s">
        <v>31</v>
      </c>
      <c r="F489" t="s">
        <v>32</v>
      </c>
      <c r="G489">
        <v>9924</v>
      </c>
      <c r="H489">
        <v>10.8</v>
      </c>
      <c r="AB489">
        <v>2019</v>
      </c>
      <c r="AC489">
        <v>3</v>
      </c>
      <c r="AD489">
        <v>1.0023926158730139</v>
      </c>
      <c r="AE489">
        <v>9.5976073841269862</v>
      </c>
    </row>
    <row r="490" spans="3:31">
      <c r="C490">
        <v>2019</v>
      </c>
      <c r="D490">
        <v>4</v>
      </c>
      <c r="E490" t="s">
        <v>31</v>
      </c>
      <c r="F490" t="s">
        <v>32</v>
      </c>
      <c r="G490">
        <v>9924</v>
      </c>
      <c r="H490">
        <v>9.9700000000000006</v>
      </c>
      <c r="AB490">
        <v>2019</v>
      </c>
      <c r="AC490">
        <v>3</v>
      </c>
      <c r="AD490">
        <v>1.0023926158730139</v>
      </c>
      <c r="AE490">
        <v>9.3976073841269869</v>
      </c>
    </row>
    <row r="491" spans="3:31">
      <c r="C491">
        <v>2019</v>
      </c>
      <c r="D491">
        <v>5</v>
      </c>
      <c r="E491" t="s">
        <v>31</v>
      </c>
      <c r="F491" t="s">
        <v>32</v>
      </c>
      <c r="G491">
        <v>9924</v>
      </c>
      <c r="H491">
        <v>8.64</v>
      </c>
      <c r="AB491">
        <v>2019</v>
      </c>
      <c r="AC491">
        <v>3</v>
      </c>
      <c r="AD491">
        <v>1.0023926158730139</v>
      </c>
      <c r="AE491">
        <v>9.6976073841269859</v>
      </c>
    </row>
    <row r="492" spans="3:31">
      <c r="C492">
        <v>2019</v>
      </c>
      <c r="D492">
        <v>6</v>
      </c>
      <c r="E492" t="s">
        <v>31</v>
      </c>
      <c r="F492" t="s">
        <v>32</v>
      </c>
      <c r="G492">
        <v>9924</v>
      </c>
      <c r="H492">
        <v>7.64</v>
      </c>
      <c r="AB492">
        <v>2019</v>
      </c>
      <c r="AC492">
        <v>3</v>
      </c>
      <c r="AD492">
        <v>1.0023926158730139</v>
      </c>
      <c r="AE492">
        <v>8.4276073841269863</v>
      </c>
    </row>
    <row r="493" spans="3:31">
      <c r="C493">
        <v>2019</v>
      </c>
      <c r="D493">
        <v>7</v>
      </c>
      <c r="E493" t="s">
        <v>31</v>
      </c>
      <c r="F493" t="s">
        <v>32</v>
      </c>
      <c r="G493">
        <v>9924</v>
      </c>
      <c r="H493">
        <v>6.92</v>
      </c>
      <c r="AB493">
        <v>2019</v>
      </c>
      <c r="AC493">
        <v>3</v>
      </c>
      <c r="AD493">
        <v>1.0023926158730139</v>
      </c>
      <c r="AE493">
        <v>9.3976073841269869</v>
      </c>
    </row>
    <row r="494" spans="3:31">
      <c r="C494">
        <v>2019</v>
      </c>
      <c r="D494">
        <v>8</v>
      </c>
      <c r="E494" t="s">
        <v>31</v>
      </c>
      <c r="F494" t="s">
        <v>32</v>
      </c>
      <c r="G494">
        <v>9924</v>
      </c>
      <c r="H494">
        <v>7.69</v>
      </c>
      <c r="AB494">
        <v>2019</v>
      </c>
      <c r="AC494">
        <v>3</v>
      </c>
      <c r="AD494">
        <v>1.0023926158730139</v>
      </c>
      <c r="AE494">
        <v>8.2976073841269873</v>
      </c>
    </row>
    <row r="495" spans="3:31">
      <c r="C495">
        <v>2019</v>
      </c>
      <c r="D495">
        <v>9</v>
      </c>
      <c r="E495" t="s">
        <v>31</v>
      </c>
      <c r="F495" t="s">
        <v>32</v>
      </c>
      <c r="G495">
        <v>9924</v>
      </c>
      <c r="H495">
        <v>7.65</v>
      </c>
      <c r="AB495">
        <v>2019</v>
      </c>
      <c r="AC495">
        <v>4</v>
      </c>
      <c r="AD495">
        <v>0.93387817142856955</v>
      </c>
      <c r="AE495">
        <v>9.1661218285714305</v>
      </c>
    </row>
    <row r="496" spans="3:31">
      <c r="C496">
        <v>2019</v>
      </c>
      <c r="D496">
        <v>10</v>
      </c>
      <c r="E496" t="s">
        <v>31</v>
      </c>
      <c r="F496" t="s">
        <v>32</v>
      </c>
      <c r="G496">
        <v>9924</v>
      </c>
      <c r="H496">
        <v>9.24</v>
      </c>
      <c r="AB496">
        <v>2019</v>
      </c>
      <c r="AC496">
        <v>4</v>
      </c>
      <c r="AD496">
        <v>0.93387817142856955</v>
      </c>
      <c r="AE496">
        <v>9.0361218285714315</v>
      </c>
    </row>
    <row r="497" spans="3:31">
      <c r="C497">
        <v>2019</v>
      </c>
      <c r="D497">
        <v>12</v>
      </c>
      <c r="E497" t="s">
        <v>31</v>
      </c>
      <c r="F497" t="s">
        <v>32</v>
      </c>
      <c r="G497">
        <v>9924</v>
      </c>
      <c r="H497">
        <v>9.99</v>
      </c>
      <c r="AB497">
        <v>2019</v>
      </c>
      <c r="AC497">
        <v>4</v>
      </c>
      <c r="AD497">
        <v>0.93387817142856955</v>
      </c>
      <c r="AE497">
        <v>9.0361218285714315</v>
      </c>
    </row>
    <row r="498" spans="3:31">
      <c r="C498">
        <v>2019</v>
      </c>
      <c r="D498">
        <v>1</v>
      </c>
      <c r="E498" t="s">
        <v>31</v>
      </c>
      <c r="F498" t="s">
        <v>32</v>
      </c>
      <c r="G498">
        <v>9924</v>
      </c>
      <c r="H498">
        <v>10.6</v>
      </c>
      <c r="AB498">
        <v>2019</v>
      </c>
      <c r="AC498">
        <v>4</v>
      </c>
      <c r="AD498">
        <v>0.93387817142856955</v>
      </c>
      <c r="AE498">
        <v>8.8361218285714305</v>
      </c>
    </row>
    <row r="499" spans="3:31">
      <c r="C499">
        <v>2019</v>
      </c>
      <c r="D499">
        <v>2</v>
      </c>
      <c r="E499" t="s">
        <v>31</v>
      </c>
      <c r="F499" t="s">
        <v>32</v>
      </c>
      <c r="G499">
        <v>9924</v>
      </c>
      <c r="H499">
        <v>11.7</v>
      </c>
      <c r="AB499">
        <v>2019</v>
      </c>
      <c r="AC499">
        <v>5</v>
      </c>
      <c r="AD499">
        <v>0.75935817142857021</v>
      </c>
      <c r="AE499">
        <v>7.92064182857143</v>
      </c>
    </row>
    <row r="500" spans="3:31">
      <c r="C500">
        <v>2019</v>
      </c>
      <c r="D500">
        <v>3</v>
      </c>
      <c r="E500" t="s">
        <v>31</v>
      </c>
      <c r="F500" t="s">
        <v>32</v>
      </c>
      <c r="G500">
        <v>9924</v>
      </c>
      <c r="H500">
        <v>10.6</v>
      </c>
      <c r="AB500">
        <v>2019</v>
      </c>
      <c r="AC500">
        <v>5</v>
      </c>
      <c r="AD500">
        <v>0.75935817142857021</v>
      </c>
      <c r="AE500">
        <v>7.8806418285714308</v>
      </c>
    </row>
    <row r="501" spans="3:31">
      <c r="C501">
        <v>2019</v>
      </c>
      <c r="D501">
        <v>4</v>
      </c>
      <c r="E501" t="s">
        <v>31</v>
      </c>
      <c r="F501" t="s">
        <v>32</v>
      </c>
      <c r="G501">
        <v>9924</v>
      </c>
      <c r="H501">
        <v>9.9700000000000006</v>
      </c>
      <c r="AB501">
        <v>2019</v>
      </c>
      <c r="AC501">
        <v>5</v>
      </c>
      <c r="AD501">
        <v>0.75935817142857021</v>
      </c>
      <c r="AE501">
        <v>7.9606418285714309</v>
      </c>
    </row>
    <row r="502" spans="3:31">
      <c r="C502">
        <v>2019</v>
      </c>
      <c r="D502">
        <v>5</v>
      </c>
      <c r="E502" t="s">
        <v>31</v>
      </c>
      <c r="F502" t="s">
        <v>32</v>
      </c>
      <c r="G502">
        <v>9924</v>
      </c>
      <c r="H502">
        <v>8.7200000000000006</v>
      </c>
      <c r="AB502">
        <v>2019</v>
      </c>
      <c r="AC502">
        <v>5</v>
      </c>
      <c r="AD502">
        <v>0.75935817142857021</v>
      </c>
      <c r="AE502">
        <v>8.0406418285714309</v>
      </c>
    </row>
    <row r="503" spans="3:31">
      <c r="C503">
        <v>2019</v>
      </c>
      <c r="D503">
        <v>6</v>
      </c>
      <c r="E503" t="s">
        <v>31</v>
      </c>
      <c r="F503" t="s">
        <v>32</v>
      </c>
      <c r="G503">
        <v>9924</v>
      </c>
      <c r="H503">
        <v>7.75</v>
      </c>
      <c r="AB503">
        <v>2019</v>
      </c>
      <c r="AC503">
        <v>6</v>
      </c>
      <c r="AD503">
        <v>0.56570128253967988</v>
      </c>
      <c r="AE503">
        <v>7.1042987174603205</v>
      </c>
    </row>
    <row r="504" spans="3:31">
      <c r="C504">
        <v>2019</v>
      </c>
      <c r="D504">
        <v>7</v>
      </c>
      <c r="E504" t="s">
        <v>31</v>
      </c>
      <c r="F504" t="s">
        <v>32</v>
      </c>
      <c r="G504">
        <v>9924</v>
      </c>
      <c r="H504">
        <v>7.11</v>
      </c>
      <c r="AB504">
        <v>2019</v>
      </c>
      <c r="AC504">
        <v>6</v>
      </c>
      <c r="AD504">
        <v>0.56570128253967988</v>
      </c>
      <c r="AE504">
        <v>7.0742987174603194</v>
      </c>
    </row>
    <row r="505" spans="3:31">
      <c r="C505">
        <v>2019</v>
      </c>
      <c r="D505">
        <v>8</v>
      </c>
      <c r="E505" t="s">
        <v>31</v>
      </c>
      <c r="F505" t="s">
        <v>32</v>
      </c>
      <c r="G505">
        <v>9924</v>
      </c>
      <c r="H505">
        <v>7.6</v>
      </c>
      <c r="AB505">
        <v>2019</v>
      </c>
      <c r="AC505">
        <v>6</v>
      </c>
      <c r="AD505">
        <v>0.56570128253967988</v>
      </c>
      <c r="AE505">
        <v>7.1842987174603206</v>
      </c>
    </row>
    <row r="506" spans="3:31">
      <c r="C506">
        <v>2019</v>
      </c>
      <c r="D506">
        <v>9</v>
      </c>
      <c r="E506" t="s">
        <v>31</v>
      </c>
      <c r="F506" t="s">
        <v>32</v>
      </c>
      <c r="G506">
        <v>9924</v>
      </c>
      <c r="H506">
        <v>7.65</v>
      </c>
      <c r="AB506">
        <v>2019</v>
      </c>
      <c r="AC506">
        <v>6</v>
      </c>
      <c r="AD506">
        <v>0.56570128253967988</v>
      </c>
      <c r="AE506">
        <v>7.1442987174603196</v>
      </c>
    </row>
    <row r="507" spans="3:31">
      <c r="C507">
        <v>2019</v>
      </c>
      <c r="D507">
        <v>10</v>
      </c>
      <c r="E507" t="s">
        <v>31</v>
      </c>
      <c r="F507" t="s">
        <v>32</v>
      </c>
      <c r="G507">
        <v>9924</v>
      </c>
      <c r="H507">
        <v>9.1199999999999992</v>
      </c>
      <c r="AB507">
        <v>2019</v>
      </c>
      <c r="AC507">
        <v>6</v>
      </c>
      <c r="AD507">
        <v>0.56570128253967988</v>
      </c>
      <c r="AE507">
        <v>7.7542987174603208</v>
      </c>
    </row>
    <row r="508" spans="3:31">
      <c r="C508">
        <v>2019</v>
      </c>
      <c r="D508">
        <v>12</v>
      </c>
      <c r="E508" t="s">
        <v>31</v>
      </c>
      <c r="F508" t="s">
        <v>32</v>
      </c>
      <c r="G508">
        <v>9924</v>
      </c>
      <c r="H508">
        <v>10</v>
      </c>
      <c r="AB508">
        <v>2019</v>
      </c>
      <c r="AC508">
        <v>6</v>
      </c>
      <c r="AD508">
        <v>0.56570128253967988</v>
      </c>
      <c r="AE508">
        <v>7.3142987174603196</v>
      </c>
    </row>
    <row r="509" spans="3:31">
      <c r="C509">
        <v>2019</v>
      </c>
      <c r="D509">
        <v>1</v>
      </c>
      <c r="E509" t="s">
        <v>31</v>
      </c>
      <c r="F509" t="s">
        <v>32</v>
      </c>
      <c r="G509">
        <v>9924</v>
      </c>
      <c r="H509">
        <v>10.4</v>
      </c>
      <c r="AB509">
        <v>2019</v>
      </c>
      <c r="AC509">
        <v>6</v>
      </c>
      <c r="AD509">
        <v>0.56570128253967988</v>
      </c>
      <c r="AE509">
        <v>7.7242987174603197</v>
      </c>
    </row>
    <row r="510" spans="3:31">
      <c r="C510">
        <v>2019</v>
      </c>
      <c r="D510">
        <v>2</v>
      </c>
      <c r="E510" t="s">
        <v>31</v>
      </c>
      <c r="F510" t="s">
        <v>32</v>
      </c>
      <c r="G510">
        <v>9924</v>
      </c>
      <c r="H510">
        <v>11.6</v>
      </c>
      <c r="AB510">
        <v>2019</v>
      </c>
      <c r="AC510">
        <v>6</v>
      </c>
      <c r="AD510">
        <v>0.56570128253967988</v>
      </c>
      <c r="AE510">
        <v>7.3342987174603209</v>
      </c>
    </row>
    <row r="511" spans="3:31">
      <c r="C511">
        <v>2019</v>
      </c>
      <c r="D511">
        <v>3</v>
      </c>
      <c r="E511" t="s">
        <v>31</v>
      </c>
      <c r="F511" t="s">
        <v>32</v>
      </c>
      <c r="G511">
        <v>9924</v>
      </c>
      <c r="H511">
        <v>10.4</v>
      </c>
      <c r="AB511">
        <v>2019</v>
      </c>
      <c r="AC511">
        <v>7</v>
      </c>
      <c r="AD511">
        <v>0.35785926233765997</v>
      </c>
      <c r="AE511">
        <v>6.4121407376623392</v>
      </c>
    </row>
    <row r="512" spans="3:31">
      <c r="C512">
        <v>2019</v>
      </c>
      <c r="D512">
        <v>4</v>
      </c>
      <c r="E512" t="s">
        <v>31</v>
      </c>
      <c r="F512" t="s">
        <v>32</v>
      </c>
      <c r="G512">
        <v>9924</v>
      </c>
      <c r="H512">
        <v>9.77</v>
      </c>
      <c r="AB512">
        <v>2019</v>
      </c>
      <c r="AC512">
        <v>7</v>
      </c>
      <c r="AD512">
        <v>0.35785926233765997</v>
      </c>
      <c r="AE512">
        <v>6.5621407376623395</v>
      </c>
    </row>
    <row r="513" spans="3:31">
      <c r="C513">
        <v>2019</v>
      </c>
      <c r="D513">
        <v>5</v>
      </c>
      <c r="E513" t="s">
        <v>31</v>
      </c>
      <c r="F513" t="s">
        <v>32</v>
      </c>
      <c r="G513">
        <v>9924</v>
      </c>
      <c r="H513">
        <v>8.8000000000000007</v>
      </c>
      <c r="AB513">
        <v>2019</v>
      </c>
      <c r="AC513">
        <v>7</v>
      </c>
      <c r="AD513">
        <v>0.35785926233765997</v>
      </c>
      <c r="AE513">
        <v>6.7521407376623408</v>
      </c>
    </row>
    <row r="514" spans="3:31">
      <c r="C514">
        <v>2019</v>
      </c>
      <c r="D514">
        <v>6</v>
      </c>
      <c r="E514" t="s">
        <v>31</v>
      </c>
      <c r="F514" t="s">
        <v>32</v>
      </c>
      <c r="G514">
        <v>9924</v>
      </c>
      <c r="H514">
        <v>7.71</v>
      </c>
      <c r="AB514">
        <v>2019</v>
      </c>
      <c r="AC514">
        <v>7</v>
      </c>
      <c r="AD514">
        <v>0.35785926233765997</v>
      </c>
      <c r="AE514">
        <v>7.1021407376623404</v>
      </c>
    </row>
    <row r="515" spans="3:31">
      <c r="C515">
        <v>2019</v>
      </c>
      <c r="D515">
        <v>7</v>
      </c>
      <c r="E515" t="s">
        <v>31</v>
      </c>
      <c r="F515" t="s">
        <v>32</v>
      </c>
      <c r="G515">
        <v>9924</v>
      </c>
      <c r="H515">
        <v>7.46</v>
      </c>
      <c r="AB515">
        <v>2019</v>
      </c>
      <c r="AC515">
        <v>7</v>
      </c>
      <c r="AD515">
        <v>0.35785926233765997</v>
      </c>
      <c r="AE515">
        <v>7.0721407376623393</v>
      </c>
    </row>
    <row r="516" spans="3:31">
      <c r="C516">
        <v>2019</v>
      </c>
      <c r="D516">
        <v>8</v>
      </c>
      <c r="E516" t="s">
        <v>31</v>
      </c>
      <c r="F516" t="s">
        <v>32</v>
      </c>
      <c r="G516">
        <v>9924</v>
      </c>
      <c r="H516">
        <v>7.79</v>
      </c>
      <c r="AB516">
        <v>2019</v>
      </c>
      <c r="AC516">
        <v>7</v>
      </c>
      <c r="AD516">
        <v>0.35785926233765997</v>
      </c>
      <c r="AE516">
        <v>7.0521407376623397</v>
      </c>
    </row>
    <row r="517" spans="3:31">
      <c r="C517">
        <v>2019</v>
      </c>
      <c r="D517">
        <v>9</v>
      </c>
      <c r="E517" t="s">
        <v>31</v>
      </c>
      <c r="F517" t="s">
        <v>32</v>
      </c>
      <c r="G517">
        <v>9924</v>
      </c>
      <c r="H517">
        <v>7.64</v>
      </c>
      <c r="AB517">
        <v>2019</v>
      </c>
      <c r="AC517">
        <v>8</v>
      </c>
      <c r="AD517">
        <v>0.47904271688311306</v>
      </c>
      <c r="AE517">
        <v>7.1609572831168862</v>
      </c>
    </row>
    <row r="518" spans="3:31">
      <c r="C518">
        <v>2019</v>
      </c>
      <c r="D518">
        <v>10</v>
      </c>
      <c r="E518" t="s">
        <v>31</v>
      </c>
      <c r="F518" t="s">
        <v>32</v>
      </c>
      <c r="G518">
        <v>9924</v>
      </c>
      <c r="H518">
        <v>8.6</v>
      </c>
      <c r="AB518">
        <v>2019</v>
      </c>
      <c r="AC518">
        <v>8</v>
      </c>
      <c r="AD518">
        <v>0.47904271688311306</v>
      </c>
      <c r="AE518">
        <v>7.2109572831168869</v>
      </c>
    </row>
    <row r="519" spans="3:31">
      <c r="C519">
        <v>2019</v>
      </c>
      <c r="D519">
        <v>12</v>
      </c>
      <c r="E519" t="s">
        <v>31</v>
      </c>
      <c r="F519" t="s">
        <v>32</v>
      </c>
      <c r="G519">
        <v>9924</v>
      </c>
      <c r="H519">
        <v>10.199999999999999</v>
      </c>
      <c r="AB519">
        <v>2019</v>
      </c>
      <c r="AC519">
        <v>8</v>
      </c>
      <c r="AD519">
        <v>0.47904271688311306</v>
      </c>
      <c r="AE519">
        <v>7.120957283116887</v>
      </c>
    </row>
    <row r="520" spans="3:31">
      <c r="C520">
        <v>2019</v>
      </c>
      <c r="D520">
        <v>1</v>
      </c>
      <c r="E520" t="s">
        <v>31</v>
      </c>
      <c r="F520" t="s">
        <v>32</v>
      </c>
      <c r="G520">
        <v>9924</v>
      </c>
      <c r="H520">
        <v>11.5</v>
      </c>
      <c r="AB520">
        <v>2019</v>
      </c>
      <c r="AC520">
        <v>8</v>
      </c>
      <c r="AD520">
        <v>0.47904271688311306</v>
      </c>
      <c r="AE520">
        <v>7.3109572831168865</v>
      </c>
    </row>
    <row r="521" spans="3:31">
      <c r="C521">
        <v>2019</v>
      </c>
      <c r="D521">
        <v>2</v>
      </c>
      <c r="E521" t="s">
        <v>31</v>
      </c>
      <c r="F521" t="s">
        <v>32</v>
      </c>
      <c r="G521">
        <v>9924</v>
      </c>
      <c r="H521">
        <v>11.5</v>
      </c>
      <c r="AB521">
        <v>2019</v>
      </c>
      <c r="AC521">
        <v>8</v>
      </c>
      <c r="AD521">
        <v>0.47904271688311306</v>
      </c>
      <c r="AE521">
        <v>6.0809572831168861</v>
      </c>
    </row>
    <row r="522" spans="3:31">
      <c r="C522">
        <v>2019</v>
      </c>
      <c r="D522">
        <v>3</v>
      </c>
      <c r="E522" t="s">
        <v>31</v>
      </c>
      <c r="F522" t="s">
        <v>32</v>
      </c>
      <c r="G522">
        <v>9924</v>
      </c>
      <c r="H522">
        <v>10.7</v>
      </c>
      <c r="AB522">
        <v>2019</v>
      </c>
      <c r="AC522">
        <v>8</v>
      </c>
      <c r="AD522">
        <v>0.47904271688311306</v>
      </c>
      <c r="AE522">
        <v>7.4609572831168869</v>
      </c>
    </row>
    <row r="523" spans="3:31">
      <c r="C523">
        <v>2019</v>
      </c>
      <c r="D523">
        <v>3</v>
      </c>
      <c r="E523" t="s">
        <v>31</v>
      </c>
      <c r="F523" t="s">
        <v>32</v>
      </c>
      <c r="G523">
        <v>9924</v>
      </c>
      <c r="H523">
        <v>9.43</v>
      </c>
      <c r="AB523">
        <v>2019</v>
      </c>
      <c r="AC523">
        <v>8</v>
      </c>
      <c r="AD523">
        <v>0.47904271688311306</v>
      </c>
      <c r="AE523">
        <v>5.9409572831168873</v>
      </c>
    </row>
    <row r="524" spans="3:31">
      <c r="C524">
        <v>2019</v>
      </c>
      <c r="D524">
        <v>6</v>
      </c>
      <c r="E524" t="s">
        <v>31</v>
      </c>
      <c r="F524" t="s">
        <v>32</v>
      </c>
      <c r="G524">
        <v>9924</v>
      </c>
      <c r="H524">
        <v>8.32</v>
      </c>
      <c r="AB524">
        <v>2019</v>
      </c>
      <c r="AC524">
        <v>8</v>
      </c>
      <c r="AD524">
        <v>0.47904271688311306</v>
      </c>
      <c r="AE524">
        <v>7.4009572831168864</v>
      </c>
    </row>
    <row r="525" spans="3:31">
      <c r="C525">
        <v>2019</v>
      </c>
      <c r="D525">
        <v>6</v>
      </c>
      <c r="E525" t="s">
        <v>31</v>
      </c>
      <c r="F525" t="s">
        <v>32</v>
      </c>
      <c r="G525">
        <v>9924</v>
      </c>
      <c r="H525">
        <v>7.88</v>
      </c>
      <c r="AB525">
        <v>2019</v>
      </c>
      <c r="AC525">
        <v>9</v>
      </c>
      <c r="AD525">
        <v>0.47907180779220893</v>
      </c>
      <c r="AE525">
        <v>7.3109281922077916</v>
      </c>
    </row>
    <row r="526" spans="3:31">
      <c r="C526">
        <v>2019</v>
      </c>
      <c r="D526">
        <v>7</v>
      </c>
      <c r="E526" t="s">
        <v>31</v>
      </c>
      <c r="F526" t="s">
        <v>32</v>
      </c>
      <c r="G526">
        <v>9924</v>
      </c>
      <c r="H526">
        <v>7.43</v>
      </c>
      <c r="AB526">
        <v>2019</v>
      </c>
      <c r="AC526">
        <v>9</v>
      </c>
      <c r="AD526">
        <v>0.47907180779220893</v>
      </c>
      <c r="AE526">
        <v>7.170928192207791</v>
      </c>
    </row>
    <row r="527" spans="3:31">
      <c r="C527">
        <v>2019</v>
      </c>
      <c r="D527">
        <v>8</v>
      </c>
      <c r="E527" t="s">
        <v>31</v>
      </c>
      <c r="F527" t="s">
        <v>32</v>
      </c>
      <c r="G527">
        <v>9924</v>
      </c>
      <c r="H527">
        <v>6.56</v>
      </c>
      <c r="AB527">
        <v>2019</v>
      </c>
      <c r="AC527">
        <v>9</v>
      </c>
      <c r="AD527">
        <v>0.47907180779220893</v>
      </c>
      <c r="AE527">
        <v>7.170928192207791</v>
      </c>
    </row>
    <row r="528" spans="3:31">
      <c r="C528">
        <v>2019</v>
      </c>
      <c r="D528">
        <v>8</v>
      </c>
      <c r="E528" t="s">
        <v>31</v>
      </c>
      <c r="F528" t="s">
        <v>32</v>
      </c>
      <c r="G528">
        <v>9924</v>
      </c>
      <c r="H528">
        <v>7.94</v>
      </c>
      <c r="AB528">
        <v>2019</v>
      </c>
      <c r="AC528">
        <v>9</v>
      </c>
      <c r="AD528">
        <v>0.47907180779220893</v>
      </c>
      <c r="AE528">
        <v>7.1609281922077912</v>
      </c>
    </row>
    <row r="529" spans="3:31">
      <c r="C529">
        <v>2019</v>
      </c>
      <c r="D529">
        <v>9</v>
      </c>
      <c r="E529" t="s">
        <v>31</v>
      </c>
      <c r="F529" t="s">
        <v>32</v>
      </c>
      <c r="G529">
        <v>9924</v>
      </c>
      <c r="H529">
        <v>8.5</v>
      </c>
      <c r="AB529">
        <v>2019</v>
      </c>
      <c r="AC529">
        <v>9</v>
      </c>
      <c r="AD529">
        <v>0.47907180779220893</v>
      </c>
      <c r="AE529">
        <v>8.0209281922077906</v>
      </c>
    </row>
    <row r="530" spans="3:31">
      <c r="C530">
        <v>2019</v>
      </c>
      <c r="D530">
        <v>10</v>
      </c>
      <c r="E530" t="s">
        <v>31</v>
      </c>
      <c r="F530" t="s">
        <v>32</v>
      </c>
      <c r="G530">
        <v>9924</v>
      </c>
      <c r="H530">
        <v>9.69</v>
      </c>
      <c r="AB530">
        <v>2019</v>
      </c>
      <c r="AC530">
        <v>9</v>
      </c>
      <c r="AD530">
        <v>0.47907180779220893</v>
      </c>
      <c r="AE530">
        <v>7.9809281922077915</v>
      </c>
    </row>
    <row r="531" spans="3:31">
      <c r="C531">
        <v>2019</v>
      </c>
      <c r="D531">
        <v>1</v>
      </c>
      <c r="E531" t="s">
        <v>31</v>
      </c>
      <c r="F531" t="s">
        <v>32</v>
      </c>
      <c r="G531">
        <v>9924</v>
      </c>
      <c r="H531">
        <v>11.1</v>
      </c>
      <c r="AB531">
        <v>2019</v>
      </c>
      <c r="AC531">
        <v>10</v>
      </c>
      <c r="AD531">
        <v>0.51405271688311815</v>
      </c>
      <c r="AE531">
        <v>8.9659472831168827</v>
      </c>
    </row>
    <row r="532" spans="3:31">
      <c r="C532">
        <v>2019</v>
      </c>
      <c r="D532">
        <v>2</v>
      </c>
      <c r="E532" t="s">
        <v>31</v>
      </c>
      <c r="F532" t="s">
        <v>32</v>
      </c>
      <c r="G532">
        <v>9924</v>
      </c>
      <c r="H532">
        <v>11.4</v>
      </c>
      <c r="AB532">
        <v>2019</v>
      </c>
      <c r="AC532">
        <v>10</v>
      </c>
      <c r="AD532">
        <v>0.51405271688311815</v>
      </c>
      <c r="AE532">
        <v>8.7259472831168825</v>
      </c>
    </row>
    <row r="533" spans="3:31">
      <c r="C533">
        <v>2019</v>
      </c>
      <c r="D533">
        <v>3</v>
      </c>
      <c r="E533" t="s">
        <v>31</v>
      </c>
      <c r="F533" t="s">
        <v>32</v>
      </c>
      <c r="G533">
        <v>9924</v>
      </c>
      <c r="H533">
        <v>10.4</v>
      </c>
      <c r="AB533">
        <v>2019</v>
      </c>
      <c r="AC533">
        <v>10</v>
      </c>
      <c r="AD533">
        <v>0.51405271688311815</v>
      </c>
      <c r="AE533">
        <v>8.6059472831168815</v>
      </c>
    </row>
    <row r="534" spans="3:31">
      <c r="C534">
        <v>2019</v>
      </c>
      <c r="D534">
        <v>3</v>
      </c>
      <c r="E534" t="s">
        <v>31</v>
      </c>
      <c r="F534" t="s">
        <v>32</v>
      </c>
      <c r="G534">
        <v>9924</v>
      </c>
      <c r="H534">
        <v>9.3000000000000007</v>
      </c>
      <c r="AB534">
        <v>2019</v>
      </c>
      <c r="AC534">
        <v>10</v>
      </c>
      <c r="AD534">
        <v>0.51405271688311815</v>
      </c>
      <c r="AE534">
        <v>8.0859472831168819</v>
      </c>
    </row>
    <row r="535" spans="3:31">
      <c r="C535">
        <v>2019</v>
      </c>
      <c r="D535">
        <v>6</v>
      </c>
      <c r="E535" t="s">
        <v>31</v>
      </c>
      <c r="F535" t="s">
        <v>32</v>
      </c>
      <c r="G535">
        <v>9924</v>
      </c>
      <c r="H535">
        <v>8.2899999999999991</v>
      </c>
      <c r="AB535">
        <v>2019</v>
      </c>
      <c r="AC535">
        <v>10</v>
      </c>
      <c r="AD535">
        <v>0.51405271688311815</v>
      </c>
      <c r="AE535">
        <v>9.1759472831168818</v>
      </c>
    </row>
    <row r="536" spans="3:31">
      <c r="C536">
        <v>2019</v>
      </c>
      <c r="D536">
        <v>6</v>
      </c>
      <c r="E536" t="s">
        <v>31</v>
      </c>
      <c r="F536" t="s">
        <v>32</v>
      </c>
      <c r="G536">
        <v>9924</v>
      </c>
      <c r="H536">
        <v>7.9</v>
      </c>
      <c r="AB536">
        <v>2019</v>
      </c>
      <c r="AC536">
        <v>10</v>
      </c>
      <c r="AD536">
        <v>0.51405271688311815</v>
      </c>
      <c r="AE536">
        <v>9.3759472831168829</v>
      </c>
    </row>
    <row r="537" spans="3:31">
      <c r="C537">
        <v>2019</v>
      </c>
      <c r="D537">
        <v>7</v>
      </c>
      <c r="E537" t="s">
        <v>31</v>
      </c>
      <c r="F537" t="s">
        <v>32</v>
      </c>
      <c r="G537">
        <v>9924</v>
      </c>
      <c r="H537">
        <v>7.41</v>
      </c>
      <c r="AB537">
        <v>2019</v>
      </c>
      <c r="AC537">
        <v>12</v>
      </c>
      <c r="AD537">
        <v>-0.31442420952381012</v>
      </c>
      <c r="AE537">
        <v>10.51442420952381</v>
      </c>
    </row>
    <row r="538" spans="3:31">
      <c r="C538">
        <v>2019</v>
      </c>
      <c r="D538">
        <v>8</v>
      </c>
      <c r="E538" t="s">
        <v>31</v>
      </c>
      <c r="F538" t="s">
        <v>32</v>
      </c>
      <c r="G538">
        <v>9924</v>
      </c>
      <c r="H538">
        <v>6.42</v>
      </c>
      <c r="AB538">
        <v>2019</v>
      </c>
      <c r="AC538">
        <v>12</v>
      </c>
      <c r="AD538">
        <v>-0.31442420952381012</v>
      </c>
      <c r="AE538">
        <v>10.304424209523811</v>
      </c>
    </row>
    <row r="539" spans="3:31">
      <c r="C539">
        <v>2019</v>
      </c>
      <c r="D539">
        <v>8</v>
      </c>
      <c r="E539" t="s">
        <v>31</v>
      </c>
      <c r="F539" t="s">
        <v>32</v>
      </c>
      <c r="G539">
        <v>9924</v>
      </c>
      <c r="H539">
        <v>7.88</v>
      </c>
      <c r="AB539">
        <v>2019</v>
      </c>
      <c r="AC539">
        <v>12</v>
      </c>
      <c r="AD539">
        <v>-0.31442420952381012</v>
      </c>
      <c r="AE539">
        <v>10.314424209523811</v>
      </c>
    </row>
    <row r="540" spans="3:31">
      <c r="C540">
        <v>2019</v>
      </c>
      <c r="D540">
        <v>9</v>
      </c>
      <c r="E540" t="s">
        <v>31</v>
      </c>
      <c r="F540" t="s">
        <v>32</v>
      </c>
      <c r="G540">
        <v>9924</v>
      </c>
      <c r="H540">
        <v>8.4600000000000009</v>
      </c>
      <c r="AB540">
        <v>2019</v>
      </c>
      <c r="AC540">
        <v>12</v>
      </c>
      <c r="AD540">
        <v>-0.31442420952381012</v>
      </c>
      <c r="AE540">
        <v>10.51442420952381</v>
      </c>
    </row>
    <row r="541" spans="3:31">
      <c r="C541">
        <v>2019</v>
      </c>
      <c r="D541">
        <v>10</v>
      </c>
      <c r="E541" t="s">
        <v>31</v>
      </c>
      <c r="F541" t="s">
        <v>32</v>
      </c>
      <c r="G541">
        <v>9924</v>
      </c>
      <c r="H541">
        <v>9.89</v>
      </c>
    </row>
  </sheetData>
  <autoFilter ref="A1:S237" xr:uid="{12539217-6CA8-48E5-B33F-52A9F8AF4AAA}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7f3ca-46f3-45f8-8338-025c3a7cf089">
      <Terms xmlns="http://schemas.microsoft.com/office/infopath/2007/PartnerControls"/>
    </lcf76f155ced4ddcb4097134ff3c332f>
    <TaxCatchAll xmlns="662745e8-e224-48e8-a2e3-254862b8c2f5">
      <Value>12</Value>
      <Value>10</Value>
      <Value>9</Value>
      <Value>38</Value>
      <Value>182</Value>
    </TaxCatchAll>
    <EAReceivedDate xmlns="eebef177-55b5-4448-a5fb-28ea454417ee">2025-11-26T00:00:00+00:00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Only</TermName>
          <TermId xmlns="http://schemas.microsoft.com/office/infopath/2007/PartnerControls">8ea715af-5874-4d14-8309-f46c5fa3b3b6</TermId>
        </TermInfo>
      </Terms>
    </c52c737aaa794145b5e1ab0b33580095>
    <PermitNumber xmlns="eebef177-55b5-4448-a5fb-28ea454417ee">epr-qp3539le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Saltend Cogeneration Company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2025-11-26T00:00:00+00:00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HU12 8GA</FacilityAddressPostcode>
    <ExternalAuthor xmlns="eebef177-55b5-4448-a5fb-28ea454417ee">Operator</ExternalAuthor>
    <SiteName xmlns="eebef177-55b5-4448-a5fb-28ea454417ee">Saltend Cogeneration Plant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Hedon Road  Saltend  Hull  HU12 8GA</FacilityAddr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D4D92D51675A442A00CEFF055B17D24" ma:contentTypeVersion="47" ma:contentTypeDescription="Create a new document." ma:contentTypeScope="" ma:versionID="26acc6674aee07967c2d3d69ead0933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b7f3ca-46f3-45f8-8338-025c3a7cf089" targetNamespace="http://schemas.microsoft.com/office/2006/metadata/properties" ma:root="true" ma:fieldsID="97dfe1ac631c29bddd4259cfe71274c0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b7f3ca-46f3-45f8-8338-025c3a7cf089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f3ca-46f3-45f8-8338-025c3a7cf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52" nillable="true" ma:displayName="Tags" ma:internalName="MediaServiceAutoTags" ma:readOnly="true">
      <xsd:simpleType>
        <xsd:restriction base="dms:Text"/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A37382-0940-41C9-B6BA-F0AB24F70123}"/>
</file>

<file path=customXml/itemProps2.xml><?xml version="1.0" encoding="utf-8"?>
<ds:datastoreItem xmlns:ds="http://schemas.openxmlformats.org/officeDocument/2006/customXml" ds:itemID="{A785DE70-6490-4422-879E-020BE2147557}"/>
</file>

<file path=customXml/itemProps3.xml><?xml version="1.0" encoding="utf-8"?>
<ds:datastoreItem xmlns:ds="http://schemas.openxmlformats.org/officeDocument/2006/customXml" ds:itemID="{78883BCC-82A7-4F17-98DD-BB511ABB0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Wells</dc:creator>
  <cp:keywords/>
  <dc:description/>
  <cp:lastModifiedBy/>
  <cp:revision/>
  <dcterms:created xsi:type="dcterms:W3CDTF">2025-11-26T16:35:23Z</dcterms:created>
  <dcterms:modified xsi:type="dcterms:W3CDTF">2025-12-18T15:39:26Z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0x0101000E9AD557692E154F9D2697C8C6432F76006D4D92D51675A442A00CEFF055B17D24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182;#Internal Only|8ea715af-5874-4d14-8309-f46c5fa3b3b6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