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ira.sharepoint.com/HFD/Shared Documents/Compliance Environmental/Water Balance and Daily Effluent discharge/"/>
    </mc:Choice>
  </mc:AlternateContent>
  <xr:revisionPtr revIDLastSave="0" documentId="8_{3F038645-020D-42D4-BE62-B77B5FAE444A}" xr6:coauthVersionLast="47" xr6:coauthVersionMax="47" xr10:uidLastSave="{00000000-0000-0000-0000-000000000000}"/>
  <bookViews>
    <workbookView xWindow="-108" yWindow="-108" windowWidth="23256" windowHeight="12576" tabRatio="412" xr2:uid="{2B932FA9-D0A8-4F50-9C2C-8EA6F776CED8}"/>
  </bookViews>
  <sheets>
    <sheet name="Abstraction" sheetId="4" r:id="rId1"/>
    <sheet name="Sheet1" sheetId="5" r:id="rId2"/>
  </sheets>
  <definedNames>
    <definedName name="_xlnm.Print_Area" localSheetId="0">Abstraction!$A$1:$S$45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4" l="1"/>
  <c r="G57" i="4"/>
  <c r="F57" i="4"/>
  <c r="F48" i="4"/>
  <c r="G48" i="4"/>
  <c r="H48" i="4"/>
  <c r="F49" i="4"/>
  <c r="G49" i="4"/>
  <c r="H49" i="4"/>
  <c r="F50" i="4"/>
  <c r="G50" i="4"/>
  <c r="H50" i="4"/>
  <c r="F51" i="4"/>
  <c r="G51" i="4"/>
  <c r="H51" i="4"/>
  <c r="F52" i="4"/>
  <c r="G52" i="4"/>
  <c r="H52" i="4"/>
  <c r="F53" i="4"/>
  <c r="G53" i="4"/>
  <c r="H53" i="4"/>
  <c r="F54" i="4"/>
  <c r="G54" i="4"/>
  <c r="H54" i="4"/>
  <c r="F55" i="4"/>
  <c r="G55" i="4"/>
  <c r="H55" i="4"/>
  <c r="F56" i="4"/>
  <c r="G56" i="4"/>
  <c r="H56" i="4"/>
  <c r="G47" i="4"/>
  <c r="H47" i="4" s="1"/>
  <c r="F47" i="4"/>
  <c r="X57" i="4"/>
  <c r="W57" i="4"/>
  <c r="X56" i="4"/>
  <c r="W56" i="4"/>
  <c r="Y56" i="4" s="1"/>
  <c r="X55" i="4"/>
  <c r="W55" i="4"/>
  <c r="X54" i="4"/>
  <c r="W54" i="4"/>
  <c r="Y54" i="4" s="1"/>
  <c r="X53" i="4"/>
  <c r="W53" i="4"/>
  <c r="X52" i="4"/>
  <c r="W52" i="4"/>
  <c r="X51" i="4"/>
  <c r="W51" i="4"/>
  <c r="X50" i="4"/>
  <c r="W50" i="4"/>
  <c r="U50" i="4"/>
  <c r="X49" i="4"/>
  <c r="W49" i="4"/>
  <c r="U49" i="4"/>
  <c r="X48" i="4"/>
  <c r="W48" i="4"/>
  <c r="Y48" i="4" s="1"/>
  <c r="U48" i="4"/>
  <c r="X47" i="4"/>
  <c r="W47" i="4"/>
  <c r="U47" i="4"/>
  <c r="X46" i="4"/>
  <c r="W46" i="4"/>
  <c r="AC56" i="4" s="1"/>
  <c r="V46" i="4"/>
  <c r="U46" i="4"/>
  <c r="W44" i="4"/>
  <c r="X44" i="4"/>
  <c r="Y44" i="4"/>
  <c r="W45" i="4"/>
  <c r="X45" i="4"/>
  <c r="Y45" i="4"/>
  <c r="AD57" i="4" l="1"/>
  <c r="AD46" i="4"/>
  <c r="Y47" i="4"/>
  <c r="Y49" i="4"/>
  <c r="Y50" i="4"/>
  <c r="Y51" i="4"/>
  <c r="Y52" i="4"/>
  <c r="Y53" i="4"/>
  <c r="Y55" i="4"/>
  <c r="Y57" i="4"/>
  <c r="U57" i="4"/>
  <c r="V57" i="4"/>
  <c r="V48" i="4"/>
  <c r="V50" i="4"/>
  <c r="U52" i="4"/>
  <c r="U54" i="4"/>
  <c r="U56" i="4"/>
  <c r="V52" i="4"/>
  <c r="V54" i="4"/>
  <c r="V56" i="4"/>
  <c r="V47" i="4"/>
  <c r="V49" i="4"/>
  <c r="U51" i="4"/>
  <c r="V51" i="4"/>
  <c r="U53" i="4"/>
  <c r="U55" i="4"/>
  <c r="V53" i="4"/>
  <c r="V55" i="4"/>
  <c r="AD50" i="4"/>
  <c r="AC47" i="4"/>
  <c r="AD56" i="4"/>
  <c r="AC46" i="4"/>
  <c r="AD47" i="4"/>
  <c r="AC54" i="4"/>
  <c r="AD55" i="4"/>
  <c r="AC49" i="4"/>
  <c r="AD48" i="4"/>
  <c r="AC55" i="4"/>
  <c r="AC53" i="4"/>
  <c r="AD54" i="4"/>
  <c r="Y46" i="4"/>
  <c r="AC52" i="4"/>
  <c r="AD53" i="4"/>
  <c r="AC51" i="4"/>
  <c r="AD52" i="4"/>
  <c r="AC50" i="4"/>
  <c r="AD51" i="4"/>
  <c r="AC57" i="4"/>
  <c r="AC48" i="4"/>
  <c r="AD49" i="4"/>
  <c r="G46" i="4"/>
  <c r="F46" i="4"/>
  <c r="F70" i="5"/>
  <c r="F69" i="5"/>
  <c r="F68" i="5"/>
  <c r="F67" i="5"/>
  <c r="F66" i="5"/>
  <c r="F63" i="5"/>
  <c r="F62" i="5"/>
  <c r="F61" i="5"/>
  <c r="F60" i="5"/>
  <c r="F59" i="5"/>
  <c r="F56" i="5"/>
  <c r="F55" i="5"/>
  <c r="F54" i="5"/>
  <c r="F53" i="5"/>
  <c r="D70" i="5"/>
  <c r="D69" i="5"/>
  <c r="D68" i="5"/>
  <c r="D67" i="5"/>
  <c r="D66" i="5"/>
  <c r="D63" i="5"/>
  <c r="D62" i="5"/>
  <c r="D61" i="5"/>
  <c r="D60" i="5"/>
  <c r="D59" i="5"/>
  <c r="D56" i="5"/>
  <c r="D55" i="5"/>
  <c r="D54" i="5"/>
  <c r="D53" i="5"/>
  <c r="F52" i="5"/>
  <c r="D52" i="5"/>
  <c r="F48" i="5"/>
  <c r="F49" i="5"/>
  <c r="D48" i="5"/>
  <c r="D49" i="5"/>
  <c r="F47" i="5"/>
  <c r="D47" i="5"/>
  <c r="F46" i="5"/>
  <c r="D46" i="5"/>
  <c r="F45" i="5"/>
  <c r="D45" i="5"/>
  <c r="F42" i="5"/>
  <c r="D42" i="5"/>
  <c r="D40" i="5"/>
  <c r="D41" i="5"/>
  <c r="F40" i="5"/>
  <c r="F41" i="5"/>
  <c r="F39" i="5"/>
  <c r="D39" i="5"/>
  <c r="H39" i="5"/>
  <c r="H40" i="5"/>
  <c r="H41" i="5"/>
  <c r="H42" i="5"/>
  <c r="F38" i="5"/>
  <c r="D38" i="5"/>
  <c r="F33" i="5"/>
  <c r="F34" i="5"/>
  <c r="F35" i="5"/>
  <c r="D33" i="5"/>
  <c r="D34" i="5"/>
  <c r="D35" i="5"/>
  <c r="D32" i="5"/>
  <c r="F32" i="5"/>
  <c r="H32" i="5" s="1"/>
  <c r="F31" i="5"/>
  <c r="D31" i="5"/>
  <c r="H5" i="5"/>
  <c r="H6" i="5"/>
  <c r="H7" i="5"/>
  <c r="H10" i="5"/>
  <c r="H11" i="5"/>
  <c r="H12" i="5"/>
  <c r="H13" i="5"/>
  <c r="H14" i="5"/>
  <c r="H17" i="5"/>
  <c r="H4" i="5"/>
  <c r="X21" i="4"/>
  <c r="W21" i="4"/>
  <c r="X20" i="4"/>
  <c r="W20" i="4"/>
  <c r="X19" i="4"/>
  <c r="W19" i="4"/>
  <c r="X18" i="4"/>
  <c r="W18" i="4"/>
  <c r="X17" i="4"/>
  <c r="W17" i="4"/>
  <c r="X16" i="4"/>
  <c r="W16" i="4"/>
  <c r="Y16" i="4" s="1"/>
  <c r="X15" i="4"/>
  <c r="W15" i="4"/>
  <c r="X14" i="4"/>
  <c r="W14" i="4"/>
  <c r="Y14" i="4" s="1"/>
  <c r="X13" i="4"/>
  <c r="W13" i="4"/>
  <c r="X12" i="4"/>
  <c r="W12" i="4"/>
  <c r="X11" i="4"/>
  <c r="W11" i="4"/>
  <c r="X10" i="4"/>
  <c r="AD14" i="4" s="1"/>
  <c r="W10" i="4"/>
  <c r="X43" i="4"/>
  <c r="W43" i="4"/>
  <c r="X42" i="4"/>
  <c r="W42" i="4"/>
  <c r="X41" i="4"/>
  <c r="W41" i="4"/>
  <c r="X40" i="4"/>
  <c r="W40" i="4"/>
  <c r="X39" i="4"/>
  <c r="W39" i="4"/>
  <c r="X38" i="4"/>
  <c r="W38" i="4"/>
  <c r="X37" i="4"/>
  <c r="W37" i="4"/>
  <c r="X36" i="4"/>
  <c r="W36" i="4"/>
  <c r="X35" i="4"/>
  <c r="W35" i="4"/>
  <c r="Y35" i="4" s="1"/>
  <c r="X34" i="4"/>
  <c r="W34" i="4"/>
  <c r="X23" i="4"/>
  <c r="X24" i="4"/>
  <c r="X25" i="4"/>
  <c r="X26" i="4"/>
  <c r="X27" i="4"/>
  <c r="X28" i="4"/>
  <c r="X29" i="4"/>
  <c r="X30" i="4"/>
  <c r="X31" i="4"/>
  <c r="X32" i="4"/>
  <c r="X33" i="4"/>
  <c r="X22" i="4"/>
  <c r="W23" i="4"/>
  <c r="W24" i="4"/>
  <c r="W25" i="4"/>
  <c r="W26" i="4"/>
  <c r="Y26" i="4" s="1"/>
  <c r="W27" i="4"/>
  <c r="W28" i="4"/>
  <c r="W29" i="4"/>
  <c r="Y29" i="4" s="1"/>
  <c r="W30" i="4"/>
  <c r="W31" i="4"/>
  <c r="W32" i="4"/>
  <c r="W33" i="4"/>
  <c r="W22" i="4"/>
  <c r="Y22" i="4" s="1"/>
  <c r="F6" i="4"/>
  <c r="G6" i="4"/>
  <c r="F7" i="4"/>
  <c r="G7" i="4"/>
  <c r="F8" i="4"/>
  <c r="G8" i="4"/>
  <c r="H8" i="4" s="1"/>
  <c r="F9" i="4"/>
  <c r="G9" i="4"/>
  <c r="H9" i="4" s="1"/>
  <c r="F10" i="4"/>
  <c r="G10" i="4"/>
  <c r="F11" i="4"/>
  <c r="G11" i="4"/>
  <c r="H11" i="4" s="1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H18" i="4" s="1"/>
  <c r="F19" i="4"/>
  <c r="G19" i="4"/>
  <c r="H19" i="4" s="1"/>
  <c r="F20" i="4"/>
  <c r="G20" i="4"/>
  <c r="H20" i="4" s="1"/>
  <c r="F21" i="4"/>
  <c r="G21" i="4"/>
  <c r="H21" i="4" s="1"/>
  <c r="F22" i="4"/>
  <c r="G22" i="4"/>
  <c r="F23" i="4"/>
  <c r="G23" i="4"/>
  <c r="F24" i="4"/>
  <c r="G24" i="4"/>
  <c r="F25" i="4"/>
  <c r="G25" i="4"/>
  <c r="F26" i="4"/>
  <c r="G26" i="4"/>
  <c r="H26" i="4"/>
  <c r="F27" i="4"/>
  <c r="G27" i="4"/>
  <c r="F28" i="4"/>
  <c r="G28" i="4"/>
  <c r="F29" i="4"/>
  <c r="G29" i="4"/>
  <c r="H29" i="4" s="1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G5" i="4"/>
  <c r="F5" i="4"/>
  <c r="V44" i="4" l="1"/>
  <c r="V45" i="4"/>
  <c r="U34" i="4"/>
  <c r="U45" i="4"/>
  <c r="U44" i="4"/>
  <c r="AC44" i="4"/>
  <c r="AC45" i="4"/>
  <c r="AD44" i="4"/>
  <c r="AD45" i="4"/>
  <c r="H31" i="5"/>
  <c r="H35" i="5"/>
  <c r="H34" i="5"/>
  <c r="H33" i="5"/>
  <c r="H38" i="5"/>
  <c r="H45" i="5"/>
  <c r="H46" i="5"/>
  <c r="H47" i="5"/>
  <c r="H49" i="5"/>
  <c r="H48" i="5"/>
  <c r="H52" i="5"/>
  <c r="H53" i="5"/>
  <c r="H54" i="5"/>
  <c r="H55" i="5"/>
  <c r="H56" i="5"/>
  <c r="H59" i="5"/>
  <c r="H60" i="5"/>
  <c r="H61" i="5"/>
  <c r="H62" i="5"/>
  <c r="H63" i="5"/>
  <c r="H66" i="5"/>
  <c r="H67" i="5"/>
  <c r="H68" i="5"/>
  <c r="H69" i="5"/>
  <c r="H70" i="5"/>
  <c r="H46" i="4"/>
  <c r="H40" i="4"/>
  <c r="H39" i="4"/>
  <c r="V43" i="4"/>
  <c r="V42" i="4"/>
  <c r="V41" i="4"/>
  <c r="V40" i="4"/>
  <c r="V39" i="4"/>
  <c r="V38" i="4"/>
  <c r="V37" i="4"/>
  <c r="V36" i="4"/>
  <c r="V35" i="4"/>
  <c r="V34" i="4"/>
  <c r="H34" i="4"/>
  <c r="U23" i="4"/>
  <c r="U22" i="4"/>
  <c r="H22" i="4"/>
  <c r="H16" i="4"/>
  <c r="H14" i="4"/>
  <c r="H13" i="4"/>
  <c r="V21" i="4"/>
  <c r="V20" i="4"/>
  <c r="V19" i="4"/>
  <c r="V18" i="4"/>
  <c r="V17" i="4"/>
  <c r="V16" i="4"/>
  <c r="V15" i="4"/>
  <c r="V14" i="4"/>
  <c r="V13" i="4"/>
  <c r="V12" i="4"/>
  <c r="V11" i="4"/>
  <c r="V10" i="4"/>
  <c r="U21" i="4"/>
  <c r="U20" i="4"/>
  <c r="U19" i="4"/>
  <c r="U18" i="4"/>
  <c r="U17" i="4"/>
  <c r="U16" i="4"/>
  <c r="U15" i="4"/>
  <c r="U14" i="4"/>
  <c r="U13" i="4"/>
  <c r="U12" i="4"/>
  <c r="U11" i="4"/>
  <c r="U10" i="4"/>
  <c r="AD24" i="4"/>
  <c r="AD23" i="4"/>
  <c r="Y31" i="4"/>
  <c r="Y30" i="4"/>
  <c r="AD31" i="4"/>
  <c r="Y23" i="4"/>
  <c r="AC41" i="4"/>
  <c r="AC34" i="4"/>
  <c r="AD35" i="4"/>
  <c r="AD34" i="4"/>
  <c r="AC39" i="4"/>
  <c r="Y36" i="4"/>
  <c r="AC40" i="4"/>
  <c r="AD40" i="4"/>
  <c r="AD41" i="4"/>
  <c r="AD42" i="4"/>
  <c r="Y40" i="4"/>
  <c r="Y41" i="4"/>
  <c r="Y42" i="4"/>
  <c r="Y43" i="4"/>
  <c r="AC21" i="4"/>
  <c r="AC12" i="4"/>
  <c r="AC11" i="4"/>
  <c r="AC10" i="4"/>
  <c r="Y11" i="4"/>
  <c r="AC15" i="4"/>
  <c r="Y12" i="4"/>
  <c r="Y13" i="4"/>
  <c r="Y15" i="4"/>
  <c r="AC19" i="4"/>
  <c r="Y17" i="4"/>
  <c r="Y18" i="4"/>
  <c r="Y19" i="4"/>
  <c r="Y20" i="4"/>
  <c r="Y21" i="4"/>
  <c r="H38" i="4"/>
  <c r="U39" i="4"/>
  <c r="U37" i="4"/>
  <c r="U43" i="4"/>
  <c r="U36" i="4"/>
  <c r="U40" i="4"/>
  <c r="U38" i="4"/>
  <c r="U35" i="4"/>
  <c r="U42" i="4"/>
  <c r="U41" i="4"/>
  <c r="Y10" i="4"/>
  <c r="AD20" i="4"/>
  <c r="AD11" i="4"/>
  <c r="AC18" i="4"/>
  <c r="AD19" i="4"/>
  <c r="AD13" i="4"/>
  <c r="AC17" i="4"/>
  <c r="AD18" i="4"/>
  <c r="AC16" i="4"/>
  <c r="AD17" i="4"/>
  <c r="AD21" i="4"/>
  <c r="AC14" i="4"/>
  <c r="AD15" i="4"/>
  <c r="AC20" i="4"/>
  <c r="AD12" i="4"/>
  <c r="AD10" i="4"/>
  <c r="AD16" i="4"/>
  <c r="AC13" i="4"/>
  <c r="Y37" i="4"/>
  <c r="Y34" i="4"/>
  <c r="AC35" i="4"/>
  <c r="AD36" i="4"/>
  <c r="AC43" i="4"/>
  <c r="Y39" i="4"/>
  <c r="Y38" i="4"/>
  <c r="AD39" i="4"/>
  <c r="AC42" i="4"/>
  <c r="AD43" i="4"/>
  <c r="AC38" i="4"/>
  <c r="AC37" i="4"/>
  <c r="AD38" i="4"/>
  <c r="AC36" i="4"/>
  <c r="AD37" i="4"/>
  <c r="AC28" i="4"/>
  <c r="H5" i="4"/>
  <c r="H37" i="4"/>
  <c r="H33" i="4"/>
  <c r="V32" i="4"/>
  <c r="Y27" i="4"/>
  <c r="AC29" i="4"/>
  <c r="AD30" i="4"/>
  <c r="AD22" i="4"/>
  <c r="AC22" i="4"/>
  <c r="AC30" i="4"/>
  <c r="AD29" i="4"/>
  <c r="H32" i="4"/>
  <c r="V26" i="4"/>
  <c r="Y33" i="4"/>
  <c r="Y25" i="4"/>
  <c r="AC23" i="4"/>
  <c r="AC31" i="4"/>
  <c r="AD28" i="4"/>
  <c r="H28" i="4"/>
  <c r="U29" i="4"/>
  <c r="H10" i="4"/>
  <c r="Y28" i="4"/>
  <c r="Y32" i="4"/>
  <c r="Y24" i="4"/>
  <c r="AC24" i="4"/>
  <c r="AC32" i="4"/>
  <c r="AD27" i="4"/>
  <c r="H31" i="4"/>
  <c r="H24" i="4"/>
  <c r="AC25" i="4"/>
  <c r="AC33" i="4"/>
  <c r="AD26" i="4"/>
  <c r="AC26" i="4"/>
  <c r="AD33" i="4"/>
  <c r="AD25" i="4"/>
  <c r="V29" i="4"/>
  <c r="U31" i="4"/>
  <c r="H23" i="4"/>
  <c r="AC27" i="4"/>
  <c r="AD32" i="4"/>
  <c r="H12" i="4"/>
  <c r="U25" i="4"/>
  <c r="U33" i="4"/>
  <c r="U30" i="4"/>
  <c r="V28" i="4"/>
  <c r="H6" i="4"/>
  <c r="U24" i="4"/>
  <c r="U32" i="4"/>
  <c r="V27" i="4"/>
  <c r="H35" i="4"/>
  <c r="H25" i="4"/>
  <c r="H15" i="4"/>
  <c r="U26" i="4"/>
  <c r="V33" i="4"/>
  <c r="V25" i="4"/>
  <c r="H30" i="4"/>
  <c r="H36" i="4"/>
  <c r="V24" i="4"/>
  <c r="U28" i="4"/>
  <c r="V31" i="4"/>
  <c r="V23" i="4"/>
  <c r="U27" i="4"/>
  <c r="H27" i="4"/>
  <c r="H17" i="4"/>
  <c r="H7" i="4"/>
  <c r="V30" i="4"/>
  <c r="V22" i="4"/>
</calcChain>
</file>

<file path=xl/sharedStrings.xml><?xml version="1.0" encoding="utf-8"?>
<sst xmlns="http://schemas.openxmlformats.org/spreadsheetml/2006/main" count="141" uniqueCount="41">
  <si>
    <t>Actual Readings (m3):</t>
  </si>
  <si>
    <t>Usage (m3):</t>
  </si>
  <si>
    <t>Rainfall:
(mm)</t>
  </si>
  <si>
    <t>River Abstraction Licence Max:</t>
  </si>
  <si>
    <t>85000m3</t>
  </si>
  <si>
    <t>Licence: 2/27/10/083</t>
  </si>
  <si>
    <t>SN#:</t>
  </si>
  <si>
    <t>V/22795/1/1</t>
  </si>
  <si>
    <t>V/22794/1/1</t>
  </si>
  <si>
    <t>Borehole Abstraction Licence Max:</t>
  </si>
  <si>
    <t>90000m3</t>
  </si>
  <si>
    <t>Licence: 2/27/10/082</t>
  </si>
  <si>
    <t>River:</t>
  </si>
  <si>
    <t>Bore:</t>
  </si>
  <si>
    <t>Total: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</si>
  <si>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</si>
  <si>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</si>
  <si>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</si>
  <si>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</si>
  <si>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</si>
  <si>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</si>
  <si>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</si>
  <si>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</si>
  <si>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</si>
  <si>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</si>
  <si>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</si>
  <si>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</si>
  <si>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Day</t>
  </si>
  <si>
    <t>Date</t>
  </si>
  <si>
    <t>Left Meter Total</t>
  </si>
  <si>
    <t>Left used</t>
  </si>
  <si>
    <t>Right Meter Total</t>
  </si>
  <si>
    <t>Right used</t>
  </si>
  <si>
    <t> </t>
  </si>
  <si>
    <t>EFF</t>
  </si>
  <si>
    <t>Monday</t>
  </si>
  <si>
    <t>Tuesday</t>
  </si>
  <si>
    <t>Wednesday</t>
  </si>
  <si>
    <t>Thursday</t>
  </si>
  <si>
    <t>Friday</t>
  </si>
  <si>
    <t>Missed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</si>
</sst>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rgb="FF000000"/>
      <name val="Calibri"/>
      <charset val="134"/>
    </font>
    <font>
      <sz val="11"/>
      <color rgb="FF000000"/>
      <name val="Calibri"/>
      <charset val="13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/>
    <xf numFmtId="0" fontId="1" fillId="0" borderId="9" xfId="0" applyFont="1" applyBorder="1"/>
    <xf numFmtId="0" fontId="0" fillId="0" borderId="8" xfId="0" applyBorder="1"/>
    <xf numFmtId="0" fontId="1" fillId="0" borderId="8" xfId="0" applyFont="1" applyBorder="1"/>
    <xf numFmtId="0" fontId="0" fillId="0" borderId="11" xfId="0" applyBorder="1"/>
    <xf numFmtId="0" fontId="1" fillId="0" borderId="11" xfId="0" applyFont="1" applyBorder="1"/>
    <xf numFmtId="0" fontId="0" fillId="0" borderId="13" xfId="0" applyBorder="1"/>
    <xf numFmtId="0" fontId="0" fillId="0" borderId="17" xfId="0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1" xfId="0" applyBorder="1"/>
    <xf numFmtId="0" fontId="0" fillId="0" borderId="12" xfId="0" applyBorder="1"/>
    <xf numFmtId="0" fontId="0" fillId="0" borderId="10" xfId="0" applyBorder="1"/>
    <xf numFmtId="0" fontId="0" fillId="0" borderId="16" xfId="0" applyBorder="1"/>
    <xf numFmtId="14" fontId="1" fillId="0" borderId="5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0" fillId="0" borderId="20" xfId="0" applyBorder="1"/>
    <xf numFmtId="164" fontId="1" fillId="0" borderId="11" xfId="0" applyNumberFormat="1" applyFont="1" applyBorder="1"/>
    <xf numFmtId="164" fontId="1" fillId="0" borderId="8" xfId="0" applyNumberFormat="1" applyFont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0" xfId="0" applyAlignment="1">
      <alignment textRotation="90"/>
    </xf>
    <xf numFmtId="0" fontId="1" fillId="2" borderId="29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8" borderId="40" xfId="0" applyFill="1" applyBorder="1"/>
    <xf numFmtId="0" fontId="0" fillId="8" borderId="0" xfId="0" applyFill="1"/>
    <xf numFmtId="0" fontId="0" fillId="8" borderId="43" xfId="0" applyFill="1" applyBorder="1"/>
    <xf numFmtId="0" fontId="0" fillId="8" borderId="44" xfId="0" applyFill="1" applyBorder="1"/>
    <xf numFmtId="0" fontId="1" fillId="9" borderId="13" xfId="0" applyFont="1" applyFill="1" applyBorder="1"/>
    <xf numFmtId="0" fontId="1" fillId="9" borderId="8" xfId="0" applyFont="1" applyFill="1" applyBorder="1"/>
    <xf numFmtId="0" fontId="1" fillId="9" borderId="17" xfId="0" applyFont="1" applyFill="1" applyBorder="1"/>
    <xf numFmtId="0" fontId="1" fillId="9" borderId="21" xfId="0" applyFont="1" applyFill="1" applyBorder="1"/>
    <xf numFmtId="0" fontId="3" fillId="7" borderId="13" xfId="0" applyFont="1" applyFill="1" applyBorder="1"/>
    <xf numFmtId="0" fontId="3" fillId="7" borderId="11" xfId="0" applyFont="1" applyFill="1" applyBorder="1"/>
    <xf numFmtId="0" fontId="3" fillId="7" borderId="24" xfId="0" applyFont="1" applyFill="1" applyBorder="1"/>
    <xf numFmtId="0" fontId="3" fillId="7" borderId="23" xfId="0" applyFont="1" applyFill="1" applyBorder="1"/>
    <xf numFmtId="0" fontId="3" fillId="7" borderId="37" xfId="0" applyFont="1" applyFill="1" applyBorder="1" applyAlignment="1">
      <alignment horizontal="center"/>
    </xf>
    <xf numFmtId="14" fontId="1" fillId="0" borderId="50" xfId="0" applyNumberFormat="1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5" xfId="0" applyBorder="1"/>
    <xf numFmtId="14" fontId="1" fillId="0" borderId="57" xfId="0" applyNumberFormat="1" applyFont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" fillId="4" borderId="51" xfId="0" applyFont="1" applyFill="1" applyBorder="1"/>
    <xf numFmtId="0" fontId="1" fillId="4" borderId="8" xfId="0" applyFont="1" applyFill="1" applyBorder="1"/>
    <xf numFmtId="0" fontId="1" fillId="4" borderId="58" xfId="0" applyFont="1" applyFill="1" applyBorder="1"/>
    <xf numFmtId="14" fontId="0" fillId="0" borderId="0" xfId="0" applyNumberFormat="1"/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4" fillId="5" borderId="38" xfId="0" applyFont="1" applyFill="1" applyBorder="1" applyAlignment="1">
      <alignment horizontal="center" vertical="center"/>
    </xf>
    <xf numFmtId="0" fontId="4" fillId="5" borderId="13" xfId="0" applyFont="1" applyFill="1" applyBorder="1"/>
    <xf numFmtId="0" fontId="4" fillId="5" borderId="8" xfId="0" applyFont="1" applyFill="1" applyBorder="1"/>
    <xf numFmtId="0" fontId="4" fillId="5" borderId="17" xfId="0" applyFont="1" applyFill="1" applyBorder="1"/>
    <xf numFmtId="0" fontId="4" fillId="5" borderId="21" xfId="0" applyFont="1" applyFill="1" applyBorder="1"/>
    <xf numFmtId="0" fontId="4" fillId="5" borderId="51" xfId="0" applyFont="1" applyFill="1" applyBorder="1"/>
    <xf numFmtId="0" fontId="4" fillId="5" borderId="58" xfId="0" applyFont="1" applyFill="1" applyBorder="1"/>
    <xf numFmtId="164" fontId="4" fillId="6" borderId="14" xfId="0" applyNumberFormat="1" applyFont="1" applyFill="1" applyBorder="1"/>
    <xf numFmtId="164" fontId="4" fillId="6" borderId="19" xfId="0" applyNumberFormat="1" applyFont="1" applyFill="1" applyBorder="1"/>
    <xf numFmtId="164" fontId="4" fillId="6" borderId="15" xfId="0" applyNumberFormat="1" applyFont="1" applyFill="1" applyBorder="1"/>
    <xf numFmtId="164" fontId="4" fillId="6" borderId="18" xfId="0" applyNumberFormat="1" applyFont="1" applyFill="1" applyBorder="1"/>
    <xf numFmtId="164" fontId="4" fillId="6" borderId="22" xfId="0" applyNumberFormat="1" applyFont="1" applyFill="1" applyBorder="1"/>
    <xf numFmtId="164" fontId="4" fillId="6" borderId="64" xfId="0" applyNumberFormat="1" applyFont="1" applyFill="1" applyBorder="1"/>
    <xf numFmtId="164" fontId="4" fillId="6" borderId="65" xfId="0" applyNumberFormat="1" applyFont="1" applyFill="1" applyBorder="1"/>
    <xf numFmtId="164" fontId="4" fillId="6" borderId="66" xfId="0" applyNumberFormat="1" applyFont="1" applyFill="1" applyBorder="1"/>
    <xf numFmtId="0" fontId="1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6" fillId="3" borderId="1" xfId="0" applyFont="1" applyFill="1" applyBorder="1" applyAlignment="1">
      <alignment horizontal="center"/>
    </xf>
    <xf numFmtId="0" fontId="0" fillId="0" borderId="73" xfId="0" applyBorder="1"/>
    <xf numFmtId="0" fontId="0" fillId="0" borderId="73" xfId="0" applyBorder="1" applyAlignment="1">
      <alignment horizontal="center"/>
    </xf>
    <xf numFmtId="0" fontId="4" fillId="7" borderId="23" xfId="0" applyFont="1" applyFill="1" applyBorder="1"/>
    <xf numFmtId="0" fontId="4" fillId="7" borderId="51" xfId="0" applyFont="1" applyFill="1" applyBorder="1"/>
    <xf numFmtId="0" fontId="4" fillId="7" borderId="8" xfId="0" applyFont="1" applyFill="1" applyBorder="1"/>
    <xf numFmtId="0" fontId="4" fillId="7" borderId="58" xfId="0" applyFont="1" applyFill="1" applyBorder="1"/>
    <xf numFmtId="0" fontId="0" fillId="0" borderId="67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 textRotation="90"/>
    </xf>
    <xf numFmtId="49" fontId="1" fillId="0" borderId="54" xfId="0" applyNumberFormat="1" applyFont="1" applyBorder="1" applyAlignment="1">
      <alignment horizontal="center" vertical="center" textRotation="90"/>
    </xf>
    <xf numFmtId="49" fontId="1" fillId="0" borderId="56" xfId="0" applyNumberFormat="1" applyFont="1" applyBorder="1" applyAlignment="1">
      <alignment horizontal="center" vertical="center" textRotation="90"/>
    </xf>
    <xf numFmtId="0" fontId="0" fillId="0" borderId="4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7" xfId="0" applyBorder="1" applyAlignment="1">
      <alignment horizontal="right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64" fontId="4" fillId="6" borderId="33" xfId="0" applyNumberFormat="1" applyFont="1" applyFill="1" applyBorder="1" applyAlignment="1">
      <alignment horizontal="center" vertical="center" wrapText="1"/>
    </xf>
    <xf numFmtId="164" fontId="4" fillId="6" borderId="35" xfId="0" applyNumberFormat="1" applyFont="1" applyFill="1" applyBorder="1" applyAlignment="1">
      <alignment horizontal="center" vertical="center" wrapText="1"/>
    </xf>
    <xf numFmtId="164" fontId="4" fillId="6" borderId="39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Abstraction!$F$3</c:f>
              <c:strCache>
                <c:ptCount val="1"/>
                <c:pt idx="0">
                  <c:v>River: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Abstraction!$F$34:$F$45</c:f>
              <c:numCache>
                <c:formatCode>General</c:formatCode>
                <c:ptCount val="12"/>
                <c:pt idx="0">
                  <c:v>4939</c:v>
                </c:pt>
                <c:pt idx="1">
                  <c:v>10008</c:v>
                </c:pt>
                <c:pt idx="2">
                  <c:v>7652</c:v>
                </c:pt>
                <c:pt idx="3">
                  <c:v>8725</c:v>
                </c:pt>
                <c:pt idx="4">
                  <c:v>5375</c:v>
                </c:pt>
                <c:pt idx="5">
                  <c:v>9907</c:v>
                </c:pt>
                <c:pt idx="6">
                  <c:v>8663</c:v>
                </c:pt>
                <c:pt idx="7">
                  <c:v>9001</c:v>
                </c:pt>
                <c:pt idx="8">
                  <c:v>10624</c:v>
                </c:pt>
                <c:pt idx="9">
                  <c:v>12531</c:v>
                </c:pt>
                <c:pt idx="10">
                  <c:v>10398</c:v>
                </c:pt>
                <c:pt idx="11">
                  <c:v>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2-4798-9517-E172A0295B6E}"/>
            </c:ext>
          </c:extLst>
        </c:ser>
        <c:ser>
          <c:idx val="2"/>
          <c:order val="2"/>
          <c:tx>
            <c:strRef>
              <c:f>Abstraction!$G$3</c:f>
              <c:strCache>
                <c:ptCount val="1"/>
                <c:pt idx="0">
                  <c:v>Bore: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Abstraction!$G$34:$G$45</c:f>
              <c:numCache>
                <c:formatCode>General</c:formatCode>
                <c:ptCount val="12"/>
                <c:pt idx="0">
                  <c:v>4777</c:v>
                </c:pt>
                <c:pt idx="1">
                  <c:v>4034</c:v>
                </c:pt>
                <c:pt idx="2">
                  <c:v>3859</c:v>
                </c:pt>
                <c:pt idx="3">
                  <c:v>5268</c:v>
                </c:pt>
                <c:pt idx="4">
                  <c:v>6863</c:v>
                </c:pt>
                <c:pt idx="5">
                  <c:v>7250</c:v>
                </c:pt>
                <c:pt idx="6">
                  <c:v>6854</c:v>
                </c:pt>
                <c:pt idx="7">
                  <c:v>6919</c:v>
                </c:pt>
                <c:pt idx="8">
                  <c:v>4449</c:v>
                </c:pt>
                <c:pt idx="9">
                  <c:v>7833</c:v>
                </c:pt>
                <c:pt idx="10">
                  <c:v>8185</c:v>
                </c:pt>
                <c:pt idx="11">
                  <c:v>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62-4798-9517-E172A0295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696160"/>
        <c:axId val="345699440"/>
      </c:barChart>
      <c:lineChart>
        <c:grouping val="standard"/>
        <c:varyColors val="0"/>
        <c:ser>
          <c:idx val="1"/>
          <c:order val="1"/>
          <c:tx>
            <c:v>River Limit</c:v>
          </c:tx>
          <c:spPr>
            <a:ln w="1270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Abstraction!$W$22:$W$33</c:f>
              <c:numCache>
                <c:formatCode>0</c:formatCode>
                <c:ptCount val="12"/>
                <c:pt idx="0">
                  <c:v>7083.333333333333</c:v>
                </c:pt>
                <c:pt idx="1">
                  <c:v>7083.333333333333</c:v>
                </c:pt>
                <c:pt idx="2">
                  <c:v>7083.333333333333</c:v>
                </c:pt>
                <c:pt idx="3">
                  <c:v>7083.333333333333</c:v>
                </c:pt>
                <c:pt idx="4">
                  <c:v>7083.333333333333</c:v>
                </c:pt>
                <c:pt idx="5">
                  <c:v>7083.333333333333</c:v>
                </c:pt>
                <c:pt idx="6">
                  <c:v>7083.333333333333</c:v>
                </c:pt>
                <c:pt idx="7">
                  <c:v>7083.333333333333</c:v>
                </c:pt>
                <c:pt idx="8">
                  <c:v>7083.333333333333</c:v>
                </c:pt>
                <c:pt idx="9">
                  <c:v>7083.333333333333</c:v>
                </c:pt>
                <c:pt idx="10">
                  <c:v>7083.333333333333</c:v>
                </c:pt>
                <c:pt idx="11">
                  <c:v>7083.333333333333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2-4798-9517-E172A0295B6E}"/>
            </c:ext>
          </c:extLst>
        </c:ser>
        <c:ser>
          <c:idx val="3"/>
          <c:order val="3"/>
          <c:tx>
            <c:v>Borehole Limit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Abstraction!$X$22:$X$33</c:f>
              <c:numCache>
                <c:formatCode>0</c:formatCode>
                <c:ptCount val="12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7500</c:v>
                </c:pt>
                <c:pt idx="10">
                  <c:v>7500</c:v>
                </c:pt>
                <c:pt idx="11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62-4798-9517-E172A0295B6E}"/>
            </c:ext>
          </c:extLst>
        </c:ser>
        <c:ser>
          <c:idx val="4"/>
          <c:order val="4"/>
          <c:tx>
            <c:strRef>
              <c:f>Abstraction!$H$3</c:f>
              <c:strCache>
                <c:ptCount val="1"/>
                <c:pt idx="0">
                  <c:v>Total: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Abstraction!$H$34:$H$45</c:f>
              <c:numCache>
                <c:formatCode>General</c:formatCode>
                <c:ptCount val="12"/>
                <c:pt idx="0">
                  <c:v>9716</c:v>
                </c:pt>
                <c:pt idx="1">
                  <c:v>14042</c:v>
                </c:pt>
                <c:pt idx="2">
                  <c:v>11511</c:v>
                </c:pt>
                <c:pt idx="3">
                  <c:v>13993</c:v>
                </c:pt>
                <c:pt idx="4">
                  <c:v>12238</c:v>
                </c:pt>
                <c:pt idx="5">
                  <c:v>17157</c:v>
                </c:pt>
                <c:pt idx="6">
                  <c:v>15517</c:v>
                </c:pt>
                <c:pt idx="7">
                  <c:v>15920</c:v>
                </c:pt>
                <c:pt idx="8">
                  <c:v>15073</c:v>
                </c:pt>
                <c:pt idx="9">
                  <c:v>20364</c:v>
                </c:pt>
                <c:pt idx="10">
                  <c:v>18583</c:v>
                </c:pt>
                <c:pt idx="11">
                  <c:v>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62-4798-9517-E172A0295B6E}"/>
            </c:ext>
          </c:extLst>
        </c:ser>
        <c:ser>
          <c:idx val="5"/>
          <c:order val="5"/>
          <c:tx>
            <c:v>Total Limit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Abstraction!$Y$22:$Y$33</c:f>
              <c:numCache>
                <c:formatCode>0</c:formatCode>
                <c:ptCount val="12"/>
                <c:pt idx="0">
                  <c:v>14583.333333333332</c:v>
                </c:pt>
                <c:pt idx="1">
                  <c:v>14583.333333333332</c:v>
                </c:pt>
                <c:pt idx="2">
                  <c:v>14583.333333333332</c:v>
                </c:pt>
                <c:pt idx="3">
                  <c:v>14583.333333333332</c:v>
                </c:pt>
                <c:pt idx="4">
                  <c:v>14583.333333333332</c:v>
                </c:pt>
                <c:pt idx="5">
                  <c:v>14583.333333333332</c:v>
                </c:pt>
                <c:pt idx="6">
                  <c:v>14583.333333333332</c:v>
                </c:pt>
                <c:pt idx="7">
                  <c:v>14583.333333333332</c:v>
                </c:pt>
                <c:pt idx="8">
                  <c:v>14583.333333333332</c:v>
                </c:pt>
                <c:pt idx="9">
                  <c:v>14583.333333333332</c:v>
                </c:pt>
                <c:pt idx="10">
                  <c:v>14583.333333333332</c:v>
                </c:pt>
                <c:pt idx="11">
                  <c:v>14583.333333333332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62-4798-9517-E172A0295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96160"/>
        <c:axId val="345699440"/>
      </c:lineChart>
      <c:lineChart>
        <c:grouping val="standard"/>
        <c:varyColors val="0"/>
        <c:ser>
          <c:idx val="6"/>
          <c:order val="6"/>
          <c:tx>
            <c:v>Rainfall:</c:v>
          </c:tx>
          <c:spPr>
            <a:ln w="31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Abstraction!$I$34:$I$45</c:f>
              <c:numCache>
                <c:formatCode>0.0</c:formatCode>
                <c:ptCount val="12"/>
                <c:pt idx="0">
                  <c:v>206.3</c:v>
                </c:pt>
                <c:pt idx="1">
                  <c:v>110.5</c:v>
                </c:pt>
                <c:pt idx="2">
                  <c:v>75.400000000000006</c:v>
                </c:pt>
                <c:pt idx="3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F-46B8-892F-420029F8F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447888"/>
        <c:axId val="648453792"/>
      </c:lineChart>
      <c:catAx>
        <c:axId val="3456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9440"/>
        <c:crosses val="autoZero"/>
        <c:auto val="1"/>
        <c:lblAlgn val="ctr"/>
        <c:lblOffset val="100"/>
        <c:noMultiLvlLbl val="0"/>
      </c:catAx>
      <c:valAx>
        <c:axId val="345699440"/>
        <c:scaling>
          <c:orientation val="minMax"/>
          <c:max val="2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6160"/>
        <c:crosses val="autoZero"/>
        <c:crossBetween val="between"/>
        <c:majorUnit val="2000"/>
        <c:minorUnit val="2000"/>
      </c:valAx>
      <c:valAx>
        <c:axId val="648453792"/>
        <c:scaling>
          <c:orientation val="minMax"/>
          <c:max val="3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447888"/>
        <c:crosses val="max"/>
        <c:crossBetween val="between"/>
      </c:valAx>
      <c:catAx>
        <c:axId val="64844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64845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Abstraction!$F$3</c:f>
              <c:strCache>
                <c:ptCount val="1"/>
                <c:pt idx="0">
                  <c:v>River: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Abstraction!$F$22:$F$33</c:f>
              <c:numCache>
                <c:formatCode>General</c:formatCode>
                <c:ptCount val="12"/>
                <c:pt idx="0">
                  <c:v>6941</c:v>
                </c:pt>
                <c:pt idx="1">
                  <c:v>1915</c:v>
                </c:pt>
                <c:pt idx="2">
                  <c:v>3355</c:v>
                </c:pt>
                <c:pt idx="3">
                  <c:v>3245</c:v>
                </c:pt>
                <c:pt idx="4">
                  <c:v>7435</c:v>
                </c:pt>
                <c:pt idx="5">
                  <c:v>11317</c:v>
                </c:pt>
                <c:pt idx="6">
                  <c:v>7624</c:v>
                </c:pt>
                <c:pt idx="7">
                  <c:v>6941</c:v>
                </c:pt>
                <c:pt idx="8">
                  <c:v>12405</c:v>
                </c:pt>
                <c:pt idx="9">
                  <c:v>6739</c:v>
                </c:pt>
                <c:pt idx="10">
                  <c:v>7951</c:v>
                </c:pt>
                <c:pt idx="11">
                  <c:v>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1-48F6-8D6F-8D3F440BE0FE}"/>
            </c:ext>
          </c:extLst>
        </c:ser>
        <c:ser>
          <c:idx val="2"/>
          <c:order val="2"/>
          <c:tx>
            <c:strRef>
              <c:f>Abstraction!$G$3</c:f>
              <c:strCache>
                <c:ptCount val="1"/>
                <c:pt idx="0">
                  <c:v>Bore: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Abstraction!$G$22:$G$33</c:f>
              <c:numCache>
                <c:formatCode>General</c:formatCode>
                <c:ptCount val="12"/>
                <c:pt idx="0">
                  <c:v>7130</c:v>
                </c:pt>
                <c:pt idx="1">
                  <c:v>2955</c:v>
                </c:pt>
                <c:pt idx="2">
                  <c:v>4257</c:v>
                </c:pt>
                <c:pt idx="3">
                  <c:v>3164</c:v>
                </c:pt>
                <c:pt idx="4">
                  <c:v>1949</c:v>
                </c:pt>
                <c:pt idx="5">
                  <c:v>6164</c:v>
                </c:pt>
                <c:pt idx="6">
                  <c:v>6605</c:v>
                </c:pt>
                <c:pt idx="7">
                  <c:v>4588</c:v>
                </c:pt>
                <c:pt idx="8">
                  <c:v>5538</c:v>
                </c:pt>
                <c:pt idx="9">
                  <c:v>7462</c:v>
                </c:pt>
                <c:pt idx="10">
                  <c:v>7308</c:v>
                </c:pt>
                <c:pt idx="11">
                  <c:v>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1-48F6-8D6F-8D3F440B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696160"/>
        <c:axId val="345699440"/>
      </c:barChart>
      <c:lineChart>
        <c:grouping val="standard"/>
        <c:varyColors val="0"/>
        <c:ser>
          <c:idx val="1"/>
          <c:order val="1"/>
          <c:tx>
            <c:v>River Limit</c:v>
          </c:tx>
          <c:spPr>
            <a:ln w="1270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Abstraction!$W$22:$W$33</c:f>
              <c:numCache>
                <c:formatCode>0</c:formatCode>
                <c:ptCount val="12"/>
                <c:pt idx="0">
                  <c:v>7083.333333333333</c:v>
                </c:pt>
                <c:pt idx="1">
                  <c:v>7083.333333333333</c:v>
                </c:pt>
                <c:pt idx="2">
                  <c:v>7083.333333333333</c:v>
                </c:pt>
                <c:pt idx="3">
                  <c:v>7083.333333333333</c:v>
                </c:pt>
                <c:pt idx="4">
                  <c:v>7083.333333333333</c:v>
                </c:pt>
                <c:pt idx="5">
                  <c:v>7083.333333333333</c:v>
                </c:pt>
                <c:pt idx="6">
                  <c:v>7083.333333333333</c:v>
                </c:pt>
                <c:pt idx="7">
                  <c:v>7083.333333333333</c:v>
                </c:pt>
                <c:pt idx="8">
                  <c:v>7083.333333333333</c:v>
                </c:pt>
                <c:pt idx="9">
                  <c:v>7083.333333333333</c:v>
                </c:pt>
                <c:pt idx="10">
                  <c:v>7083.333333333333</c:v>
                </c:pt>
                <c:pt idx="11">
                  <c:v>7083.333333333333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1-48F6-8D6F-8D3F440BE0FE}"/>
            </c:ext>
          </c:extLst>
        </c:ser>
        <c:ser>
          <c:idx val="3"/>
          <c:order val="3"/>
          <c:tx>
            <c:v>Borehole Limit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Abstraction!$X$22:$X$33</c:f>
              <c:numCache>
                <c:formatCode>0</c:formatCode>
                <c:ptCount val="12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7500</c:v>
                </c:pt>
                <c:pt idx="10">
                  <c:v>7500</c:v>
                </c:pt>
                <c:pt idx="11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1-48F6-8D6F-8D3F440BE0FE}"/>
            </c:ext>
          </c:extLst>
        </c:ser>
        <c:ser>
          <c:idx val="4"/>
          <c:order val="4"/>
          <c:tx>
            <c:strRef>
              <c:f>Abstraction!$H$3</c:f>
              <c:strCache>
                <c:ptCount val="1"/>
                <c:pt idx="0">
                  <c:v>Total: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Abstraction!$H$22:$H$33</c:f>
              <c:numCache>
                <c:formatCode>General</c:formatCode>
                <c:ptCount val="12"/>
                <c:pt idx="0">
                  <c:v>14071</c:v>
                </c:pt>
                <c:pt idx="1">
                  <c:v>4870</c:v>
                </c:pt>
                <c:pt idx="2">
                  <c:v>7612</c:v>
                </c:pt>
                <c:pt idx="3">
                  <c:v>6409</c:v>
                </c:pt>
                <c:pt idx="4">
                  <c:v>9384</c:v>
                </c:pt>
                <c:pt idx="5">
                  <c:v>17481</c:v>
                </c:pt>
                <c:pt idx="6">
                  <c:v>14229</c:v>
                </c:pt>
                <c:pt idx="7">
                  <c:v>11529</c:v>
                </c:pt>
                <c:pt idx="8">
                  <c:v>17943</c:v>
                </c:pt>
                <c:pt idx="9">
                  <c:v>14201</c:v>
                </c:pt>
                <c:pt idx="10">
                  <c:v>15259</c:v>
                </c:pt>
                <c:pt idx="11">
                  <c:v>11758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1-48F6-8D6F-8D3F440BE0FE}"/>
            </c:ext>
          </c:extLst>
        </c:ser>
        <c:ser>
          <c:idx val="5"/>
          <c:order val="5"/>
          <c:tx>
            <c:v>Total Limit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Abstraction!$Y$22:$Y$33</c:f>
              <c:numCache>
                <c:formatCode>0</c:formatCode>
                <c:ptCount val="12"/>
                <c:pt idx="0">
                  <c:v>14583.333333333332</c:v>
                </c:pt>
                <c:pt idx="1">
                  <c:v>14583.333333333332</c:v>
                </c:pt>
                <c:pt idx="2">
                  <c:v>14583.333333333332</c:v>
                </c:pt>
                <c:pt idx="3">
                  <c:v>14583.333333333332</c:v>
                </c:pt>
                <c:pt idx="4">
                  <c:v>14583.333333333332</c:v>
                </c:pt>
                <c:pt idx="5">
                  <c:v>14583.333333333332</c:v>
                </c:pt>
                <c:pt idx="6">
                  <c:v>14583.333333333332</c:v>
                </c:pt>
                <c:pt idx="7">
                  <c:v>14583.333333333332</c:v>
                </c:pt>
                <c:pt idx="8">
                  <c:v>14583.333333333332</c:v>
                </c:pt>
                <c:pt idx="9">
                  <c:v>14583.333333333332</c:v>
                </c:pt>
                <c:pt idx="10">
                  <c:v>14583.333333333332</c:v>
                </c:pt>
                <c:pt idx="11">
                  <c:v>14583.333333333332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B81-48F6-8D6F-8D3F440B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96160"/>
        <c:axId val="345699440"/>
      </c:lineChart>
      <c:lineChart>
        <c:grouping val="standard"/>
        <c:varyColors val="0"/>
        <c:ser>
          <c:idx val="6"/>
          <c:order val="6"/>
          <c:tx>
            <c:v>Rainfall:</c:v>
          </c:tx>
          <c:spPr>
            <a:ln w="31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Abstraction!$I$22:$I$33</c:f>
              <c:numCache>
                <c:formatCode>0.0</c:formatCode>
                <c:ptCount val="12"/>
                <c:pt idx="0">
                  <c:v>107.8</c:v>
                </c:pt>
                <c:pt idx="1">
                  <c:v>81.099999999999994</c:v>
                </c:pt>
                <c:pt idx="2">
                  <c:v>250</c:v>
                </c:pt>
                <c:pt idx="3">
                  <c:v>97.5</c:v>
                </c:pt>
                <c:pt idx="4">
                  <c:v>12.1</c:v>
                </c:pt>
                <c:pt idx="5">
                  <c:v>12.1</c:v>
                </c:pt>
                <c:pt idx="6">
                  <c:v>128.30000000000001</c:v>
                </c:pt>
                <c:pt idx="7">
                  <c:v>125</c:v>
                </c:pt>
                <c:pt idx="8">
                  <c:v>168.8</c:v>
                </c:pt>
                <c:pt idx="9">
                  <c:v>52.5</c:v>
                </c:pt>
                <c:pt idx="10">
                  <c:v>158.6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6-44BD-80AF-E523ED11B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34112"/>
        <c:axId val="576132800"/>
      </c:lineChart>
      <c:catAx>
        <c:axId val="3456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9440"/>
        <c:crosses val="autoZero"/>
        <c:auto val="1"/>
        <c:lblAlgn val="ctr"/>
        <c:lblOffset val="100"/>
        <c:noMultiLvlLbl val="0"/>
      </c:catAx>
      <c:valAx>
        <c:axId val="345699440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6160"/>
        <c:crosses val="autoZero"/>
        <c:crossBetween val="between"/>
      </c:valAx>
      <c:valAx>
        <c:axId val="576132800"/>
        <c:scaling>
          <c:orientation val="minMax"/>
          <c:max val="3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34112"/>
        <c:crosses val="max"/>
        <c:crossBetween val="between"/>
      </c:valAx>
      <c:catAx>
        <c:axId val="57613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576132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Abstraction!$F$3</c:f>
              <c:strCache>
                <c:ptCount val="1"/>
                <c:pt idx="0">
                  <c:v>River: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Abstraction!$F$10:$F$21</c:f>
              <c:numCache>
                <c:formatCode>General</c:formatCode>
                <c:ptCount val="12"/>
                <c:pt idx="0">
                  <c:v>8360</c:v>
                </c:pt>
                <c:pt idx="1">
                  <c:v>5163</c:v>
                </c:pt>
                <c:pt idx="2">
                  <c:v>4948</c:v>
                </c:pt>
                <c:pt idx="3">
                  <c:v>7095</c:v>
                </c:pt>
                <c:pt idx="4">
                  <c:v>5876</c:v>
                </c:pt>
                <c:pt idx="5">
                  <c:v>6464</c:v>
                </c:pt>
                <c:pt idx="6">
                  <c:v>7382</c:v>
                </c:pt>
                <c:pt idx="7">
                  <c:v>5120</c:v>
                </c:pt>
                <c:pt idx="8">
                  <c:v>4800</c:v>
                </c:pt>
                <c:pt idx="9">
                  <c:v>1217</c:v>
                </c:pt>
                <c:pt idx="10">
                  <c:v>1935</c:v>
                </c:pt>
                <c:pt idx="11">
                  <c:v>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B-4088-9712-60016AC915D5}"/>
            </c:ext>
          </c:extLst>
        </c:ser>
        <c:ser>
          <c:idx val="2"/>
          <c:order val="2"/>
          <c:tx>
            <c:strRef>
              <c:f>Abstraction!$G$3</c:f>
              <c:strCache>
                <c:ptCount val="1"/>
                <c:pt idx="0">
                  <c:v>Bore: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Abstraction!$G$10:$G$21</c:f>
              <c:numCache>
                <c:formatCode>General</c:formatCode>
                <c:ptCount val="12"/>
                <c:pt idx="0">
                  <c:v>5207</c:v>
                </c:pt>
                <c:pt idx="1">
                  <c:v>5595</c:v>
                </c:pt>
                <c:pt idx="2">
                  <c:v>8469</c:v>
                </c:pt>
                <c:pt idx="3">
                  <c:v>7784</c:v>
                </c:pt>
                <c:pt idx="4">
                  <c:v>8396</c:v>
                </c:pt>
                <c:pt idx="5">
                  <c:v>8039</c:v>
                </c:pt>
                <c:pt idx="6">
                  <c:v>7868</c:v>
                </c:pt>
                <c:pt idx="7">
                  <c:v>5429</c:v>
                </c:pt>
                <c:pt idx="8">
                  <c:v>6534</c:v>
                </c:pt>
                <c:pt idx="9">
                  <c:v>4413</c:v>
                </c:pt>
                <c:pt idx="10">
                  <c:v>4896</c:v>
                </c:pt>
                <c:pt idx="11">
                  <c:v>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B-4088-9712-60016AC91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696160"/>
        <c:axId val="345699440"/>
      </c:barChart>
      <c:lineChart>
        <c:grouping val="standard"/>
        <c:varyColors val="0"/>
        <c:ser>
          <c:idx val="1"/>
          <c:order val="1"/>
          <c:tx>
            <c:v>River Limit</c:v>
          </c:tx>
          <c:spPr>
            <a:ln w="1270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Abstraction!$W$22:$W$33</c:f>
              <c:numCache>
                <c:formatCode>0</c:formatCode>
                <c:ptCount val="12"/>
                <c:pt idx="0">
                  <c:v>7083.333333333333</c:v>
                </c:pt>
                <c:pt idx="1">
                  <c:v>7083.333333333333</c:v>
                </c:pt>
                <c:pt idx="2">
                  <c:v>7083.333333333333</c:v>
                </c:pt>
                <c:pt idx="3">
                  <c:v>7083.333333333333</c:v>
                </c:pt>
                <c:pt idx="4">
                  <c:v>7083.333333333333</c:v>
                </c:pt>
                <c:pt idx="5">
                  <c:v>7083.333333333333</c:v>
                </c:pt>
                <c:pt idx="6">
                  <c:v>7083.333333333333</c:v>
                </c:pt>
                <c:pt idx="7">
                  <c:v>7083.333333333333</c:v>
                </c:pt>
                <c:pt idx="8">
                  <c:v>7083.333333333333</c:v>
                </c:pt>
                <c:pt idx="9">
                  <c:v>7083.333333333333</c:v>
                </c:pt>
                <c:pt idx="10">
                  <c:v>7083.333333333333</c:v>
                </c:pt>
                <c:pt idx="11">
                  <c:v>7083.333333333333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B-4088-9712-60016AC915D5}"/>
            </c:ext>
          </c:extLst>
        </c:ser>
        <c:ser>
          <c:idx val="3"/>
          <c:order val="3"/>
          <c:tx>
            <c:v>Borehole Limit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Abstraction!$X$22:$X$33</c:f>
              <c:numCache>
                <c:formatCode>0</c:formatCode>
                <c:ptCount val="12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7500</c:v>
                </c:pt>
                <c:pt idx="10">
                  <c:v>7500</c:v>
                </c:pt>
                <c:pt idx="11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0B-4088-9712-60016AC915D5}"/>
            </c:ext>
          </c:extLst>
        </c:ser>
        <c:ser>
          <c:idx val="4"/>
          <c:order val="4"/>
          <c:tx>
            <c:strRef>
              <c:f>Abstraction!$H$3</c:f>
              <c:strCache>
                <c:ptCount val="1"/>
                <c:pt idx="0">
                  <c:v>Total: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Abstraction!$H$10:$H$21</c:f>
              <c:numCache>
                <c:formatCode>General</c:formatCode>
                <c:ptCount val="12"/>
                <c:pt idx="0">
                  <c:v>13567</c:v>
                </c:pt>
                <c:pt idx="1">
                  <c:v>10758</c:v>
                </c:pt>
                <c:pt idx="2">
                  <c:v>13417</c:v>
                </c:pt>
                <c:pt idx="3">
                  <c:v>14879</c:v>
                </c:pt>
                <c:pt idx="4">
                  <c:v>14272</c:v>
                </c:pt>
                <c:pt idx="5">
                  <c:v>14503</c:v>
                </c:pt>
                <c:pt idx="6">
                  <c:v>15250</c:v>
                </c:pt>
                <c:pt idx="7">
                  <c:v>10549</c:v>
                </c:pt>
                <c:pt idx="8">
                  <c:v>11334</c:v>
                </c:pt>
                <c:pt idx="9">
                  <c:v>5630</c:v>
                </c:pt>
                <c:pt idx="10">
                  <c:v>6831</c:v>
                </c:pt>
                <c:pt idx="11">
                  <c:v>5950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0B-4088-9712-60016AC915D5}"/>
            </c:ext>
          </c:extLst>
        </c:ser>
        <c:ser>
          <c:idx val="5"/>
          <c:order val="5"/>
          <c:tx>
            <c:v>Total Limit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Abstraction!$Y$22:$Y$33</c:f>
              <c:numCache>
                <c:formatCode>0</c:formatCode>
                <c:ptCount val="12"/>
                <c:pt idx="0">
                  <c:v>14583.333333333332</c:v>
                </c:pt>
                <c:pt idx="1">
                  <c:v>14583.333333333332</c:v>
                </c:pt>
                <c:pt idx="2">
                  <c:v>14583.333333333332</c:v>
                </c:pt>
                <c:pt idx="3">
                  <c:v>14583.333333333332</c:v>
                </c:pt>
                <c:pt idx="4">
                  <c:v>14583.333333333332</c:v>
                </c:pt>
                <c:pt idx="5">
                  <c:v>14583.333333333332</c:v>
                </c:pt>
                <c:pt idx="6">
                  <c:v>14583.333333333332</c:v>
                </c:pt>
                <c:pt idx="7">
                  <c:v>14583.333333333332</c:v>
                </c:pt>
                <c:pt idx="8">
                  <c:v>14583.333333333332</c:v>
                </c:pt>
                <c:pt idx="9">
                  <c:v>14583.333333333332</c:v>
                </c:pt>
                <c:pt idx="10">
                  <c:v>14583.333333333332</c:v>
                </c:pt>
                <c:pt idx="11">
                  <c:v>14583.333333333332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0B-4088-9712-60016AC91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96160"/>
        <c:axId val="345699440"/>
      </c:lineChart>
      <c:lineChart>
        <c:grouping val="standard"/>
        <c:varyColors val="0"/>
        <c:ser>
          <c:idx val="6"/>
          <c:order val="6"/>
          <c:tx>
            <c:v>Rainfall:</c:v>
          </c:tx>
          <c:spPr>
            <a:ln w="31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Abstraction!$I$10:$I$21</c:f>
              <c:numCache>
                <c:formatCode>0.0</c:formatCode>
                <c:ptCount val="12"/>
                <c:pt idx="0">
                  <c:v>152.19999999999999</c:v>
                </c:pt>
                <c:pt idx="1">
                  <c:v>55.6</c:v>
                </c:pt>
                <c:pt idx="2">
                  <c:v>46.9</c:v>
                </c:pt>
                <c:pt idx="3">
                  <c:v>179</c:v>
                </c:pt>
                <c:pt idx="4">
                  <c:v>66.599999999999994</c:v>
                </c:pt>
                <c:pt idx="5">
                  <c:v>108.9</c:v>
                </c:pt>
                <c:pt idx="6">
                  <c:v>182</c:v>
                </c:pt>
                <c:pt idx="7">
                  <c:v>136.6</c:v>
                </c:pt>
                <c:pt idx="8">
                  <c:v>174.2</c:v>
                </c:pt>
                <c:pt idx="9">
                  <c:v>104.6</c:v>
                </c:pt>
                <c:pt idx="10">
                  <c:v>184.1</c:v>
                </c:pt>
                <c:pt idx="11">
                  <c:v>185.5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E-4329-9A56-0C42A92C5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28864"/>
        <c:axId val="576122632"/>
      </c:lineChart>
      <c:catAx>
        <c:axId val="3456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9440"/>
        <c:crosses val="autoZero"/>
        <c:auto val="1"/>
        <c:lblAlgn val="ctr"/>
        <c:lblOffset val="100"/>
        <c:noMultiLvlLbl val="0"/>
      </c:catAx>
      <c:valAx>
        <c:axId val="345699440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6160"/>
        <c:crosses val="autoZero"/>
        <c:crossBetween val="between"/>
      </c:valAx>
      <c:valAx>
        <c:axId val="576122632"/>
        <c:scaling>
          <c:orientation val="minMax"/>
          <c:max val="3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28864"/>
        <c:crosses val="max"/>
        <c:crossBetween val="between"/>
      </c:valAx>
      <c:catAx>
        <c:axId val="57612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576122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Abstraction!$U$22:$U$33</c:f>
              <c:numCache>
                <c:formatCode>General</c:formatCode>
                <c:ptCount val="12"/>
                <c:pt idx="0">
                  <c:v>3245</c:v>
                </c:pt>
                <c:pt idx="1">
                  <c:v>10680</c:v>
                </c:pt>
                <c:pt idx="2">
                  <c:v>21997</c:v>
                </c:pt>
                <c:pt idx="3">
                  <c:v>29621</c:v>
                </c:pt>
                <c:pt idx="4">
                  <c:v>36562</c:v>
                </c:pt>
                <c:pt idx="5">
                  <c:v>48967</c:v>
                </c:pt>
                <c:pt idx="6">
                  <c:v>55706</c:v>
                </c:pt>
                <c:pt idx="7">
                  <c:v>63657</c:v>
                </c:pt>
                <c:pt idx="8">
                  <c:v>70493</c:v>
                </c:pt>
                <c:pt idx="9">
                  <c:v>75432</c:v>
                </c:pt>
                <c:pt idx="10">
                  <c:v>85440</c:v>
                </c:pt>
                <c:pt idx="11">
                  <c:v>93092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4BD-8012-E97D4DAE9922}"/>
            </c:ext>
          </c:extLst>
        </c:ser>
        <c:ser>
          <c:idx val="1"/>
          <c:order val="1"/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Abstraction!$V$22:$V$33</c:f>
              <c:numCache>
                <c:formatCode>General</c:formatCode>
                <c:ptCount val="12"/>
                <c:pt idx="0">
                  <c:v>3164</c:v>
                </c:pt>
                <c:pt idx="1">
                  <c:v>5113</c:v>
                </c:pt>
                <c:pt idx="2">
                  <c:v>11277</c:v>
                </c:pt>
                <c:pt idx="3">
                  <c:v>17882</c:v>
                </c:pt>
                <c:pt idx="4">
                  <c:v>22470</c:v>
                </c:pt>
                <c:pt idx="5">
                  <c:v>28008</c:v>
                </c:pt>
                <c:pt idx="6">
                  <c:v>35470</c:v>
                </c:pt>
                <c:pt idx="7">
                  <c:v>42778</c:v>
                </c:pt>
                <c:pt idx="8">
                  <c:v>47700</c:v>
                </c:pt>
                <c:pt idx="9">
                  <c:v>52477</c:v>
                </c:pt>
                <c:pt idx="10">
                  <c:v>56511</c:v>
                </c:pt>
                <c:pt idx="11">
                  <c:v>60370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F-44BD-8012-E97D4DAE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45744"/>
        <c:axId val="599246728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Abstraction!$Z$22:$Z$33</c:f>
              <c:numCache>
                <c:formatCode>General</c:formatCode>
                <c:ptCount val="12"/>
                <c:pt idx="0">
                  <c:v>85000</c:v>
                </c:pt>
                <c:pt idx="1">
                  <c:v>85000</c:v>
                </c:pt>
                <c:pt idx="2">
                  <c:v>85000</c:v>
                </c:pt>
                <c:pt idx="3">
                  <c:v>85000</c:v>
                </c:pt>
                <c:pt idx="4">
                  <c:v>85000</c:v>
                </c:pt>
                <c:pt idx="5">
                  <c:v>85000</c:v>
                </c:pt>
                <c:pt idx="6">
                  <c:v>85000</c:v>
                </c:pt>
                <c:pt idx="7">
                  <c:v>85000</c:v>
                </c:pt>
                <c:pt idx="8">
                  <c:v>85000</c:v>
                </c:pt>
                <c:pt idx="9">
                  <c:v>85000</c:v>
                </c:pt>
                <c:pt idx="10">
                  <c:v>85000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CF-44BD-8012-E97D4DAE9922}"/>
            </c:ext>
          </c:extLst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Abstraction!$AA$22:$AA$33</c:f>
              <c:numCache>
                <c:formatCode>General</c:formatCode>
                <c:ptCount val="12"/>
                <c:pt idx="0">
                  <c:v>90000</c:v>
                </c:pt>
                <c:pt idx="1">
                  <c:v>90000</c:v>
                </c:pt>
                <c:pt idx="2">
                  <c:v>90000</c:v>
                </c:pt>
                <c:pt idx="3">
                  <c:v>90000</c:v>
                </c:pt>
                <c:pt idx="4">
                  <c:v>90000</c:v>
                </c:pt>
                <c:pt idx="5">
                  <c:v>90000</c:v>
                </c:pt>
                <c:pt idx="6">
                  <c:v>90000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90000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F-44BD-8012-E97D4DAE9922}"/>
            </c:ext>
          </c:extLst>
        </c:ser>
        <c:ser>
          <c:idx val="4"/>
          <c:order val="4"/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Abstraction!$AC$22:$AC$33</c:f>
              <c:numCache>
                <c:formatCode>0</c:formatCode>
                <c:ptCount val="12"/>
                <c:pt idx="0">
                  <c:v>7083.333333333333</c:v>
                </c:pt>
                <c:pt idx="1">
                  <c:v>14166.666666666666</c:v>
                </c:pt>
                <c:pt idx="2">
                  <c:v>21250</c:v>
                </c:pt>
                <c:pt idx="3">
                  <c:v>28333.333333333332</c:v>
                </c:pt>
                <c:pt idx="4">
                  <c:v>35416.666666666664</c:v>
                </c:pt>
                <c:pt idx="5">
                  <c:v>42500</c:v>
                </c:pt>
                <c:pt idx="6">
                  <c:v>49583.333333333336</c:v>
                </c:pt>
                <c:pt idx="7">
                  <c:v>56666.666666666672</c:v>
                </c:pt>
                <c:pt idx="8">
                  <c:v>63750.000000000007</c:v>
                </c:pt>
                <c:pt idx="9">
                  <c:v>70833.333333333343</c:v>
                </c:pt>
                <c:pt idx="10">
                  <c:v>77916.666666666672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CF-44BD-8012-E97D4DAE9922}"/>
            </c:ext>
          </c:extLst>
        </c:ser>
        <c:ser>
          <c:idx val="5"/>
          <c:order val="5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Abstraction!$AD$22:$AD$33</c:f>
              <c:numCache>
                <c:formatCode>0</c:formatCode>
                <c:ptCount val="12"/>
                <c:pt idx="0">
                  <c:v>7500</c:v>
                </c:pt>
                <c:pt idx="1">
                  <c:v>15000</c:v>
                </c:pt>
                <c:pt idx="2">
                  <c:v>22500</c:v>
                </c:pt>
                <c:pt idx="3">
                  <c:v>30000</c:v>
                </c:pt>
                <c:pt idx="4">
                  <c:v>37500</c:v>
                </c:pt>
                <c:pt idx="5">
                  <c:v>45000</c:v>
                </c:pt>
                <c:pt idx="6">
                  <c:v>52500</c:v>
                </c:pt>
                <c:pt idx="7">
                  <c:v>60000</c:v>
                </c:pt>
                <c:pt idx="8">
                  <c:v>67500</c:v>
                </c:pt>
                <c:pt idx="9">
                  <c:v>75000</c:v>
                </c:pt>
                <c:pt idx="10">
                  <c:v>82500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CF-44BD-8012-E97D4DAE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45744"/>
        <c:axId val="599246728"/>
      </c:lineChart>
      <c:catAx>
        <c:axId val="59924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6728"/>
        <c:crosses val="autoZero"/>
        <c:auto val="1"/>
        <c:lblAlgn val="ctr"/>
        <c:lblOffset val="100"/>
        <c:noMultiLvlLbl val="0"/>
      </c:catAx>
      <c:valAx>
        <c:axId val="59924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Abstraction!$U$34:$U$45</c:f>
              <c:numCache>
                <c:formatCode>General</c:formatCode>
                <c:ptCount val="12"/>
                <c:pt idx="0">
                  <c:v>8725</c:v>
                </c:pt>
                <c:pt idx="1">
                  <c:v>14100</c:v>
                </c:pt>
                <c:pt idx="2">
                  <c:v>24007</c:v>
                </c:pt>
                <c:pt idx="3">
                  <c:v>32670</c:v>
                </c:pt>
                <c:pt idx="4">
                  <c:v>41671</c:v>
                </c:pt>
                <c:pt idx="5">
                  <c:v>52295</c:v>
                </c:pt>
                <c:pt idx="6">
                  <c:v>64826</c:v>
                </c:pt>
                <c:pt idx="7">
                  <c:v>75224</c:v>
                </c:pt>
                <c:pt idx="8">
                  <c:v>78768</c:v>
                </c:pt>
                <c:pt idx="9">
                  <c:v>84988</c:v>
                </c:pt>
                <c:pt idx="10">
                  <c:v>84988</c:v>
                </c:pt>
                <c:pt idx="11">
                  <c:v>84988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0-4274-833C-C75A58DF6CE9}"/>
            </c:ext>
          </c:extLst>
        </c:ser>
        <c:ser>
          <c:idx val="1"/>
          <c:order val="1"/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Abstraction!$V$34:$V$45</c:f>
              <c:numCache>
                <c:formatCode>General</c:formatCode>
                <c:ptCount val="12"/>
                <c:pt idx="0">
                  <c:v>5268</c:v>
                </c:pt>
                <c:pt idx="1">
                  <c:v>12131</c:v>
                </c:pt>
                <c:pt idx="2">
                  <c:v>19381</c:v>
                </c:pt>
                <c:pt idx="3">
                  <c:v>26235</c:v>
                </c:pt>
                <c:pt idx="4">
                  <c:v>33154</c:v>
                </c:pt>
                <c:pt idx="5">
                  <c:v>37603</c:v>
                </c:pt>
                <c:pt idx="6">
                  <c:v>45436</c:v>
                </c:pt>
                <c:pt idx="7">
                  <c:v>53621</c:v>
                </c:pt>
                <c:pt idx="8">
                  <c:v>59085</c:v>
                </c:pt>
                <c:pt idx="9">
                  <c:v>65512</c:v>
                </c:pt>
                <c:pt idx="10">
                  <c:v>65512</c:v>
                </c:pt>
                <c:pt idx="11">
                  <c:v>65512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0-4274-833C-C75A58DF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45744"/>
        <c:axId val="599246728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Abstraction!$Z$34:$Z$45</c:f>
              <c:numCache>
                <c:formatCode>General</c:formatCode>
                <c:ptCount val="12"/>
                <c:pt idx="0">
                  <c:v>85000</c:v>
                </c:pt>
                <c:pt idx="1">
                  <c:v>85000</c:v>
                </c:pt>
                <c:pt idx="2">
                  <c:v>85000</c:v>
                </c:pt>
                <c:pt idx="3">
                  <c:v>85000</c:v>
                </c:pt>
                <c:pt idx="4">
                  <c:v>85000</c:v>
                </c:pt>
                <c:pt idx="5">
                  <c:v>85000</c:v>
                </c:pt>
                <c:pt idx="6">
                  <c:v>85000</c:v>
                </c:pt>
                <c:pt idx="7">
                  <c:v>85000</c:v>
                </c:pt>
                <c:pt idx="8">
                  <c:v>85000</c:v>
                </c:pt>
                <c:pt idx="9">
                  <c:v>85000</c:v>
                </c:pt>
                <c:pt idx="10">
                  <c:v>85000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0-4274-833C-C75A58DF6CE9}"/>
            </c:ext>
          </c:extLst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Abstraction!$AA$34:$AA$45</c:f>
              <c:numCache>
                <c:formatCode>General</c:formatCode>
                <c:ptCount val="12"/>
                <c:pt idx="0">
                  <c:v>90000</c:v>
                </c:pt>
                <c:pt idx="1">
                  <c:v>90000</c:v>
                </c:pt>
                <c:pt idx="2">
                  <c:v>90000</c:v>
                </c:pt>
                <c:pt idx="3">
                  <c:v>90000</c:v>
                </c:pt>
                <c:pt idx="4">
                  <c:v>90000</c:v>
                </c:pt>
                <c:pt idx="5">
                  <c:v>90000</c:v>
                </c:pt>
                <c:pt idx="6">
                  <c:v>90000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90000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B0-4274-833C-C75A58DF6CE9}"/>
            </c:ext>
          </c:extLst>
        </c:ser>
        <c:ser>
          <c:idx val="4"/>
          <c:order val="4"/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Abstraction!$AC$34:$AC$45</c:f>
              <c:numCache>
                <c:formatCode>0</c:formatCode>
                <c:ptCount val="12"/>
                <c:pt idx="0">
                  <c:v>7083.333333333333</c:v>
                </c:pt>
                <c:pt idx="1">
                  <c:v>14166.666666666666</c:v>
                </c:pt>
                <c:pt idx="2">
                  <c:v>21250</c:v>
                </c:pt>
                <c:pt idx="3">
                  <c:v>28333.333333333332</c:v>
                </c:pt>
                <c:pt idx="4">
                  <c:v>35416.666666666664</c:v>
                </c:pt>
                <c:pt idx="5">
                  <c:v>42500</c:v>
                </c:pt>
                <c:pt idx="6">
                  <c:v>49583.333333333336</c:v>
                </c:pt>
                <c:pt idx="7">
                  <c:v>56666.666666666672</c:v>
                </c:pt>
                <c:pt idx="8">
                  <c:v>63750.000000000007</c:v>
                </c:pt>
                <c:pt idx="9">
                  <c:v>70833.333333333343</c:v>
                </c:pt>
                <c:pt idx="10">
                  <c:v>77916.666666666672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B0-4274-833C-C75A58DF6CE9}"/>
            </c:ext>
          </c:extLst>
        </c:ser>
        <c:ser>
          <c:idx val="5"/>
          <c:order val="5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Abstraction!$AD$22:$AD$33</c:f>
              <c:numCache>
                <c:formatCode>0</c:formatCode>
                <c:ptCount val="12"/>
                <c:pt idx="0">
                  <c:v>7500</c:v>
                </c:pt>
                <c:pt idx="1">
                  <c:v>15000</c:v>
                </c:pt>
                <c:pt idx="2">
                  <c:v>22500</c:v>
                </c:pt>
                <c:pt idx="3">
                  <c:v>30000</c:v>
                </c:pt>
                <c:pt idx="4">
                  <c:v>37500</c:v>
                </c:pt>
                <c:pt idx="5">
                  <c:v>45000</c:v>
                </c:pt>
                <c:pt idx="6">
                  <c:v>52500</c:v>
                </c:pt>
                <c:pt idx="7">
                  <c:v>60000</c:v>
                </c:pt>
                <c:pt idx="8">
                  <c:v>67500</c:v>
                </c:pt>
                <c:pt idx="9">
                  <c:v>75000</c:v>
                </c:pt>
                <c:pt idx="10">
                  <c:v>82500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B0-4274-833C-C75A58DF6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45744"/>
        <c:axId val="599246728"/>
      </c:lineChart>
      <c:catAx>
        <c:axId val="59924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6728"/>
        <c:crosses val="autoZero"/>
        <c:auto val="1"/>
        <c:lblAlgn val="ctr"/>
        <c:lblOffset val="100"/>
        <c:noMultiLvlLbl val="0"/>
      </c:catAx>
      <c:valAx>
        <c:axId val="59924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Abstraction!$U$10:$U$21</c:f>
              <c:numCache>
                <c:formatCode>General</c:formatCode>
                <c:ptCount val="12"/>
                <c:pt idx="0">
                  <c:v>7095</c:v>
                </c:pt>
                <c:pt idx="1">
                  <c:v>12971</c:v>
                </c:pt>
                <c:pt idx="2">
                  <c:v>19435</c:v>
                </c:pt>
                <c:pt idx="3">
                  <c:v>26817</c:v>
                </c:pt>
                <c:pt idx="4">
                  <c:v>31937</c:v>
                </c:pt>
                <c:pt idx="5">
                  <c:v>36737</c:v>
                </c:pt>
                <c:pt idx="6">
                  <c:v>37954</c:v>
                </c:pt>
                <c:pt idx="7">
                  <c:v>39889</c:v>
                </c:pt>
                <c:pt idx="8">
                  <c:v>42113</c:v>
                </c:pt>
                <c:pt idx="9">
                  <c:v>49054</c:v>
                </c:pt>
                <c:pt idx="10">
                  <c:v>50969</c:v>
                </c:pt>
                <c:pt idx="11">
                  <c:v>54324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4BD-8012-E97D4DAE9922}"/>
            </c:ext>
          </c:extLst>
        </c:ser>
        <c:ser>
          <c:idx val="1"/>
          <c:order val="1"/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Abstraction!$V$10:$V$21</c:f>
              <c:numCache>
                <c:formatCode>General</c:formatCode>
                <c:ptCount val="12"/>
                <c:pt idx="0">
                  <c:v>7784</c:v>
                </c:pt>
                <c:pt idx="1">
                  <c:v>16180</c:v>
                </c:pt>
                <c:pt idx="2">
                  <c:v>24219</c:v>
                </c:pt>
                <c:pt idx="3">
                  <c:v>32087</c:v>
                </c:pt>
                <c:pt idx="4">
                  <c:v>37516</c:v>
                </c:pt>
                <c:pt idx="5">
                  <c:v>44050</c:v>
                </c:pt>
                <c:pt idx="6">
                  <c:v>48463</c:v>
                </c:pt>
                <c:pt idx="7">
                  <c:v>53359</c:v>
                </c:pt>
                <c:pt idx="8">
                  <c:v>57085</c:v>
                </c:pt>
                <c:pt idx="9">
                  <c:v>64215</c:v>
                </c:pt>
                <c:pt idx="10">
                  <c:v>67170</c:v>
                </c:pt>
                <c:pt idx="11">
                  <c:v>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F-44BD-8012-E97D4DAE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45744"/>
        <c:axId val="599246728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Abstraction!$Z$10:$Z$21</c:f>
              <c:numCache>
                <c:formatCode>General</c:formatCode>
                <c:ptCount val="12"/>
                <c:pt idx="0">
                  <c:v>85000</c:v>
                </c:pt>
                <c:pt idx="1">
                  <c:v>85000</c:v>
                </c:pt>
                <c:pt idx="2">
                  <c:v>85000</c:v>
                </c:pt>
                <c:pt idx="3">
                  <c:v>85000</c:v>
                </c:pt>
                <c:pt idx="4">
                  <c:v>85000</c:v>
                </c:pt>
                <c:pt idx="5">
                  <c:v>85000</c:v>
                </c:pt>
                <c:pt idx="6">
                  <c:v>85000</c:v>
                </c:pt>
                <c:pt idx="7">
                  <c:v>85000</c:v>
                </c:pt>
                <c:pt idx="8">
                  <c:v>85000</c:v>
                </c:pt>
                <c:pt idx="9">
                  <c:v>85000</c:v>
                </c:pt>
                <c:pt idx="10">
                  <c:v>85000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CF-44BD-8012-E97D4DAE9922}"/>
            </c:ext>
          </c:extLst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Abstraction!$AA$10:$AA$21</c:f>
              <c:numCache>
                <c:formatCode>General</c:formatCode>
                <c:ptCount val="12"/>
                <c:pt idx="0">
                  <c:v>90000</c:v>
                </c:pt>
                <c:pt idx="1">
                  <c:v>90000</c:v>
                </c:pt>
                <c:pt idx="2">
                  <c:v>90000</c:v>
                </c:pt>
                <c:pt idx="3">
                  <c:v>90000</c:v>
                </c:pt>
                <c:pt idx="4">
                  <c:v>90000</c:v>
                </c:pt>
                <c:pt idx="5">
                  <c:v>90000</c:v>
                </c:pt>
                <c:pt idx="6">
                  <c:v>90000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90000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F-44BD-8012-E97D4DAE9922}"/>
            </c:ext>
          </c:extLst>
        </c:ser>
        <c:ser>
          <c:idx val="4"/>
          <c:order val="4"/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Abstraction!$AC$10:$AC$21</c:f>
              <c:numCache>
                <c:formatCode>0</c:formatCode>
                <c:ptCount val="12"/>
                <c:pt idx="0">
                  <c:v>7083.333333333333</c:v>
                </c:pt>
                <c:pt idx="1">
                  <c:v>14166.666666666666</c:v>
                </c:pt>
                <c:pt idx="2">
                  <c:v>21250</c:v>
                </c:pt>
                <c:pt idx="3">
                  <c:v>28333.333333333332</c:v>
                </c:pt>
                <c:pt idx="4">
                  <c:v>35416.666666666664</c:v>
                </c:pt>
                <c:pt idx="5">
                  <c:v>42500</c:v>
                </c:pt>
                <c:pt idx="6">
                  <c:v>49583.333333333336</c:v>
                </c:pt>
                <c:pt idx="7">
                  <c:v>56666.666666666672</c:v>
                </c:pt>
                <c:pt idx="8">
                  <c:v>63750.000000000007</c:v>
                </c:pt>
                <c:pt idx="9">
                  <c:v>70833.333333333343</c:v>
                </c:pt>
                <c:pt idx="10">
                  <c:v>77916.666666666672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CF-44BD-8012-E97D4DAE9922}"/>
            </c:ext>
          </c:extLst>
        </c:ser>
        <c:ser>
          <c:idx val="5"/>
          <c:order val="5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Abstraction!$AD$10:$AD$21</c:f>
              <c:numCache>
                <c:formatCode>0</c:formatCode>
                <c:ptCount val="12"/>
                <c:pt idx="0">
                  <c:v>7500</c:v>
                </c:pt>
                <c:pt idx="1">
                  <c:v>15000</c:v>
                </c:pt>
                <c:pt idx="2">
                  <c:v>22500</c:v>
                </c:pt>
                <c:pt idx="3">
                  <c:v>30000</c:v>
                </c:pt>
                <c:pt idx="4">
                  <c:v>37500</c:v>
                </c:pt>
                <c:pt idx="5">
                  <c:v>45000</c:v>
                </c:pt>
                <c:pt idx="6">
                  <c:v>52500</c:v>
                </c:pt>
                <c:pt idx="7">
                  <c:v>60000</c:v>
                </c:pt>
                <c:pt idx="8">
                  <c:v>67500</c:v>
                </c:pt>
                <c:pt idx="9">
                  <c:v>75000</c:v>
                </c:pt>
                <c:pt idx="10">
                  <c:v>82500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CF-44BD-8012-E97D4DAE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45744"/>
        <c:axId val="599246728"/>
      </c:lineChart>
      <c:catAx>
        <c:axId val="59924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6728"/>
        <c:crosses val="autoZero"/>
        <c:auto val="1"/>
        <c:lblAlgn val="ctr"/>
        <c:lblOffset val="100"/>
        <c:noMultiLvlLbl val="0"/>
      </c:catAx>
      <c:valAx>
        <c:axId val="59924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Abstraction!$F$3</c:f>
              <c:strCache>
                <c:ptCount val="1"/>
                <c:pt idx="0">
                  <c:v>River: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Abstraction!$F$46:$F$57</c:f>
              <c:numCache>
                <c:formatCode>General</c:formatCode>
                <c:ptCount val="12"/>
                <c:pt idx="0">
                  <c:v>6220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F-462A-9954-EA759A05F935}"/>
            </c:ext>
          </c:extLst>
        </c:ser>
        <c:ser>
          <c:idx val="2"/>
          <c:order val="2"/>
          <c:tx>
            <c:strRef>
              <c:f>Abstraction!$G$3</c:f>
              <c:strCache>
                <c:ptCount val="1"/>
                <c:pt idx="0">
                  <c:v>Bore: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Abstraction!$G$46:$G$57</c:f>
              <c:numCache>
                <c:formatCode>General</c:formatCode>
                <c:ptCount val="12"/>
                <c:pt idx="0">
                  <c:v>6427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F-462A-9954-EA759A05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696160"/>
        <c:axId val="345699440"/>
      </c:barChart>
      <c:lineChart>
        <c:grouping val="standard"/>
        <c:varyColors val="0"/>
        <c:ser>
          <c:idx val="1"/>
          <c:order val="1"/>
          <c:tx>
            <c:v>River Limit</c:v>
          </c:tx>
          <c:spPr>
            <a:ln w="1270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Abstraction!$W$22:$W$33</c:f>
              <c:numCache>
                <c:formatCode>0</c:formatCode>
                <c:ptCount val="12"/>
                <c:pt idx="0">
                  <c:v>7083.333333333333</c:v>
                </c:pt>
                <c:pt idx="1">
                  <c:v>7083.333333333333</c:v>
                </c:pt>
                <c:pt idx="2">
                  <c:v>7083.333333333333</c:v>
                </c:pt>
                <c:pt idx="3">
                  <c:v>7083.333333333333</c:v>
                </c:pt>
                <c:pt idx="4">
                  <c:v>7083.333333333333</c:v>
                </c:pt>
                <c:pt idx="5">
                  <c:v>7083.333333333333</c:v>
                </c:pt>
                <c:pt idx="6">
                  <c:v>7083.333333333333</c:v>
                </c:pt>
                <c:pt idx="7">
                  <c:v>7083.333333333333</c:v>
                </c:pt>
                <c:pt idx="8">
                  <c:v>7083.333333333333</c:v>
                </c:pt>
                <c:pt idx="9">
                  <c:v>7083.333333333333</c:v>
                </c:pt>
                <c:pt idx="10">
                  <c:v>7083.333333333333</c:v>
                </c:pt>
                <c:pt idx="11">
                  <c:v>7083.333333333333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FF-462A-9954-EA759A05F935}"/>
            </c:ext>
          </c:extLst>
        </c:ser>
        <c:ser>
          <c:idx val="3"/>
          <c:order val="3"/>
          <c:tx>
            <c:v>Borehole Limit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Abstraction!$X$22:$X$33</c:f>
              <c:numCache>
                <c:formatCode>0</c:formatCode>
                <c:ptCount val="12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7500</c:v>
                </c:pt>
                <c:pt idx="7">
                  <c:v>7500</c:v>
                </c:pt>
                <c:pt idx="8">
                  <c:v>7500</c:v>
                </c:pt>
                <c:pt idx="9">
                  <c:v>7500</c:v>
                </c:pt>
                <c:pt idx="10">
                  <c:v>7500</c:v>
                </c:pt>
                <c:pt idx="11">
                  <c:v>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FF-462A-9954-EA759A05F935}"/>
            </c:ext>
          </c:extLst>
        </c:ser>
        <c:ser>
          <c:idx val="4"/>
          <c:order val="4"/>
          <c:tx>
            <c:strRef>
              <c:f>Abstraction!$H$3</c:f>
              <c:strCache>
                <c:ptCount val="1"/>
                <c:pt idx="0">
                  <c:v>Total: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Abstraction!$B$34:$B$45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Abstraction!$H$46</c:f>
              <c:numCache>
                <c:formatCode>General</c:formatCode>
                <c:ptCount val="1"/>
                <c:pt idx="0">
                  <c:v>12647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FF-462A-9954-EA759A05F935}"/>
            </c:ext>
          </c:extLst>
        </c:ser>
        <c:ser>
          <c:idx val="5"/>
          <c:order val="5"/>
          <c:tx>
            <c:v>Total Limit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Abstraction!$Y$22:$Y$33</c:f>
              <c:numCache>
                <c:formatCode>0</c:formatCode>
                <c:ptCount val="12"/>
                <c:pt idx="0">
                  <c:v>14583.333333333332</c:v>
                </c:pt>
                <c:pt idx="1">
                  <c:v>14583.333333333332</c:v>
                </c:pt>
                <c:pt idx="2">
                  <c:v>14583.333333333332</c:v>
                </c:pt>
                <c:pt idx="3">
                  <c:v>14583.333333333332</c:v>
                </c:pt>
                <c:pt idx="4">
                  <c:v>14583.333333333332</c:v>
                </c:pt>
                <c:pt idx="5">
                  <c:v>14583.333333333332</c:v>
                </c:pt>
                <c:pt idx="6">
                  <c:v>14583.333333333332</c:v>
                </c:pt>
                <c:pt idx="7">
                  <c:v>14583.333333333332</c:v>
                </c:pt>
                <c:pt idx="8">
                  <c:v>14583.333333333332</c:v>
                </c:pt>
                <c:pt idx="9">
                  <c:v>14583.333333333332</c:v>
                </c:pt>
                <c:pt idx="10">
                  <c:v>14583.333333333332</c:v>
                </c:pt>
                <c:pt idx="11">
                  <c:v>14583.333333333332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FF-462A-9954-EA759A05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96160"/>
        <c:axId val="345699440"/>
      </c:lineChart>
      <c:lineChart>
        <c:grouping val="standard"/>
        <c:varyColors val="0"/>
        <c:ser>
          <c:idx val="6"/>
          <c:order val="6"/>
          <c:tx>
            <c:v>Rainfall: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Abstraction!$I$46:$I$57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FF-462A-9954-EA759A05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447888"/>
        <c:axId val="648453792"/>
      </c:lineChart>
      <c:catAx>
        <c:axId val="3456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9440"/>
        <c:crosses val="autoZero"/>
        <c:auto val="1"/>
        <c:lblAlgn val="ctr"/>
        <c:lblOffset val="100"/>
        <c:noMultiLvlLbl val="0"/>
      </c:catAx>
      <c:valAx>
        <c:axId val="345699440"/>
        <c:scaling>
          <c:orientation val="minMax"/>
          <c:max val="2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6160"/>
        <c:crosses val="autoZero"/>
        <c:crossBetween val="between"/>
        <c:majorUnit val="2000"/>
        <c:minorUnit val="2000"/>
      </c:valAx>
      <c:valAx>
        <c:axId val="648453792"/>
        <c:scaling>
          <c:orientation val="minMax"/>
          <c:max val="3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447888"/>
        <c:crosses val="max"/>
        <c:crossBetween val="between"/>
      </c:valAx>
      <c:catAx>
        <c:axId val="64844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64845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Abstraction!$U$46:$U$57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2-4AD9-A30E-6F5012677DF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Abstraction!$B$25:$B$36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Abstraction!$V$46:$V$57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2-4AD9-A30E-6F501267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245744"/>
        <c:axId val="599246728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Abstraction!$Z$46:$Z$57</c:f>
              <c:numCache>
                <c:formatCode>General</c:formatCode>
                <c:ptCount val="12"/>
                <c:pt idx="0">
                  <c:v>85000</c:v>
                </c:pt>
                <c:pt idx="1">
                  <c:v>85000</c:v>
                </c:pt>
                <c:pt idx="2">
                  <c:v>85000</c:v>
                </c:pt>
                <c:pt idx="3">
                  <c:v>85000</c:v>
                </c:pt>
                <c:pt idx="4">
                  <c:v>85000</c:v>
                </c:pt>
                <c:pt idx="5">
                  <c:v>85000</c:v>
                </c:pt>
                <c:pt idx="6">
                  <c:v>85000</c:v>
                </c:pt>
                <c:pt idx="7">
                  <c:v>85000</c:v>
                </c:pt>
                <c:pt idx="8">
                  <c:v>85000</c:v>
                </c:pt>
                <c:pt idx="9">
                  <c:v>85000</c:v>
                </c:pt>
                <c:pt idx="10">
                  <c:v>85000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82-4AD9-A30E-6F5012677DF0}"/>
            </c:ext>
          </c:extLst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Abstraction!$AA$46:$AA$57</c:f>
              <c:numCache>
                <c:formatCode>General</c:formatCode>
                <c:ptCount val="12"/>
                <c:pt idx="0">
                  <c:v>90000</c:v>
                </c:pt>
                <c:pt idx="1">
                  <c:v>90000</c:v>
                </c:pt>
                <c:pt idx="2">
                  <c:v>90000</c:v>
                </c:pt>
                <c:pt idx="3">
                  <c:v>90000</c:v>
                </c:pt>
                <c:pt idx="4">
                  <c:v>90000</c:v>
                </c:pt>
                <c:pt idx="5">
                  <c:v>90000</c:v>
                </c:pt>
                <c:pt idx="6">
                  <c:v>90000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90000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82-4AD9-A30E-6F5012677DF0}"/>
            </c:ext>
          </c:extLst>
        </c:ser>
        <c:ser>
          <c:idx val="4"/>
          <c:order val="4"/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Abstraction!$AC$46:$AC$57</c:f>
              <c:numCache>
                <c:formatCode>0</c:formatCode>
                <c:ptCount val="12"/>
                <c:pt idx="0">
                  <c:v>7083.333333333333</c:v>
                </c:pt>
                <c:pt idx="1">
                  <c:v>14166.666666666666</c:v>
                </c:pt>
                <c:pt idx="2">
                  <c:v>21250</c:v>
                </c:pt>
                <c:pt idx="3">
                  <c:v>28333.333333333332</c:v>
                </c:pt>
                <c:pt idx="4">
                  <c:v>35416.666666666664</c:v>
                </c:pt>
                <c:pt idx="5">
                  <c:v>42500</c:v>
                </c:pt>
                <c:pt idx="6">
                  <c:v>49583.333333333336</c:v>
                </c:pt>
                <c:pt idx="7">
                  <c:v>56666.666666666672</c:v>
                </c:pt>
                <c:pt idx="8">
                  <c:v>63750.000000000007</c:v>
                </c:pt>
                <c:pt idx="9">
                  <c:v>70833.333333333343</c:v>
                </c:pt>
                <c:pt idx="10">
                  <c:v>77916.666666666672</c:v>
                </c:pt>
                <c:pt idx="11">
                  <c:v>85000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82-4AD9-A30E-6F5012677DF0}"/>
            </c:ext>
          </c:extLst>
        </c:ser>
        <c:ser>
          <c:idx val="5"/>
          <c:order val="5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Abstraction!$AD$22:$AD$33</c:f>
              <c:numCache>
                <c:formatCode>0</c:formatCode>
                <c:ptCount val="12"/>
                <c:pt idx="0">
                  <c:v>7500</c:v>
                </c:pt>
                <c:pt idx="1">
                  <c:v>15000</c:v>
                </c:pt>
                <c:pt idx="2">
                  <c:v>22500</c:v>
                </c:pt>
                <c:pt idx="3">
                  <c:v>30000</c:v>
                </c:pt>
                <c:pt idx="4">
                  <c:v>37500</c:v>
                </c:pt>
                <c:pt idx="5">
                  <c:v>45000</c:v>
                </c:pt>
                <c:pt idx="6">
                  <c:v>52500</c:v>
                </c:pt>
                <c:pt idx="7">
                  <c:v>60000</c:v>
                </c:pt>
                <c:pt idx="8">
                  <c:v>67500</c:v>
                </c:pt>
                <c:pt idx="9">
                  <c:v>75000</c:v>
                </c:pt>
                <c:pt idx="10">
                  <c:v>82500</c:v>
                </c:pt>
                <c:pt idx="11">
                  <c:v>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82-4AD9-A30E-6F5012677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45744"/>
        <c:axId val="599246728"/>
      </c:lineChart>
      <c:catAx>
        <c:axId val="59924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6728"/>
        <c:crosses val="autoZero"/>
        <c:auto val="1"/>
        <c:lblAlgn val="ctr"/>
        <c:lblOffset val="100"/>
        <c:noMultiLvlLbl val="0"/>
      </c:catAx>
      <c:valAx>
        <c:axId val="59924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4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33</xdr:row>
      <xdr:rowOff>5715</xdr:rowOff>
    </xdr:from>
    <xdr:to>
      <xdr:col>13</xdr:col>
      <xdr:colOff>586740</xdr:colOff>
      <xdr:row>44</xdr:row>
      <xdr:rowOff>158115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454E9E-52ED-4D3B-837C-351D7F9DA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</xdr:colOff>
      <xdr:row>21</xdr:row>
      <xdr:rowOff>15240</xdr:rowOff>
    </xdr:from>
    <xdr:to>
      <xdr:col>13</xdr:col>
      <xdr:colOff>586740</xdr:colOff>
      <xdr:row>32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BBA747-5AD2-4F3E-AF96-C98ACE2D5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15240</xdr:colOff>
      <xdr:row>9</xdr:row>
      <xdr:rowOff>15240</xdr:rowOff>
    </xdr:from>
    <xdr:to>
      <xdr:col>13</xdr:col>
      <xdr:colOff>586740</xdr:colOff>
      <xdr:row>20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47BB81-E2BF-454C-BAE1-82CCCAB54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</xdr:colOff>
      <xdr:row>21</xdr:row>
      <xdr:rowOff>11430</xdr:rowOff>
    </xdr:from>
    <xdr:to>
      <xdr:col>18</xdr:col>
      <xdr:colOff>586740</xdr:colOff>
      <xdr:row>32</xdr:row>
      <xdr:rowOff>175260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E68C6BE-CD4E-438D-A3AF-68F37FAF7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33</xdr:row>
      <xdr:rowOff>19050</xdr:rowOff>
    </xdr:from>
    <xdr:to>
      <xdr:col>18</xdr:col>
      <xdr:colOff>571500</xdr:colOff>
      <xdr:row>44</xdr:row>
      <xdr:rowOff>161925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00502BD-713B-48C9-BEFE-F3A0F45AAB1D}"/>
            </a:ext>
            <a:ext uri="{147F2762-F138-4A5C-976F-8EAC2B608ADB}">
              <a16:predDERef xmlns:a16="http://schemas.microsoft.com/office/drawing/2014/main" pred="{FE68C6BE-CD4E-438D-A3AF-68F37FAF7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30480</xdr:colOff>
      <xdr:row>9</xdr:row>
      <xdr:rowOff>7620</xdr:rowOff>
    </xdr:from>
    <xdr:to>
      <xdr:col>18</xdr:col>
      <xdr:colOff>586740</xdr:colOff>
      <xdr:row>20</xdr:row>
      <xdr:rowOff>171450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EAD37EF-B752-4517-BA08-5157EE323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7620</xdr:colOff>
      <xdr:row>45</xdr:row>
      <xdr:rowOff>7620</xdr:rowOff>
    </xdr:from>
    <xdr:to>
      <xdr:col>13</xdr:col>
      <xdr:colOff>579120</xdr:colOff>
      <xdr:row>56</xdr:row>
      <xdr:rowOff>160020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065DA0F-1CC1-41A0-9B5B-1DA868E2E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22860</xdr:colOff>
      <xdr:row>45</xdr:row>
      <xdr:rowOff>15240</xdr:rowOff>
    </xdr:from>
    <xdr:to>
      <xdr:col>18</xdr:col>
      <xdr:colOff>575310</xdr:colOff>
      <xdr:row>56</xdr:row>
      <xdr:rowOff>158115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45EC571-76AE-402F-B1EB-F87F206CF6DB}"/>
            </a:ext>
            <a:ext uri="{147F2762-F138-4A5C-976F-8EAC2B608ADB}">
              <a16:predDERef xmlns:a16="http://schemas.microsoft.com/office/drawing/2014/main" pred="{FE68C6BE-CD4E-438D-A3AF-68F37FAF7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8943C-41D8-4CA8-BAAC-D17B4A264057}">
  <sheetPr>
    <pageSetUpPr fitToPage="1"/>
  </sheetPr>
  <dimension ref="A1:AD127"/>
  <sheetViews>
    <sheetView showZeros="0" tabSelected="1" zoomScaleNormal="100" workbookViewId="0">
      <pane ySplit="3" topLeftCell="A23" activePane="bottomLeft" state="frozen"/>
      <selection pane="bottomLeft" activeCell="H37" sqref="H37"/>
    </sheetView>
  </sheetViews>
  <sheetFormatPr defaultRowHeight="14.45"/>
  <cols>
    <col min="1" max="1" width="5.140625" style="38" bestFit="1" customWidth="1"/>
    <col min="2" max="2" width="4.85546875" style="15" bestFit="1" customWidth="1"/>
    <col min="3" max="3" width="11.7109375" customWidth="1"/>
    <col min="4" max="4" width="11.28515625" customWidth="1"/>
    <col min="5" max="5" width="1.28515625" customWidth="1"/>
    <col min="6" max="7" width="6.5703125" style="3" customWidth="1"/>
    <col min="8" max="8" width="7.140625" style="3" customWidth="1"/>
    <col min="9" max="9" width="7.7109375" style="37" bestFit="1" customWidth="1"/>
    <col min="10" max="10" width="1.28515625" customWidth="1"/>
    <col min="11" max="11" width="16.28515625" customWidth="1"/>
    <col min="21" max="21" width="10.85546875" bestFit="1" customWidth="1"/>
  </cols>
  <sheetData>
    <row r="1" spans="1:30" ht="14.45" customHeight="1">
      <c r="B1" s="39"/>
      <c r="C1" s="132" t="s">
        <v>0</v>
      </c>
      <c r="D1" s="132"/>
      <c r="E1" s="101"/>
      <c r="F1" s="133" t="s">
        <v>1</v>
      </c>
      <c r="G1" s="134"/>
      <c r="H1" s="132"/>
      <c r="I1" s="135" t="s">
        <v>2</v>
      </c>
      <c r="J1" s="55"/>
      <c r="K1" s="55"/>
      <c r="L1" s="126" t="s">
        <v>3</v>
      </c>
      <c r="M1" s="127"/>
      <c r="N1" s="127"/>
      <c r="O1" s="127"/>
      <c r="P1" s="84" t="s">
        <v>4</v>
      </c>
      <c r="Q1" s="117" t="s">
        <v>5</v>
      </c>
      <c r="R1" s="118"/>
      <c r="S1" s="119"/>
      <c r="T1" s="15"/>
    </row>
    <row r="2" spans="1:30">
      <c r="B2" s="40" t="s">
        <v>6</v>
      </c>
      <c r="C2" s="5" t="s">
        <v>7</v>
      </c>
      <c r="D2" s="5" t="s">
        <v>8</v>
      </c>
      <c r="E2" s="16"/>
      <c r="F2" s="17"/>
      <c r="G2" s="18"/>
      <c r="H2" s="16"/>
      <c r="I2" s="136"/>
      <c r="J2" s="56"/>
      <c r="K2" s="56"/>
      <c r="L2" s="128" t="s">
        <v>9</v>
      </c>
      <c r="M2" s="129"/>
      <c r="N2" s="129"/>
      <c r="O2" s="129"/>
      <c r="P2" s="85" t="s">
        <v>10</v>
      </c>
      <c r="Q2" s="120" t="s">
        <v>11</v>
      </c>
      <c r="R2" s="121"/>
      <c r="S2" s="122"/>
      <c r="T2" s="15"/>
    </row>
    <row r="3" spans="1:30" ht="14.45" customHeight="1" thickBot="1">
      <c r="B3" s="41"/>
      <c r="C3" s="42" t="s">
        <v>12</v>
      </c>
      <c r="D3" s="42" t="s">
        <v>13</v>
      </c>
      <c r="E3" s="42"/>
      <c r="F3" s="43" t="s">
        <v>12</v>
      </c>
      <c r="G3" s="86" t="s">
        <v>13</v>
      </c>
      <c r="H3" s="67" t="s">
        <v>14</v>
      </c>
      <c r="I3" s="13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30" hidden="1">
      <c r="A4" s="130">
        <v>2018</v>
      </c>
      <c r="B4" s="27" t="s">
        <v>15</v>
      </c>
      <c r="C4" s="24">
        <v>1274928</v>
      </c>
      <c r="D4" s="13">
        <v>1190211</v>
      </c>
      <c r="E4" s="13"/>
      <c r="F4" s="59"/>
      <c r="G4" s="87"/>
      <c r="H4" s="63"/>
      <c r="I4" s="93"/>
      <c r="J4" s="52"/>
      <c r="K4" s="45"/>
      <c r="L4" s="45"/>
      <c r="M4" s="45"/>
      <c r="N4" s="45"/>
      <c r="O4" s="45"/>
      <c r="P4" s="45"/>
      <c r="Q4" s="45"/>
      <c r="R4" s="45"/>
      <c r="S4" s="46"/>
    </row>
    <row r="5" spans="1:30" hidden="1">
      <c r="A5" s="131"/>
      <c r="B5" s="28" t="s">
        <v>16</v>
      </c>
      <c r="C5" s="25">
        <v>1281890</v>
      </c>
      <c r="D5" s="9">
        <v>1197365</v>
      </c>
      <c r="E5" s="11"/>
      <c r="F5" s="60">
        <f>IF(C5&lt;&gt;"",C5-C4,"")</f>
        <v>6962</v>
      </c>
      <c r="G5" s="88">
        <f>IF(D5&lt;&gt;"",D5-D4,"")</f>
        <v>7154</v>
      </c>
      <c r="H5" s="64">
        <f>IF(C5&lt;&gt;"",G5+F5,"")</f>
        <v>14116</v>
      </c>
      <c r="I5" s="94"/>
      <c r="J5" s="53"/>
      <c r="S5" s="47"/>
    </row>
    <row r="6" spans="1:30" hidden="1">
      <c r="A6" s="131"/>
      <c r="B6" s="28" t="s">
        <v>17</v>
      </c>
      <c r="C6" s="25">
        <v>1291998</v>
      </c>
      <c r="D6" s="9">
        <v>1204461</v>
      </c>
      <c r="E6" s="9"/>
      <c r="F6" s="60">
        <f t="shared" ref="F6:F45" si="0">IF(C6&lt;&gt;"",C6-C5,"")</f>
        <v>10108</v>
      </c>
      <c r="G6" s="88">
        <f t="shared" ref="G6:G45" si="1">IF(D6&lt;&gt;"",D6-D5,"")</f>
        <v>7096</v>
      </c>
      <c r="H6" s="64">
        <f t="shared" ref="H6:H45" si="2">IF(C6&lt;&gt;"",G6+F6,"")</f>
        <v>17204</v>
      </c>
      <c r="I6" s="95">
        <v>14.94</v>
      </c>
      <c r="J6" s="53"/>
      <c r="S6" s="47"/>
    </row>
    <row r="7" spans="1:30" hidden="1">
      <c r="A7" s="131"/>
      <c r="B7" s="28" t="s">
        <v>18</v>
      </c>
      <c r="C7" s="25">
        <v>1299654</v>
      </c>
      <c r="D7" s="9">
        <v>1213944</v>
      </c>
      <c r="E7" s="9"/>
      <c r="F7" s="60">
        <f t="shared" si="0"/>
        <v>7656</v>
      </c>
      <c r="G7" s="88">
        <f t="shared" si="1"/>
        <v>9483</v>
      </c>
      <c r="H7" s="64">
        <f t="shared" si="2"/>
        <v>17139</v>
      </c>
      <c r="I7" s="95">
        <v>30.9</v>
      </c>
      <c r="J7" s="53"/>
      <c r="S7" s="47"/>
    </row>
    <row r="8" spans="1:30" hidden="1">
      <c r="A8" s="131"/>
      <c r="B8" s="28" t="s">
        <v>19</v>
      </c>
      <c r="C8" s="25">
        <v>1307398</v>
      </c>
      <c r="D8" s="9">
        <v>1224429</v>
      </c>
      <c r="E8" s="9"/>
      <c r="F8" s="60">
        <f t="shared" si="0"/>
        <v>7744</v>
      </c>
      <c r="G8" s="88">
        <f t="shared" si="1"/>
        <v>10485</v>
      </c>
      <c r="H8" s="64">
        <f t="shared" si="2"/>
        <v>18229</v>
      </c>
      <c r="I8" s="95">
        <v>103.5</v>
      </c>
      <c r="J8" s="53"/>
      <c r="S8" s="47"/>
    </row>
    <row r="9" spans="1:30" hidden="1">
      <c r="A9" s="138"/>
      <c r="B9" s="29" t="s">
        <v>20</v>
      </c>
      <c r="C9" s="26">
        <v>1308095</v>
      </c>
      <c r="D9" s="14">
        <v>1226426</v>
      </c>
      <c r="E9" s="14"/>
      <c r="F9" s="61">
        <f t="shared" si="0"/>
        <v>697</v>
      </c>
      <c r="G9" s="89">
        <f t="shared" si="1"/>
        <v>1997</v>
      </c>
      <c r="H9" s="65">
        <f t="shared" si="2"/>
        <v>2694</v>
      </c>
      <c r="I9" s="96">
        <v>110.4</v>
      </c>
      <c r="J9" s="54"/>
      <c r="K9" s="48"/>
      <c r="L9" s="48"/>
      <c r="M9" s="48"/>
      <c r="N9" s="48"/>
      <c r="O9" s="48"/>
      <c r="P9" s="48"/>
      <c r="Q9" s="48"/>
      <c r="R9" s="48"/>
      <c r="S9" s="49"/>
    </row>
    <row r="10" spans="1:30">
      <c r="A10" s="130">
        <v>2019</v>
      </c>
      <c r="B10" s="30" t="s">
        <v>21</v>
      </c>
      <c r="C10" s="24">
        <v>1316455</v>
      </c>
      <c r="D10" s="13">
        <v>1231633</v>
      </c>
      <c r="E10" s="13"/>
      <c r="F10" s="59">
        <f t="shared" si="0"/>
        <v>8360</v>
      </c>
      <c r="G10" s="87">
        <f t="shared" si="1"/>
        <v>5207</v>
      </c>
      <c r="H10" s="63">
        <f t="shared" si="2"/>
        <v>13567</v>
      </c>
      <c r="I10" s="93">
        <v>152.19999999999999</v>
      </c>
      <c r="J10" s="52"/>
      <c r="K10" s="45"/>
      <c r="L10" s="45"/>
      <c r="M10" s="45"/>
      <c r="N10" s="45"/>
      <c r="O10" s="45"/>
      <c r="P10" s="45"/>
      <c r="Q10" s="45"/>
      <c r="R10" s="45"/>
      <c r="S10" s="46"/>
      <c r="U10">
        <f>F13</f>
        <v>7095</v>
      </c>
      <c r="V10">
        <f>G13</f>
        <v>7784</v>
      </c>
      <c r="W10" s="44">
        <f>85000/12</f>
        <v>7083.333333333333</v>
      </c>
      <c r="X10" s="44">
        <f>90000/12</f>
        <v>7500</v>
      </c>
      <c r="Y10" s="44">
        <f>X10+W10</f>
        <v>14583.333333333332</v>
      </c>
      <c r="Z10">
        <v>85000</v>
      </c>
      <c r="AA10">
        <v>90000</v>
      </c>
      <c r="AC10" s="44">
        <f>W10</f>
        <v>7083.333333333333</v>
      </c>
      <c r="AD10" s="44">
        <f>X10</f>
        <v>7500</v>
      </c>
    </row>
    <row r="11" spans="1:30">
      <c r="A11" s="131"/>
      <c r="B11" s="28" t="s">
        <v>22</v>
      </c>
      <c r="C11" s="25">
        <v>1321618</v>
      </c>
      <c r="D11" s="9">
        <v>1237228</v>
      </c>
      <c r="E11" s="9"/>
      <c r="F11" s="60">
        <f t="shared" si="0"/>
        <v>5163</v>
      </c>
      <c r="G11" s="88">
        <f t="shared" si="1"/>
        <v>5595</v>
      </c>
      <c r="H11" s="64">
        <f t="shared" si="2"/>
        <v>10758</v>
      </c>
      <c r="I11" s="95">
        <v>55.6</v>
      </c>
      <c r="J11" s="53"/>
      <c r="S11" s="47"/>
      <c r="U11">
        <f>SUM(F13:F14)</f>
        <v>12971</v>
      </c>
      <c r="V11">
        <f>SUM(G13:G14)</f>
        <v>16180</v>
      </c>
      <c r="W11" s="44">
        <f t="shared" ref="W11:W21" si="3">85000/12</f>
        <v>7083.333333333333</v>
      </c>
      <c r="X11" s="44">
        <f t="shared" ref="X11:X21" si="4">90000/12</f>
        <v>7500</v>
      </c>
      <c r="Y11" s="44">
        <f t="shared" ref="Y11:Y21" si="5">X11+W11</f>
        <v>14583.333333333332</v>
      </c>
      <c r="Z11">
        <v>85000</v>
      </c>
      <c r="AA11">
        <v>90000</v>
      </c>
      <c r="AC11" s="44">
        <f>SUM(W10:W11)</f>
        <v>14166.666666666666</v>
      </c>
      <c r="AD11" s="44">
        <f>SUM(X10:X11)</f>
        <v>15000</v>
      </c>
    </row>
    <row r="12" spans="1:30">
      <c r="A12" s="131"/>
      <c r="B12" s="28" t="s">
        <v>23</v>
      </c>
      <c r="C12" s="25">
        <v>1326566</v>
      </c>
      <c r="D12" s="9">
        <v>1245697</v>
      </c>
      <c r="E12" s="9"/>
      <c r="F12" s="60">
        <f t="shared" si="0"/>
        <v>4948</v>
      </c>
      <c r="G12" s="88">
        <f t="shared" si="1"/>
        <v>8469</v>
      </c>
      <c r="H12" s="64">
        <f t="shared" si="2"/>
        <v>13417</v>
      </c>
      <c r="I12" s="95">
        <v>46.9</v>
      </c>
      <c r="J12" s="53"/>
      <c r="S12" s="47"/>
      <c r="U12">
        <f>SUM(F13:F15)</f>
        <v>19435</v>
      </c>
      <c r="V12">
        <f>SUM(G13:G15)</f>
        <v>24219</v>
      </c>
      <c r="W12" s="44">
        <f t="shared" si="3"/>
        <v>7083.333333333333</v>
      </c>
      <c r="X12" s="44">
        <f t="shared" si="4"/>
        <v>7500</v>
      </c>
      <c r="Y12" s="44">
        <f t="shared" si="5"/>
        <v>14583.333333333332</v>
      </c>
      <c r="Z12">
        <v>85000</v>
      </c>
      <c r="AA12">
        <v>90000</v>
      </c>
      <c r="AC12" s="44">
        <f>SUM(W10:W12)</f>
        <v>21250</v>
      </c>
      <c r="AD12" s="44">
        <f>SUM(X10:X12)</f>
        <v>22500</v>
      </c>
    </row>
    <row r="13" spans="1:30">
      <c r="A13" s="131"/>
      <c r="B13" s="28" t="s">
        <v>24</v>
      </c>
      <c r="C13" s="25">
        <v>1333661</v>
      </c>
      <c r="D13" s="9">
        <v>1253481</v>
      </c>
      <c r="E13" s="9"/>
      <c r="F13" s="60">
        <f t="shared" si="0"/>
        <v>7095</v>
      </c>
      <c r="G13" s="88">
        <f t="shared" si="1"/>
        <v>7784</v>
      </c>
      <c r="H13" s="64">
        <f t="shared" si="2"/>
        <v>14879</v>
      </c>
      <c r="I13" s="95">
        <v>179</v>
      </c>
      <c r="J13" s="53"/>
      <c r="S13" s="47"/>
      <c r="U13">
        <f>SUM(F13:F16)</f>
        <v>26817</v>
      </c>
      <c r="V13">
        <f>SUM(G13:G16)</f>
        <v>32087</v>
      </c>
      <c r="W13" s="44">
        <f t="shared" si="3"/>
        <v>7083.333333333333</v>
      </c>
      <c r="X13" s="44">
        <f t="shared" si="4"/>
        <v>7500</v>
      </c>
      <c r="Y13" s="44">
        <f t="shared" si="5"/>
        <v>14583.333333333332</v>
      </c>
      <c r="Z13">
        <v>85000</v>
      </c>
      <c r="AA13">
        <v>90000</v>
      </c>
      <c r="AC13" s="44">
        <f>SUM(W10:W13)</f>
        <v>28333.333333333332</v>
      </c>
      <c r="AD13" s="44">
        <f>SUM(X10:X13)</f>
        <v>30000</v>
      </c>
    </row>
    <row r="14" spans="1:30">
      <c r="A14" s="131"/>
      <c r="B14" s="28" t="s">
        <v>25</v>
      </c>
      <c r="C14" s="25">
        <v>1339537</v>
      </c>
      <c r="D14" s="9">
        <v>1261877</v>
      </c>
      <c r="E14" s="9"/>
      <c r="F14" s="60">
        <f t="shared" si="0"/>
        <v>5876</v>
      </c>
      <c r="G14" s="88">
        <f t="shared" si="1"/>
        <v>8396</v>
      </c>
      <c r="H14" s="64">
        <f t="shared" si="2"/>
        <v>14272</v>
      </c>
      <c r="I14" s="95">
        <v>66.599999999999994</v>
      </c>
      <c r="J14" s="53"/>
      <c r="S14" s="47"/>
      <c r="U14">
        <f>SUM(F13:F17)</f>
        <v>31937</v>
      </c>
      <c r="V14">
        <f>SUM(G13:G17)</f>
        <v>37516</v>
      </c>
      <c r="W14" s="44">
        <f t="shared" si="3"/>
        <v>7083.333333333333</v>
      </c>
      <c r="X14" s="44">
        <f t="shared" si="4"/>
        <v>7500</v>
      </c>
      <c r="Y14" s="44">
        <f t="shared" si="5"/>
        <v>14583.333333333332</v>
      </c>
      <c r="Z14">
        <v>85000</v>
      </c>
      <c r="AA14">
        <v>90000</v>
      </c>
      <c r="AC14" s="44">
        <f>SUM(W10:W14)</f>
        <v>35416.666666666664</v>
      </c>
      <c r="AD14" s="44">
        <f>SUM(X10:X14)</f>
        <v>37500</v>
      </c>
    </row>
    <row r="15" spans="1:30">
      <c r="A15" s="131"/>
      <c r="B15" s="28" t="s">
        <v>26</v>
      </c>
      <c r="C15" s="25">
        <v>1346001</v>
      </c>
      <c r="D15" s="9">
        <v>1269916</v>
      </c>
      <c r="E15" s="9"/>
      <c r="F15" s="60">
        <f t="shared" si="0"/>
        <v>6464</v>
      </c>
      <c r="G15" s="88">
        <f t="shared" si="1"/>
        <v>8039</v>
      </c>
      <c r="H15" s="64">
        <f t="shared" si="2"/>
        <v>14503</v>
      </c>
      <c r="I15" s="95">
        <v>108.9</v>
      </c>
      <c r="J15" s="53"/>
      <c r="S15" s="47"/>
      <c r="U15">
        <f>SUM(F13:F18)</f>
        <v>36737</v>
      </c>
      <c r="V15">
        <f>SUM(G13:G18)</f>
        <v>44050</v>
      </c>
      <c r="W15" s="44">
        <f t="shared" si="3"/>
        <v>7083.333333333333</v>
      </c>
      <c r="X15" s="44">
        <f t="shared" si="4"/>
        <v>7500</v>
      </c>
      <c r="Y15" s="44">
        <f t="shared" si="5"/>
        <v>14583.333333333332</v>
      </c>
      <c r="Z15">
        <v>85000</v>
      </c>
      <c r="AA15">
        <v>90000</v>
      </c>
      <c r="AC15" s="44">
        <f>SUM(W10:W15)</f>
        <v>42500</v>
      </c>
      <c r="AD15" s="44">
        <f>SUM(X10:X15)</f>
        <v>45000</v>
      </c>
    </row>
    <row r="16" spans="1:30">
      <c r="A16" s="131"/>
      <c r="B16" s="28" t="s">
        <v>15</v>
      </c>
      <c r="C16" s="25">
        <v>1353383</v>
      </c>
      <c r="D16" s="9">
        <v>1277784</v>
      </c>
      <c r="E16" s="9"/>
      <c r="F16" s="60">
        <f t="shared" si="0"/>
        <v>7382</v>
      </c>
      <c r="G16" s="88">
        <f t="shared" si="1"/>
        <v>7868</v>
      </c>
      <c r="H16" s="64">
        <f t="shared" si="2"/>
        <v>15250</v>
      </c>
      <c r="I16" s="95">
        <v>182</v>
      </c>
      <c r="J16" s="53"/>
      <c r="S16" s="47"/>
      <c r="U16">
        <f>SUM(F13:F19)</f>
        <v>37954</v>
      </c>
      <c r="V16">
        <f>SUM(G13:G19)</f>
        <v>48463</v>
      </c>
      <c r="W16" s="44">
        <f t="shared" si="3"/>
        <v>7083.333333333333</v>
      </c>
      <c r="X16" s="44">
        <f t="shared" si="4"/>
        <v>7500</v>
      </c>
      <c r="Y16" s="44">
        <f t="shared" si="5"/>
        <v>14583.333333333332</v>
      </c>
      <c r="Z16">
        <v>85000</v>
      </c>
      <c r="AA16">
        <v>90000</v>
      </c>
      <c r="AC16" s="44">
        <f>SUM(W10:W16)</f>
        <v>49583.333333333336</v>
      </c>
      <c r="AD16" s="44">
        <f>SUM(X10:X16)</f>
        <v>52500</v>
      </c>
    </row>
    <row r="17" spans="1:30">
      <c r="A17" s="131"/>
      <c r="B17" s="28" t="s">
        <v>16</v>
      </c>
      <c r="C17" s="25">
        <v>1358503</v>
      </c>
      <c r="D17" s="9">
        <v>1283213</v>
      </c>
      <c r="E17" s="9"/>
      <c r="F17" s="60">
        <f t="shared" si="0"/>
        <v>5120</v>
      </c>
      <c r="G17" s="88">
        <f t="shared" si="1"/>
        <v>5429</v>
      </c>
      <c r="H17" s="64">
        <f t="shared" si="2"/>
        <v>10549</v>
      </c>
      <c r="I17" s="95">
        <v>136.6</v>
      </c>
      <c r="J17" s="53"/>
      <c r="S17" s="47"/>
      <c r="U17">
        <f>SUM(F13:F20)</f>
        <v>39889</v>
      </c>
      <c r="V17">
        <f>SUM(G13:G20)</f>
        <v>53359</v>
      </c>
      <c r="W17" s="44">
        <f t="shared" si="3"/>
        <v>7083.333333333333</v>
      </c>
      <c r="X17" s="44">
        <f t="shared" si="4"/>
        <v>7500</v>
      </c>
      <c r="Y17" s="44">
        <f t="shared" si="5"/>
        <v>14583.333333333332</v>
      </c>
      <c r="Z17">
        <v>85000</v>
      </c>
      <c r="AA17">
        <v>90000</v>
      </c>
      <c r="AC17" s="44">
        <f>SUM(W10:W17)</f>
        <v>56666.666666666672</v>
      </c>
      <c r="AD17" s="44">
        <f>SUM(X10:X17)</f>
        <v>60000</v>
      </c>
    </row>
    <row r="18" spans="1:30">
      <c r="A18" s="131"/>
      <c r="B18" s="28" t="s">
        <v>17</v>
      </c>
      <c r="C18" s="25">
        <v>1363303</v>
      </c>
      <c r="D18" s="9">
        <v>1289747</v>
      </c>
      <c r="E18" s="9"/>
      <c r="F18" s="60">
        <f t="shared" si="0"/>
        <v>4800</v>
      </c>
      <c r="G18" s="88">
        <f t="shared" si="1"/>
        <v>6534</v>
      </c>
      <c r="H18" s="64">
        <f t="shared" si="2"/>
        <v>11334</v>
      </c>
      <c r="I18" s="95">
        <v>174.2</v>
      </c>
      <c r="J18" s="53"/>
      <c r="S18" s="47"/>
      <c r="U18">
        <f>SUM(F13:F21)</f>
        <v>42113</v>
      </c>
      <c r="V18">
        <f>SUM(G13:G21)</f>
        <v>57085</v>
      </c>
      <c r="W18" s="44">
        <f t="shared" si="3"/>
        <v>7083.333333333333</v>
      </c>
      <c r="X18" s="44">
        <f t="shared" si="4"/>
        <v>7500</v>
      </c>
      <c r="Y18" s="44">
        <f t="shared" si="5"/>
        <v>14583.333333333332</v>
      </c>
      <c r="Z18">
        <v>85000</v>
      </c>
      <c r="AA18">
        <v>90000</v>
      </c>
      <c r="AC18" s="44">
        <f>SUM(W10:W18)</f>
        <v>63750.000000000007</v>
      </c>
      <c r="AD18" s="44">
        <f>SUM(X10:X18)</f>
        <v>67500</v>
      </c>
    </row>
    <row r="19" spans="1:30">
      <c r="A19" s="131"/>
      <c r="B19" s="28" t="s">
        <v>18</v>
      </c>
      <c r="C19" s="25">
        <v>1364520</v>
      </c>
      <c r="D19" s="9">
        <v>1294160</v>
      </c>
      <c r="E19" s="9"/>
      <c r="F19" s="60">
        <f t="shared" si="0"/>
        <v>1217</v>
      </c>
      <c r="G19" s="88">
        <f t="shared" si="1"/>
        <v>4413</v>
      </c>
      <c r="H19" s="64">
        <f t="shared" si="2"/>
        <v>5630</v>
      </c>
      <c r="I19" s="95">
        <v>104.6</v>
      </c>
      <c r="J19" s="53"/>
      <c r="S19" s="47"/>
      <c r="U19">
        <f>SUM(F13:F22)</f>
        <v>49054</v>
      </c>
      <c r="V19">
        <f>SUM(G13:G22)</f>
        <v>64215</v>
      </c>
      <c r="W19" s="44">
        <f t="shared" si="3"/>
        <v>7083.333333333333</v>
      </c>
      <c r="X19" s="44">
        <f t="shared" si="4"/>
        <v>7500</v>
      </c>
      <c r="Y19" s="44">
        <f t="shared" si="5"/>
        <v>14583.333333333332</v>
      </c>
      <c r="Z19">
        <v>85000</v>
      </c>
      <c r="AA19">
        <v>90000</v>
      </c>
      <c r="AC19" s="44">
        <f>SUM(W10:W19)</f>
        <v>70833.333333333343</v>
      </c>
      <c r="AD19" s="44">
        <f>SUM(X10:X19)</f>
        <v>75000</v>
      </c>
    </row>
    <row r="20" spans="1:30">
      <c r="A20" s="131"/>
      <c r="B20" s="28" t="s">
        <v>19</v>
      </c>
      <c r="C20" s="25">
        <v>1366455</v>
      </c>
      <c r="D20" s="9">
        <v>1299056</v>
      </c>
      <c r="E20" s="9"/>
      <c r="F20" s="60">
        <f t="shared" si="0"/>
        <v>1935</v>
      </c>
      <c r="G20" s="88">
        <f t="shared" si="1"/>
        <v>4896</v>
      </c>
      <c r="H20" s="64">
        <f t="shared" si="2"/>
        <v>6831</v>
      </c>
      <c r="I20" s="95">
        <v>184.1</v>
      </c>
      <c r="J20" s="53"/>
      <c r="S20" s="47"/>
      <c r="U20">
        <f>SUM(F13:F23)</f>
        <v>50969</v>
      </c>
      <c r="V20">
        <f>SUM(G13:G23)</f>
        <v>67170</v>
      </c>
      <c r="W20" s="44">
        <f t="shared" si="3"/>
        <v>7083.333333333333</v>
      </c>
      <c r="X20" s="44">
        <f t="shared" si="4"/>
        <v>7500</v>
      </c>
      <c r="Y20" s="44">
        <f t="shared" si="5"/>
        <v>14583.333333333332</v>
      </c>
      <c r="Z20">
        <v>85000</v>
      </c>
      <c r="AA20">
        <v>90000</v>
      </c>
      <c r="AC20" s="44">
        <f>SUM(W10:W20)</f>
        <v>77916.666666666672</v>
      </c>
      <c r="AD20" s="44">
        <f>SUM(X10:X20)</f>
        <v>82500</v>
      </c>
    </row>
    <row r="21" spans="1:30" ht="15" thickBot="1">
      <c r="A21" s="138"/>
      <c r="B21" s="29" t="s">
        <v>20</v>
      </c>
      <c r="C21" s="26">
        <v>1368679</v>
      </c>
      <c r="D21" s="14">
        <v>1302782</v>
      </c>
      <c r="E21" s="14"/>
      <c r="F21" s="61">
        <f t="shared" si="0"/>
        <v>2224</v>
      </c>
      <c r="G21" s="89">
        <f t="shared" si="1"/>
        <v>3726</v>
      </c>
      <c r="H21" s="65">
        <f t="shared" si="2"/>
        <v>5950</v>
      </c>
      <c r="I21" s="96">
        <v>185.5</v>
      </c>
      <c r="J21" s="54"/>
      <c r="K21" s="48"/>
      <c r="L21" s="48"/>
      <c r="M21" s="48"/>
      <c r="N21" s="48"/>
      <c r="O21" s="48"/>
      <c r="P21" s="48"/>
      <c r="Q21" s="48"/>
      <c r="R21" s="48"/>
      <c r="S21" s="49"/>
      <c r="U21">
        <f>SUM(F13:F24)</f>
        <v>54324</v>
      </c>
      <c r="V21">
        <f>SUM(G13:G24)</f>
        <v>71427</v>
      </c>
      <c r="W21" s="44">
        <f t="shared" si="3"/>
        <v>7083.333333333333</v>
      </c>
      <c r="X21" s="44">
        <f t="shared" si="4"/>
        <v>7500</v>
      </c>
      <c r="Y21" s="44">
        <f t="shared" si="5"/>
        <v>14583.333333333332</v>
      </c>
      <c r="Z21">
        <v>85000</v>
      </c>
      <c r="AA21">
        <v>90000</v>
      </c>
      <c r="AC21" s="44">
        <f>SUM(W10:W21)</f>
        <v>85000</v>
      </c>
      <c r="AD21" s="44">
        <f>SUM(X10:X21)</f>
        <v>90000</v>
      </c>
    </row>
    <row r="22" spans="1:30">
      <c r="A22" s="130">
        <v>2020</v>
      </c>
      <c r="B22" s="30" t="s">
        <v>21</v>
      </c>
      <c r="C22" s="24">
        <v>1375620</v>
      </c>
      <c r="D22" s="13">
        <v>1309912</v>
      </c>
      <c r="E22" s="13"/>
      <c r="F22" s="59">
        <f t="shared" si="0"/>
        <v>6941</v>
      </c>
      <c r="G22" s="87">
        <f t="shared" si="1"/>
        <v>7130</v>
      </c>
      <c r="H22" s="63">
        <f t="shared" si="2"/>
        <v>14071</v>
      </c>
      <c r="I22" s="93">
        <v>107.8</v>
      </c>
      <c r="J22" s="52"/>
      <c r="K22" s="45"/>
      <c r="L22" s="45"/>
      <c r="M22" s="45"/>
      <c r="N22" s="45"/>
      <c r="O22" s="45"/>
      <c r="P22" s="45"/>
      <c r="Q22" s="45"/>
      <c r="R22" s="45"/>
      <c r="S22" s="46"/>
      <c r="U22">
        <f>F25</f>
        <v>3245</v>
      </c>
      <c r="V22">
        <f>G25</f>
        <v>3164</v>
      </c>
      <c r="W22" s="44">
        <f>85000/12</f>
        <v>7083.333333333333</v>
      </c>
      <c r="X22" s="44">
        <f>90000/12</f>
        <v>7500</v>
      </c>
      <c r="Y22" s="44">
        <f>X22+W22</f>
        <v>14583.333333333332</v>
      </c>
      <c r="Z22">
        <v>85000</v>
      </c>
      <c r="AA22">
        <v>90000</v>
      </c>
      <c r="AC22" s="44">
        <f>W22</f>
        <v>7083.333333333333</v>
      </c>
      <c r="AD22" s="44">
        <f>X22</f>
        <v>7500</v>
      </c>
    </row>
    <row r="23" spans="1:30">
      <c r="A23" s="131"/>
      <c r="B23" s="28" t="s">
        <v>22</v>
      </c>
      <c r="C23" s="25">
        <v>1377535</v>
      </c>
      <c r="D23" s="9">
        <v>1312867</v>
      </c>
      <c r="E23" s="9"/>
      <c r="F23" s="60">
        <f t="shared" si="0"/>
        <v>1915</v>
      </c>
      <c r="G23" s="88">
        <f t="shared" si="1"/>
        <v>2955</v>
      </c>
      <c r="H23" s="64">
        <f t="shared" si="2"/>
        <v>4870</v>
      </c>
      <c r="I23" s="95">
        <v>81.099999999999994</v>
      </c>
      <c r="J23" s="53"/>
      <c r="S23" s="47"/>
      <c r="U23">
        <f>SUM(F25:F26)</f>
        <v>10680</v>
      </c>
      <c r="V23">
        <f>SUM(G25:G26)</f>
        <v>5113</v>
      </c>
      <c r="W23" s="44">
        <f t="shared" ref="W23:W57" si="6">85000/12</f>
        <v>7083.333333333333</v>
      </c>
      <c r="X23" s="44">
        <f t="shared" ref="X23:X57" si="7">90000/12</f>
        <v>7500</v>
      </c>
      <c r="Y23" s="44">
        <f t="shared" ref="Y23:Y33" si="8">X23+W23</f>
        <v>14583.333333333332</v>
      </c>
      <c r="Z23">
        <v>85000</v>
      </c>
      <c r="AA23">
        <v>90000</v>
      </c>
      <c r="AC23" s="44">
        <f>SUM(W22:W23)</f>
        <v>14166.666666666666</v>
      </c>
      <c r="AD23" s="44">
        <f>SUM(X22:X23)</f>
        <v>15000</v>
      </c>
    </row>
    <row r="24" spans="1:30">
      <c r="A24" s="131"/>
      <c r="B24" s="28" t="s">
        <v>23</v>
      </c>
      <c r="C24" s="25">
        <v>1380890</v>
      </c>
      <c r="D24" s="9">
        <v>1317124</v>
      </c>
      <c r="E24" s="9"/>
      <c r="F24" s="60">
        <f t="shared" si="0"/>
        <v>3355</v>
      </c>
      <c r="G24" s="88">
        <f t="shared" si="1"/>
        <v>4257</v>
      </c>
      <c r="H24" s="64">
        <f t="shared" si="2"/>
        <v>7612</v>
      </c>
      <c r="I24" s="95">
        <v>250</v>
      </c>
      <c r="J24" s="53"/>
      <c r="S24" s="47"/>
      <c r="U24">
        <f>SUM(F25:F27)</f>
        <v>21997</v>
      </c>
      <c r="V24">
        <f>SUM(G25:G27)</f>
        <v>11277</v>
      </c>
      <c r="W24" s="44">
        <f t="shared" si="6"/>
        <v>7083.333333333333</v>
      </c>
      <c r="X24" s="44">
        <f t="shared" si="7"/>
        <v>7500</v>
      </c>
      <c r="Y24" s="44">
        <f t="shared" si="8"/>
        <v>14583.333333333332</v>
      </c>
      <c r="Z24">
        <v>85000</v>
      </c>
      <c r="AA24">
        <v>90000</v>
      </c>
      <c r="AC24" s="44">
        <f>SUM(W22:W24)</f>
        <v>21250</v>
      </c>
      <c r="AD24" s="44">
        <f>SUM(X22:X24)</f>
        <v>22500</v>
      </c>
    </row>
    <row r="25" spans="1:30">
      <c r="A25" s="131"/>
      <c r="B25" s="28" t="s">
        <v>24</v>
      </c>
      <c r="C25" s="25">
        <v>1384135</v>
      </c>
      <c r="D25" s="9">
        <v>1320288</v>
      </c>
      <c r="E25" s="9"/>
      <c r="F25" s="60">
        <f t="shared" si="0"/>
        <v>3245</v>
      </c>
      <c r="G25" s="88">
        <f t="shared" si="1"/>
        <v>3164</v>
      </c>
      <c r="H25" s="64">
        <f t="shared" si="2"/>
        <v>6409</v>
      </c>
      <c r="I25" s="95">
        <v>97.5</v>
      </c>
      <c r="J25" s="53"/>
      <c r="S25" s="47"/>
      <c r="U25">
        <f>SUM(F25:F28)</f>
        <v>29621</v>
      </c>
      <c r="V25">
        <f>SUM(G25:G28)</f>
        <v>17882</v>
      </c>
      <c r="W25" s="44">
        <f t="shared" si="6"/>
        <v>7083.333333333333</v>
      </c>
      <c r="X25" s="44">
        <f t="shared" si="7"/>
        <v>7500</v>
      </c>
      <c r="Y25" s="44">
        <f t="shared" si="8"/>
        <v>14583.333333333332</v>
      </c>
      <c r="Z25">
        <v>85000</v>
      </c>
      <c r="AA25">
        <v>90000</v>
      </c>
      <c r="AC25" s="44">
        <f>SUM(W22:W25)</f>
        <v>28333.333333333332</v>
      </c>
      <c r="AD25" s="44">
        <f>SUM(X22:X25)</f>
        <v>30000</v>
      </c>
    </row>
    <row r="26" spans="1:30">
      <c r="A26" s="131"/>
      <c r="B26" s="28" t="s">
        <v>25</v>
      </c>
      <c r="C26" s="25">
        <v>1391570</v>
      </c>
      <c r="D26" s="9">
        <v>1322237</v>
      </c>
      <c r="E26" s="9"/>
      <c r="F26" s="60">
        <f t="shared" si="0"/>
        <v>7435</v>
      </c>
      <c r="G26" s="88">
        <f t="shared" si="1"/>
        <v>1949</v>
      </c>
      <c r="H26" s="64">
        <f t="shared" si="2"/>
        <v>9384</v>
      </c>
      <c r="I26" s="95">
        <v>12.1</v>
      </c>
      <c r="J26" s="53"/>
      <c r="S26" s="47"/>
      <c r="U26">
        <f>SUM(F25:F29)</f>
        <v>36562</v>
      </c>
      <c r="V26">
        <f>SUM(G25:G29)</f>
        <v>22470</v>
      </c>
      <c r="W26" s="44">
        <f t="shared" si="6"/>
        <v>7083.333333333333</v>
      </c>
      <c r="X26" s="44">
        <f t="shared" si="7"/>
        <v>7500</v>
      </c>
      <c r="Y26" s="44">
        <f t="shared" si="8"/>
        <v>14583.333333333332</v>
      </c>
      <c r="Z26">
        <v>85000</v>
      </c>
      <c r="AA26">
        <v>90000</v>
      </c>
      <c r="AC26" s="44">
        <f>SUM(W22:W26)</f>
        <v>35416.666666666664</v>
      </c>
      <c r="AD26" s="44">
        <f>SUM(X22:X26)</f>
        <v>37500</v>
      </c>
    </row>
    <row r="27" spans="1:30">
      <c r="A27" s="131"/>
      <c r="B27" s="28" t="s">
        <v>26</v>
      </c>
      <c r="C27" s="25">
        <v>1402887</v>
      </c>
      <c r="D27" s="9">
        <v>1328401</v>
      </c>
      <c r="E27" s="9"/>
      <c r="F27" s="60">
        <f t="shared" si="0"/>
        <v>11317</v>
      </c>
      <c r="G27" s="88">
        <f t="shared" si="1"/>
        <v>6164</v>
      </c>
      <c r="H27" s="64">
        <f t="shared" si="2"/>
        <v>17481</v>
      </c>
      <c r="I27" s="95">
        <v>12.1</v>
      </c>
      <c r="J27" s="53"/>
      <c r="S27" s="47"/>
      <c r="U27">
        <f>SUM(F25:F30)</f>
        <v>48967</v>
      </c>
      <c r="V27">
        <f>SUM(G25:G30)</f>
        <v>28008</v>
      </c>
      <c r="W27" s="44">
        <f t="shared" si="6"/>
        <v>7083.333333333333</v>
      </c>
      <c r="X27" s="44">
        <f t="shared" si="7"/>
        <v>7500</v>
      </c>
      <c r="Y27" s="44">
        <f t="shared" si="8"/>
        <v>14583.333333333332</v>
      </c>
      <c r="Z27">
        <v>85000</v>
      </c>
      <c r="AA27">
        <v>90000</v>
      </c>
      <c r="AC27" s="44">
        <f>SUM(W22:W27)</f>
        <v>42500</v>
      </c>
      <c r="AD27" s="44">
        <f>SUM(X22:X27)</f>
        <v>45000</v>
      </c>
    </row>
    <row r="28" spans="1:30">
      <c r="A28" s="131"/>
      <c r="B28" s="28" t="s">
        <v>15</v>
      </c>
      <c r="C28" s="25">
        <v>1410511</v>
      </c>
      <c r="D28" s="9">
        <v>1335006</v>
      </c>
      <c r="E28" s="9"/>
      <c r="F28" s="60">
        <f t="shared" si="0"/>
        <v>7624</v>
      </c>
      <c r="G28" s="88">
        <f t="shared" si="1"/>
        <v>6605</v>
      </c>
      <c r="H28" s="64">
        <f t="shared" si="2"/>
        <v>14229</v>
      </c>
      <c r="I28" s="95">
        <v>128.30000000000001</v>
      </c>
      <c r="J28" s="53"/>
      <c r="S28" s="47"/>
      <c r="U28">
        <f>SUM(F25:F31)</f>
        <v>55706</v>
      </c>
      <c r="V28">
        <f>SUM(G25:G31)</f>
        <v>35470</v>
      </c>
      <c r="W28" s="44">
        <f t="shared" si="6"/>
        <v>7083.333333333333</v>
      </c>
      <c r="X28" s="44">
        <f t="shared" si="7"/>
        <v>7500</v>
      </c>
      <c r="Y28" s="44">
        <f t="shared" si="8"/>
        <v>14583.333333333332</v>
      </c>
      <c r="Z28">
        <v>85000</v>
      </c>
      <c r="AA28">
        <v>90000</v>
      </c>
      <c r="AC28" s="44">
        <f>SUM(W22:W28)</f>
        <v>49583.333333333336</v>
      </c>
      <c r="AD28" s="44">
        <f>SUM(X22:X28)</f>
        <v>52500</v>
      </c>
    </row>
    <row r="29" spans="1:30">
      <c r="A29" s="131"/>
      <c r="B29" s="28" t="s">
        <v>16</v>
      </c>
      <c r="C29" s="25">
        <v>1417452</v>
      </c>
      <c r="D29" s="9">
        <v>1339594</v>
      </c>
      <c r="E29" s="9"/>
      <c r="F29" s="60">
        <f t="shared" si="0"/>
        <v>6941</v>
      </c>
      <c r="G29" s="88">
        <f t="shared" si="1"/>
        <v>4588</v>
      </c>
      <c r="H29" s="64">
        <f t="shared" si="2"/>
        <v>11529</v>
      </c>
      <c r="I29" s="95">
        <v>125</v>
      </c>
      <c r="J29" s="53"/>
      <c r="S29" s="47"/>
      <c r="U29">
        <f>SUM(F25:F32)</f>
        <v>63657</v>
      </c>
      <c r="V29">
        <f>SUM(G25:G32)</f>
        <v>42778</v>
      </c>
      <c r="W29" s="44">
        <f t="shared" si="6"/>
        <v>7083.333333333333</v>
      </c>
      <c r="X29" s="44">
        <f t="shared" si="7"/>
        <v>7500</v>
      </c>
      <c r="Y29" s="44">
        <f t="shared" si="8"/>
        <v>14583.333333333332</v>
      </c>
      <c r="Z29">
        <v>85000</v>
      </c>
      <c r="AA29">
        <v>90000</v>
      </c>
      <c r="AC29" s="44">
        <f>SUM(W22:W29)</f>
        <v>56666.666666666672</v>
      </c>
      <c r="AD29" s="44">
        <f>SUM(X22:X29)</f>
        <v>60000</v>
      </c>
    </row>
    <row r="30" spans="1:30">
      <c r="A30" s="131"/>
      <c r="B30" s="28" t="s">
        <v>17</v>
      </c>
      <c r="C30" s="25">
        <v>1429857</v>
      </c>
      <c r="D30" s="9">
        <v>1345132</v>
      </c>
      <c r="E30" s="9"/>
      <c r="F30" s="60">
        <f t="shared" si="0"/>
        <v>12405</v>
      </c>
      <c r="G30" s="88">
        <f t="shared" si="1"/>
        <v>5538</v>
      </c>
      <c r="H30" s="64">
        <f t="shared" si="2"/>
        <v>17943</v>
      </c>
      <c r="I30" s="95">
        <v>168.8</v>
      </c>
      <c r="J30" s="53"/>
      <c r="S30" s="47"/>
      <c r="U30">
        <f>SUM(F25:F33)</f>
        <v>70493</v>
      </c>
      <c r="V30">
        <f>SUM(G25:G33)</f>
        <v>47700</v>
      </c>
      <c r="W30" s="44">
        <f t="shared" si="6"/>
        <v>7083.333333333333</v>
      </c>
      <c r="X30" s="44">
        <f t="shared" si="7"/>
        <v>7500</v>
      </c>
      <c r="Y30" s="44">
        <f t="shared" si="8"/>
        <v>14583.333333333332</v>
      </c>
      <c r="Z30">
        <v>85000</v>
      </c>
      <c r="AA30">
        <v>90000</v>
      </c>
      <c r="AC30" s="44">
        <f>SUM(W22:W30)</f>
        <v>63750.000000000007</v>
      </c>
      <c r="AD30" s="44">
        <f>SUM(X22:X30)</f>
        <v>67500</v>
      </c>
    </row>
    <row r="31" spans="1:30">
      <c r="A31" s="131"/>
      <c r="B31" s="28" t="s">
        <v>18</v>
      </c>
      <c r="C31" s="25">
        <v>1436596</v>
      </c>
      <c r="D31" s="9">
        <v>1352594</v>
      </c>
      <c r="E31" s="9"/>
      <c r="F31" s="60">
        <f t="shared" si="0"/>
        <v>6739</v>
      </c>
      <c r="G31" s="88">
        <f t="shared" si="1"/>
        <v>7462</v>
      </c>
      <c r="H31" s="64">
        <f t="shared" si="2"/>
        <v>14201</v>
      </c>
      <c r="I31" s="95">
        <v>52.5</v>
      </c>
      <c r="J31" s="53"/>
      <c r="S31" s="47"/>
      <c r="U31">
        <f>SUM(F25:F34)</f>
        <v>75432</v>
      </c>
      <c r="V31">
        <f>SUM(G25:G34)</f>
        <v>52477</v>
      </c>
      <c r="W31" s="44">
        <f t="shared" si="6"/>
        <v>7083.333333333333</v>
      </c>
      <c r="X31" s="44">
        <f t="shared" si="7"/>
        <v>7500</v>
      </c>
      <c r="Y31" s="44">
        <f t="shared" si="8"/>
        <v>14583.333333333332</v>
      </c>
      <c r="Z31">
        <v>85000</v>
      </c>
      <c r="AA31">
        <v>90000</v>
      </c>
      <c r="AC31" s="44">
        <f>SUM(W22:W31)</f>
        <v>70833.333333333343</v>
      </c>
      <c r="AD31" s="44">
        <f>SUM(X22:X31)</f>
        <v>75000</v>
      </c>
    </row>
    <row r="32" spans="1:30">
      <c r="A32" s="131"/>
      <c r="B32" s="28" t="s">
        <v>19</v>
      </c>
      <c r="C32" s="25">
        <v>1444547</v>
      </c>
      <c r="D32" s="9">
        <v>1359902</v>
      </c>
      <c r="E32" s="9"/>
      <c r="F32" s="60">
        <f t="shared" si="0"/>
        <v>7951</v>
      </c>
      <c r="G32" s="88">
        <f t="shared" si="1"/>
        <v>7308</v>
      </c>
      <c r="H32" s="64">
        <f t="shared" si="2"/>
        <v>15259</v>
      </c>
      <c r="I32" s="95">
        <v>158.6</v>
      </c>
      <c r="J32" s="53"/>
      <c r="S32" s="47"/>
      <c r="U32">
        <f>SUM(F25:F35)</f>
        <v>85440</v>
      </c>
      <c r="V32">
        <f>SUM(G25:G35)</f>
        <v>56511</v>
      </c>
      <c r="W32" s="44">
        <f t="shared" si="6"/>
        <v>7083.333333333333</v>
      </c>
      <c r="X32" s="44">
        <f t="shared" si="7"/>
        <v>7500</v>
      </c>
      <c r="Y32" s="44">
        <f t="shared" si="8"/>
        <v>14583.333333333332</v>
      </c>
      <c r="Z32">
        <v>85000</v>
      </c>
      <c r="AA32">
        <v>90000</v>
      </c>
      <c r="AC32" s="44">
        <f>SUM(W22:W32)</f>
        <v>77916.666666666672</v>
      </c>
      <c r="AD32" s="44">
        <f>SUM(X22:X32)</f>
        <v>82500</v>
      </c>
    </row>
    <row r="33" spans="1:30" ht="15" thickBot="1">
      <c r="A33" s="131"/>
      <c r="B33" s="31" t="s">
        <v>20</v>
      </c>
      <c r="C33" s="32">
        <v>1451383</v>
      </c>
      <c r="D33" s="23">
        <v>1364824</v>
      </c>
      <c r="E33" s="23"/>
      <c r="F33" s="62">
        <f t="shared" si="0"/>
        <v>6836</v>
      </c>
      <c r="G33" s="90">
        <f t="shared" si="1"/>
        <v>4922</v>
      </c>
      <c r="H33" s="66">
        <f t="shared" si="2"/>
        <v>11758</v>
      </c>
      <c r="I33" s="97">
        <v>93.5</v>
      </c>
      <c r="J33" s="54"/>
      <c r="K33" s="48"/>
      <c r="L33" s="48"/>
      <c r="M33" s="48"/>
      <c r="N33" s="48"/>
      <c r="O33" s="48"/>
      <c r="P33" s="48"/>
      <c r="Q33" s="48"/>
      <c r="R33" s="48"/>
      <c r="S33" s="49"/>
      <c r="U33">
        <f>SUM(F25:F36)</f>
        <v>93092</v>
      </c>
      <c r="V33">
        <f>SUM(G25:G36)</f>
        <v>60370</v>
      </c>
      <c r="W33" s="44">
        <f t="shared" si="6"/>
        <v>7083.333333333333</v>
      </c>
      <c r="X33" s="44">
        <f t="shared" si="7"/>
        <v>7500</v>
      </c>
      <c r="Y33" s="44">
        <f t="shared" si="8"/>
        <v>14583.333333333332</v>
      </c>
      <c r="Z33">
        <v>85000</v>
      </c>
      <c r="AA33">
        <v>90000</v>
      </c>
      <c r="AC33" s="44">
        <f>SUM(W22:W33)</f>
        <v>85000</v>
      </c>
      <c r="AD33" s="44">
        <f>SUM(X22:X33)</f>
        <v>90000</v>
      </c>
    </row>
    <row r="34" spans="1:30">
      <c r="A34" s="130">
        <v>2021</v>
      </c>
      <c r="B34" s="30" t="s">
        <v>21</v>
      </c>
      <c r="C34" s="24">
        <v>1456322</v>
      </c>
      <c r="D34" s="13">
        <v>1369601</v>
      </c>
      <c r="E34" s="13"/>
      <c r="F34" s="59">
        <f t="shared" si="0"/>
        <v>4939</v>
      </c>
      <c r="G34" s="87">
        <f t="shared" si="1"/>
        <v>4777</v>
      </c>
      <c r="H34" s="63">
        <f t="shared" si="2"/>
        <v>9716</v>
      </c>
      <c r="I34" s="93">
        <v>206.3</v>
      </c>
      <c r="J34" s="45"/>
      <c r="K34" s="50"/>
      <c r="L34" s="45"/>
      <c r="M34" s="45"/>
      <c r="N34" s="45"/>
      <c r="O34" s="45"/>
      <c r="P34" s="45"/>
      <c r="Q34" s="45"/>
      <c r="R34" s="45"/>
      <c r="S34" s="46"/>
      <c r="U34">
        <f>F37</f>
        <v>8725</v>
      </c>
      <c r="V34">
        <f>G37</f>
        <v>5268</v>
      </c>
      <c r="W34" s="44">
        <f>85000/12</f>
        <v>7083.333333333333</v>
      </c>
      <c r="X34" s="44">
        <f>90000/12</f>
        <v>7500</v>
      </c>
      <c r="Y34" s="44">
        <f>X34+W34</f>
        <v>14583.333333333332</v>
      </c>
      <c r="Z34">
        <v>85000</v>
      </c>
      <c r="AA34">
        <v>90000</v>
      </c>
      <c r="AC34" s="44">
        <f>W34</f>
        <v>7083.333333333333</v>
      </c>
      <c r="AD34" s="44">
        <f>X34</f>
        <v>7500</v>
      </c>
    </row>
    <row r="35" spans="1:30">
      <c r="A35" s="131"/>
      <c r="B35" s="28" t="s">
        <v>22</v>
      </c>
      <c r="C35" s="25">
        <v>1466330</v>
      </c>
      <c r="D35" s="9">
        <v>1373635</v>
      </c>
      <c r="E35" s="9"/>
      <c r="F35" s="60">
        <f t="shared" si="0"/>
        <v>10008</v>
      </c>
      <c r="G35" s="88">
        <f t="shared" si="1"/>
        <v>4034</v>
      </c>
      <c r="H35" s="64">
        <f t="shared" si="2"/>
        <v>14042</v>
      </c>
      <c r="I35" s="95">
        <v>110.5</v>
      </c>
      <c r="K35" s="51"/>
      <c r="S35" s="47"/>
      <c r="U35">
        <f>SUM(F37:F38)</f>
        <v>14100</v>
      </c>
      <c r="V35">
        <f>SUM(G37:G38)</f>
        <v>12131</v>
      </c>
      <c r="W35" s="44">
        <f t="shared" si="6"/>
        <v>7083.333333333333</v>
      </c>
      <c r="X35" s="44">
        <f t="shared" si="7"/>
        <v>7500</v>
      </c>
      <c r="Y35" s="44">
        <f t="shared" ref="Y35:Y45" si="9">X35+W35</f>
        <v>14583.333333333332</v>
      </c>
      <c r="Z35">
        <v>85000</v>
      </c>
      <c r="AA35">
        <v>90000</v>
      </c>
      <c r="AC35" s="44">
        <f>SUM(W34:W35)</f>
        <v>14166.666666666666</v>
      </c>
      <c r="AD35" s="44">
        <f>SUM(X34:X35)</f>
        <v>15000</v>
      </c>
    </row>
    <row r="36" spans="1:30">
      <c r="A36" s="131"/>
      <c r="B36" s="28" t="s">
        <v>23</v>
      </c>
      <c r="C36" s="25">
        <v>1473982</v>
      </c>
      <c r="D36" s="9">
        <v>1377494</v>
      </c>
      <c r="E36" s="9"/>
      <c r="F36" s="60">
        <f t="shared" si="0"/>
        <v>7652</v>
      </c>
      <c r="G36" s="88">
        <f t="shared" si="1"/>
        <v>3859</v>
      </c>
      <c r="H36" s="64">
        <f t="shared" si="2"/>
        <v>11511</v>
      </c>
      <c r="I36" s="95">
        <v>75.400000000000006</v>
      </c>
      <c r="K36" s="51"/>
      <c r="S36" s="47"/>
      <c r="U36">
        <f>SUM(F37:F39)</f>
        <v>24007</v>
      </c>
      <c r="V36">
        <f>SUM(G37:G39)</f>
        <v>19381</v>
      </c>
      <c r="W36" s="44">
        <f t="shared" si="6"/>
        <v>7083.333333333333</v>
      </c>
      <c r="X36" s="44">
        <f t="shared" si="7"/>
        <v>7500</v>
      </c>
      <c r="Y36" s="44">
        <f t="shared" si="9"/>
        <v>14583.333333333332</v>
      </c>
      <c r="Z36">
        <v>85000</v>
      </c>
      <c r="AA36">
        <v>90000</v>
      </c>
      <c r="AC36" s="44">
        <f>SUM(W34:W36)</f>
        <v>21250</v>
      </c>
      <c r="AD36" s="44">
        <f>SUM(X34:X36)</f>
        <v>22500</v>
      </c>
    </row>
    <row r="37" spans="1:30">
      <c r="A37" s="131"/>
      <c r="B37" s="28" t="s">
        <v>24</v>
      </c>
      <c r="C37" s="25">
        <v>1482707</v>
      </c>
      <c r="D37" s="9">
        <v>1382762</v>
      </c>
      <c r="E37" s="9"/>
      <c r="F37" s="60">
        <f t="shared" si="0"/>
        <v>8725</v>
      </c>
      <c r="G37" s="88">
        <f t="shared" si="1"/>
        <v>5268</v>
      </c>
      <c r="H37" s="64">
        <f t="shared" si="2"/>
        <v>13993</v>
      </c>
      <c r="I37" s="95">
        <v>34.5</v>
      </c>
      <c r="K37" s="51"/>
      <c r="S37" s="47"/>
      <c r="U37">
        <f>SUM(F37:F40)</f>
        <v>32670</v>
      </c>
      <c r="V37">
        <f>SUM(G37:G40)</f>
        <v>26235</v>
      </c>
      <c r="W37" s="44">
        <f t="shared" si="6"/>
        <v>7083.333333333333</v>
      </c>
      <c r="X37" s="44">
        <f t="shared" si="7"/>
        <v>7500</v>
      </c>
      <c r="Y37" s="44">
        <f t="shared" si="9"/>
        <v>14583.333333333332</v>
      </c>
      <c r="Z37">
        <v>85000</v>
      </c>
      <c r="AA37">
        <v>90000</v>
      </c>
      <c r="AC37" s="44">
        <f>SUM(W34:W37)</f>
        <v>28333.333333333332</v>
      </c>
      <c r="AD37" s="44">
        <f>SUM(X34:X37)</f>
        <v>30000</v>
      </c>
    </row>
    <row r="38" spans="1:30">
      <c r="A38" s="131"/>
      <c r="B38" s="28" t="s">
        <v>25</v>
      </c>
      <c r="C38" s="25">
        <v>1488082</v>
      </c>
      <c r="D38" s="9">
        <v>1389625</v>
      </c>
      <c r="E38" s="9"/>
      <c r="F38" s="60">
        <f t="shared" si="0"/>
        <v>5375</v>
      </c>
      <c r="G38" s="88">
        <f t="shared" si="1"/>
        <v>6863</v>
      </c>
      <c r="H38" s="64">
        <f t="shared" si="2"/>
        <v>12238</v>
      </c>
      <c r="I38" s="95"/>
      <c r="K38" s="51"/>
      <c r="S38" s="47"/>
      <c r="U38">
        <f>SUM(F37:F41)</f>
        <v>41671</v>
      </c>
      <c r="V38">
        <f>SUM(G37:G41)</f>
        <v>33154</v>
      </c>
      <c r="W38" s="44">
        <f t="shared" si="6"/>
        <v>7083.333333333333</v>
      </c>
      <c r="X38" s="44">
        <f t="shared" si="7"/>
        <v>7500</v>
      </c>
      <c r="Y38" s="44">
        <f t="shared" si="9"/>
        <v>14583.333333333332</v>
      </c>
      <c r="Z38">
        <v>85000</v>
      </c>
      <c r="AA38">
        <v>90000</v>
      </c>
      <c r="AC38" s="44">
        <f>SUM(W34:W38)</f>
        <v>35416.666666666664</v>
      </c>
      <c r="AD38" s="44">
        <f>SUM(X34:X38)</f>
        <v>37500</v>
      </c>
    </row>
    <row r="39" spans="1:30">
      <c r="A39" s="131"/>
      <c r="B39" s="28" t="s">
        <v>26</v>
      </c>
      <c r="C39" s="25">
        <v>1497989</v>
      </c>
      <c r="D39" s="9">
        <v>1396875</v>
      </c>
      <c r="E39" s="9"/>
      <c r="F39" s="60">
        <f t="shared" si="0"/>
        <v>9907</v>
      </c>
      <c r="G39" s="88">
        <f t="shared" si="1"/>
        <v>7250</v>
      </c>
      <c r="H39" s="64">
        <f t="shared" si="2"/>
        <v>17157</v>
      </c>
      <c r="I39" s="95"/>
      <c r="K39" s="51"/>
      <c r="S39" s="47"/>
      <c r="U39">
        <f>SUM(F37:F42)</f>
        <v>52295</v>
      </c>
      <c r="V39">
        <f>SUM(G37:G42)</f>
        <v>37603</v>
      </c>
      <c r="W39" s="44">
        <f t="shared" si="6"/>
        <v>7083.333333333333</v>
      </c>
      <c r="X39" s="44">
        <f t="shared" si="7"/>
        <v>7500</v>
      </c>
      <c r="Y39" s="44">
        <f t="shared" si="9"/>
        <v>14583.333333333332</v>
      </c>
      <c r="Z39">
        <v>85000</v>
      </c>
      <c r="AA39">
        <v>90000</v>
      </c>
      <c r="AC39" s="44">
        <f>SUM(W34:W39)</f>
        <v>42500</v>
      </c>
      <c r="AD39" s="44">
        <f>SUM(X34:X39)</f>
        <v>45000</v>
      </c>
    </row>
    <row r="40" spans="1:30">
      <c r="A40" s="131"/>
      <c r="B40" s="28" t="s">
        <v>15</v>
      </c>
      <c r="C40" s="25">
        <v>1506652</v>
      </c>
      <c r="D40" s="9">
        <v>1403729</v>
      </c>
      <c r="E40" s="9"/>
      <c r="F40" s="60">
        <f t="shared" si="0"/>
        <v>8663</v>
      </c>
      <c r="G40" s="88">
        <f t="shared" si="1"/>
        <v>6854</v>
      </c>
      <c r="H40" s="64">
        <f t="shared" si="2"/>
        <v>15517</v>
      </c>
      <c r="I40" s="95"/>
      <c r="K40" s="51"/>
      <c r="S40" s="47"/>
      <c r="U40">
        <f>SUM(F37:F43)</f>
        <v>64826</v>
      </c>
      <c r="V40">
        <f>SUM(G37:G43)</f>
        <v>45436</v>
      </c>
      <c r="W40" s="44">
        <f t="shared" si="6"/>
        <v>7083.333333333333</v>
      </c>
      <c r="X40" s="44">
        <f t="shared" si="7"/>
        <v>7500</v>
      </c>
      <c r="Y40" s="44">
        <f t="shared" si="9"/>
        <v>14583.333333333332</v>
      </c>
      <c r="Z40">
        <v>85000</v>
      </c>
      <c r="AA40">
        <v>90000</v>
      </c>
      <c r="AC40" s="44">
        <f>SUM(W34:W40)</f>
        <v>49583.333333333336</v>
      </c>
      <c r="AD40" s="44">
        <f>SUM(X34:X40)</f>
        <v>52500</v>
      </c>
    </row>
    <row r="41" spans="1:30">
      <c r="A41" s="131"/>
      <c r="B41" s="28" t="s">
        <v>16</v>
      </c>
      <c r="C41" s="25">
        <v>1515653</v>
      </c>
      <c r="D41" s="9">
        <v>1410648</v>
      </c>
      <c r="E41" s="9"/>
      <c r="F41" s="60">
        <f t="shared" si="0"/>
        <v>9001</v>
      </c>
      <c r="G41" s="88">
        <f t="shared" si="1"/>
        <v>6919</v>
      </c>
      <c r="H41" s="64">
        <f t="shared" si="2"/>
        <v>15920</v>
      </c>
      <c r="I41" s="95"/>
      <c r="K41" s="51"/>
      <c r="S41" s="47"/>
      <c r="U41">
        <f>SUM(F37:F44)</f>
        <v>75224</v>
      </c>
      <c r="V41">
        <f>SUM(G37:G44)</f>
        <v>53621</v>
      </c>
      <c r="W41" s="44">
        <f t="shared" si="6"/>
        <v>7083.333333333333</v>
      </c>
      <c r="X41" s="44">
        <f t="shared" si="7"/>
        <v>7500</v>
      </c>
      <c r="Y41" s="44">
        <f t="shared" si="9"/>
        <v>14583.333333333332</v>
      </c>
      <c r="Z41">
        <v>85000</v>
      </c>
      <c r="AA41">
        <v>90000</v>
      </c>
      <c r="AC41" s="44">
        <f>SUM(W34:W41)</f>
        <v>56666.666666666672</v>
      </c>
      <c r="AD41" s="44">
        <f>SUM(X34:X41)</f>
        <v>60000</v>
      </c>
    </row>
    <row r="42" spans="1:30">
      <c r="A42" s="131"/>
      <c r="B42" s="28" t="s">
        <v>17</v>
      </c>
      <c r="C42" s="25">
        <v>1526277</v>
      </c>
      <c r="D42" s="9">
        <v>1415097</v>
      </c>
      <c r="E42" s="9"/>
      <c r="F42" s="60">
        <f t="shared" si="0"/>
        <v>10624</v>
      </c>
      <c r="G42" s="88">
        <f t="shared" si="1"/>
        <v>4449</v>
      </c>
      <c r="H42" s="64">
        <f t="shared" si="2"/>
        <v>15073</v>
      </c>
      <c r="I42" s="95"/>
      <c r="K42" s="51"/>
      <c r="S42" s="47"/>
      <c r="U42">
        <f>SUM(F37:F45)</f>
        <v>78768</v>
      </c>
      <c r="V42">
        <f>SUM(G37:G45)</f>
        <v>59085</v>
      </c>
      <c r="W42" s="44">
        <f t="shared" si="6"/>
        <v>7083.333333333333</v>
      </c>
      <c r="X42" s="44">
        <f t="shared" si="7"/>
        <v>7500</v>
      </c>
      <c r="Y42" s="44">
        <f t="shared" si="9"/>
        <v>14583.333333333332</v>
      </c>
      <c r="Z42">
        <v>85000</v>
      </c>
      <c r="AA42">
        <v>90000</v>
      </c>
      <c r="AC42" s="44">
        <f>SUM(W34:W42)</f>
        <v>63750.000000000007</v>
      </c>
      <c r="AD42" s="44">
        <f>SUM(X34:X42)</f>
        <v>67500</v>
      </c>
    </row>
    <row r="43" spans="1:30">
      <c r="A43" s="131"/>
      <c r="B43" s="28" t="s">
        <v>18</v>
      </c>
      <c r="C43" s="25">
        <v>1538808</v>
      </c>
      <c r="D43" s="9">
        <v>1422930</v>
      </c>
      <c r="E43" s="9"/>
      <c r="F43" s="60">
        <f t="shared" si="0"/>
        <v>12531</v>
      </c>
      <c r="G43" s="88">
        <f t="shared" si="1"/>
        <v>7833</v>
      </c>
      <c r="H43" s="64">
        <f t="shared" si="2"/>
        <v>20364</v>
      </c>
      <c r="I43" s="95"/>
      <c r="K43" s="51"/>
      <c r="S43" s="47"/>
      <c r="U43">
        <f>SUM(F37:F46)</f>
        <v>84988</v>
      </c>
      <c r="V43">
        <f>SUM(G37:G46)</f>
        <v>65512</v>
      </c>
      <c r="W43" s="44">
        <f t="shared" si="6"/>
        <v>7083.333333333333</v>
      </c>
      <c r="X43" s="44">
        <f t="shared" si="7"/>
        <v>7500</v>
      </c>
      <c r="Y43" s="44">
        <f t="shared" si="9"/>
        <v>14583.333333333332</v>
      </c>
      <c r="Z43">
        <v>85000</v>
      </c>
      <c r="AA43">
        <v>90000</v>
      </c>
      <c r="AC43" s="44">
        <f>SUM(W34:W43)</f>
        <v>70833.333333333343</v>
      </c>
      <c r="AD43" s="44">
        <f>SUM(X34:X43)</f>
        <v>75000</v>
      </c>
    </row>
    <row r="44" spans="1:30">
      <c r="A44" s="131"/>
      <c r="B44" s="28" t="s">
        <v>19</v>
      </c>
      <c r="C44" s="25">
        <v>1549206</v>
      </c>
      <c r="D44" s="9">
        <v>1431115</v>
      </c>
      <c r="E44" s="9"/>
      <c r="F44" s="60">
        <f t="shared" si="0"/>
        <v>10398</v>
      </c>
      <c r="G44" s="88">
        <f t="shared" si="1"/>
        <v>8185</v>
      </c>
      <c r="H44" s="64">
        <f t="shared" si="2"/>
        <v>18583</v>
      </c>
      <c r="I44" s="95"/>
      <c r="K44" s="51"/>
      <c r="S44" s="47"/>
      <c r="U44">
        <f>SUM(F37:F47)</f>
        <v>84988</v>
      </c>
      <c r="V44">
        <f>SUM(G37:G47)</f>
        <v>65512</v>
      </c>
      <c r="W44" s="44">
        <f t="shared" si="6"/>
        <v>7083.333333333333</v>
      </c>
      <c r="X44" s="44">
        <f t="shared" si="7"/>
        <v>7500</v>
      </c>
      <c r="Y44" s="44">
        <f t="shared" si="9"/>
        <v>14583.333333333332</v>
      </c>
      <c r="Z44">
        <v>85000</v>
      </c>
      <c r="AA44">
        <v>90000</v>
      </c>
      <c r="AC44" s="44">
        <f>SUM(W34:W44)</f>
        <v>77916.666666666672</v>
      </c>
      <c r="AD44" s="44">
        <f>SUM(X34:X44)</f>
        <v>82500</v>
      </c>
    </row>
    <row r="45" spans="1:30">
      <c r="A45" s="131"/>
      <c r="B45" s="31" t="s">
        <v>20</v>
      </c>
      <c r="C45" s="32">
        <v>1552750</v>
      </c>
      <c r="D45" s="23">
        <v>1436579</v>
      </c>
      <c r="E45" s="23"/>
      <c r="F45" s="62">
        <f t="shared" si="0"/>
        <v>3544</v>
      </c>
      <c r="G45" s="90">
        <f t="shared" si="1"/>
        <v>5464</v>
      </c>
      <c r="H45" s="113">
        <f t="shared" si="2"/>
        <v>9008</v>
      </c>
      <c r="I45" s="97"/>
      <c r="K45" s="51"/>
      <c r="S45" s="47"/>
      <c r="U45">
        <f>SUM(F37:F48)</f>
        <v>84988</v>
      </c>
      <c r="V45">
        <f>SUM(G37:G48)</f>
        <v>65512</v>
      </c>
      <c r="W45" s="44">
        <f t="shared" si="6"/>
        <v>7083.333333333333</v>
      </c>
      <c r="X45" s="44">
        <f t="shared" si="7"/>
        <v>7500</v>
      </c>
      <c r="Y45" s="44">
        <f t="shared" si="9"/>
        <v>14583.333333333332</v>
      </c>
      <c r="Z45">
        <v>85000</v>
      </c>
      <c r="AA45">
        <v>90000</v>
      </c>
      <c r="AC45" s="44">
        <f>SUM(W34:W45)</f>
        <v>85000</v>
      </c>
      <c r="AD45" s="44">
        <f>SUM(X34:X45)</f>
        <v>90000</v>
      </c>
    </row>
    <row r="46" spans="1:30">
      <c r="A46" s="123">
        <v>2022</v>
      </c>
      <c r="B46" s="68" t="s">
        <v>21</v>
      </c>
      <c r="C46" s="69">
        <v>1558970</v>
      </c>
      <c r="D46" s="69">
        <v>1443006</v>
      </c>
      <c r="E46" s="69"/>
      <c r="F46" s="80">
        <f t="shared" ref="F46" si="10">IF(C46&lt;&gt;"",C46-C45,"")</f>
        <v>6220</v>
      </c>
      <c r="G46" s="91">
        <f t="shared" ref="G46" si="11">IF(D46&lt;&gt;"",D46-D45,"")</f>
        <v>6427</v>
      </c>
      <c r="H46" s="114">
        <f t="shared" ref="H46" si="12">IF(C46&lt;&gt;"",G46+F46,"")</f>
        <v>12647</v>
      </c>
      <c r="I46" s="98"/>
      <c r="J46" s="77"/>
      <c r="K46" s="70"/>
      <c r="L46" s="70"/>
      <c r="M46" s="70"/>
      <c r="N46" s="70"/>
      <c r="O46" s="70"/>
      <c r="P46" s="70"/>
      <c r="Q46" s="70"/>
      <c r="R46" s="70"/>
      <c r="S46" s="71"/>
      <c r="U46" t="str">
        <f>F49</f>
        <v/>
      </c>
      <c r="V46" t="str">
        <f>G49</f>
        <v/>
      </c>
      <c r="W46" s="44">
        <f>85000/12</f>
        <v>7083.333333333333</v>
      </c>
      <c r="X46" s="44">
        <f>90000/12</f>
        <v>7500</v>
      </c>
      <c r="Y46" s="44">
        <f>X46+W46</f>
        <v>14583.333333333332</v>
      </c>
      <c r="Z46">
        <v>85000</v>
      </c>
      <c r="AA46">
        <v>90000</v>
      </c>
      <c r="AC46" s="44">
        <f>W46</f>
        <v>7083.333333333333</v>
      </c>
      <c r="AD46" s="44">
        <f>X46</f>
        <v>7500</v>
      </c>
    </row>
    <row r="47" spans="1:30">
      <c r="A47" s="124"/>
      <c r="B47" s="28" t="s">
        <v>22</v>
      </c>
      <c r="C47" s="9"/>
      <c r="D47" s="9"/>
      <c r="E47" s="9"/>
      <c r="F47" s="81" t="str">
        <f t="shared" ref="F47" si="13">IF(C47&lt;&gt;"",C47-C46,"")</f>
        <v/>
      </c>
      <c r="G47" s="88" t="str">
        <f t="shared" ref="G47" si="14">IF(D47&lt;&gt;"",D47-D46,"")</f>
        <v/>
      </c>
      <c r="H47" s="115" t="str">
        <f t="shared" ref="H47" si="15">IF(C47&lt;&gt;"",G47+F47,"")</f>
        <v/>
      </c>
      <c r="I47" s="99"/>
      <c r="J47" s="78"/>
      <c r="S47" s="72"/>
      <c r="U47">
        <f>SUM(F49:F50)</f>
        <v>0</v>
      </c>
      <c r="V47">
        <f>SUM(G49:G50)</f>
        <v>0</v>
      </c>
      <c r="W47" s="44">
        <f t="shared" si="6"/>
        <v>7083.333333333333</v>
      </c>
      <c r="X47" s="44">
        <f t="shared" si="7"/>
        <v>7500</v>
      </c>
      <c r="Y47" s="44">
        <f t="shared" ref="Y47:Y57" si="16">X47+W47</f>
        <v>14583.333333333332</v>
      </c>
      <c r="Z47">
        <v>85000</v>
      </c>
      <c r="AA47">
        <v>90000</v>
      </c>
      <c r="AC47" s="44">
        <f>SUM(W46:W47)</f>
        <v>14166.666666666666</v>
      </c>
      <c r="AD47" s="44">
        <f>SUM(X46:X47)</f>
        <v>15000</v>
      </c>
    </row>
    <row r="48" spans="1:30">
      <c r="A48" s="124"/>
      <c r="B48" s="28" t="s">
        <v>23</v>
      </c>
      <c r="C48" s="9"/>
      <c r="D48" s="9"/>
      <c r="E48" s="9"/>
      <c r="F48" s="81" t="str">
        <f t="shared" ref="F48:F56" si="17">IF(C48&lt;&gt;"",C48-C47,"")</f>
        <v/>
      </c>
      <c r="G48" s="88" t="str">
        <f t="shared" ref="G48:G56" si="18">IF(D48&lt;&gt;"",D48-D47,"")</f>
        <v/>
      </c>
      <c r="H48" s="115" t="str">
        <f t="shared" ref="H48:H56" si="19">IF(C48&lt;&gt;"",G48+F48,"")</f>
        <v/>
      </c>
      <c r="I48" s="99"/>
      <c r="J48" s="78"/>
      <c r="S48" s="72"/>
      <c r="U48">
        <f>SUM(F49:F51)</f>
        <v>0</v>
      </c>
      <c r="V48">
        <f>SUM(G49:G51)</f>
        <v>0</v>
      </c>
      <c r="W48" s="44">
        <f t="shared" si="6"/>
        <v>7083.333333333333</v>
      </c>
      <c r="X48" s="44">
        <f t="shared" si="7"/>
        <v>7500</v>
      </c>
      <c r="Y48" s="44">
        <f t="shared" si="16"/>
        <v>14583.333333333332</v>
      </c>
      <c r="Z48">
        <v>85000</v>
      </c>
      <c r="AA48">
        <v>90000</v>
      </c>
      <c r="AC48" s="44">
        <f>SUM(W46:W48)</f>
        <v>21250</v>
      </c>
      <c r="AD48" s="44">
        <f>SUM(X46:X48)</f>
        <v>22500</v>
      </c>
    </row>
    <row r="49" spans="1:30">
      <c r="A49" s="124"/>
      <c r="B49" s="28" t="s">
        <v>24</v>
      </c>
      <c r="C49" s="9"/>
      <c r="D49" s="9"/>
      <c r="E49" s="9"/>
      <c r="F49" s="81" t="str">
        <f t="shared" si="17"/>
        <v/>
      </c>
      <c r="G49" s="88" t="str">
        <f t="shared" si="18"/>
        <v/>
      </c>
      <c r="H49" s="115" t="str">
        <f t="shared" si="19"/>
        <v/>
      </c>
      <c r="I49" s="99"/>
      <c r="J49" s="78"/>
      <c r="S49" s="72"/>
      <c r="U49">
        <f>SUM(F49:F52)</f>
        <v>0</v>
      </c>
      <c r="V49">
        <f>SUM(G49:G52)</f>
        <v>0</v>
      </c>
      <c r="W49" s="44">
        <f t="shared" si="6"/>
        <v>7083.333333333333</v>
      </c>
      <c r="X49" s="44">
        <f t="shared" si="7"/>
        <v>7500</v>
      </c>
      <c r="Y49" s="44">
        <f t="shared" si="16"/>
        <v>14583.333333333332</v>
      </c>
      <c r="Z49">
        <v>85000</v>
      </c>
      <c r="AA49">
        <v>90000</v>
      </c>
      <c r="AC49" s="44">
        <f>SUM(W46:W49)</f>
        <v>28333.333333333332</v>
      </c>
      <c r="AD49" s="44">
        <f>SUM(X46:X49)</f>
        <v>30000</v>
      </c>
    </row>
    <row r="50" spans="1:30">
      <c r="A50" s="124"/>
      <c r="B50" s="28" t="s">
        <v>25</v>
      </c>
      <c r="C50" s="9"/>
      <c r="D50" s="9"/>
      <c r="E50" s="9"/>
      <c r="F50" s="81" t="str">
        <f t="shared" si="17"/>
        <v/>
      </c>
      <c r="G50" s="88" t="str">
        <f t="shared" si="18"/>
        <v/>
      </c>
      <c r="H50" s="115" t="str">
        <f t="shared" si="19"/>
        <v/>
      </c>
      <c r="I50" s="99"/>
      <c r="J50" s="78"/>
      <c r="S50" s="72"/>
      <c r="U50">
        <f>SUM(F49:F53)</f>
        <v>0</v>
      </c>
      <c r="V50">
        <f>SUM(G49:G53)</f>
        <v>0</v>
      </c>
      <c r="W50" s="44">
        <f t="shared" si="6"/>
        <v>7083.333333333333</v>
      </c>
      <c r="X50" s="44">
        <f t="shared" si="7"/>
        <v>7500</v>
      </c>
      <c r="Y50" s="44">
        <f t="shared" si="16"/>
        <v>14583.333333333332</v>
      </c>
      <c r="Z50">
        <v>85000</v>
      </c>
      <c r="AA50">
        <v>90000</v>
      </c>
      <c r="AC50" s="44">
        <f>SUM(W46:W50)</f>
        <v>35416.666666666664</v>
      </c>
      <c r="AD50" s="44">
        <f>SUM(X46:X50)</f>
        <v>37500</v>
      </c>
    </row>
    <row r="51" spans="1:30">
      <c r="A51" s="124"/>
      <c r="B51" s="28" t="s">
        <v>26</v>
      </c>
      <c r="C51" s="9"/>
      <c r="D51" s="9"/>
      <c r="E51" s="9"/>
      <c r="F51" s="81" t="str">
        <f t="shared" si="17"/>
        <v/>
      </c>
      <c r="G51" s="88" t="str">
        <f t="shared" si="18"/>
        <v/>
      </c>
      <c r="H51" s="115" t="str">
        <f t="shared" si="19"/>
        <v/>
      </c>
      <c r="I51" s="99"/>
      <c r="J51" s="78"/>
      <c r="S51" s="72"/>
      <c r="U51">
        <f>SUM(F49:F54)</f>
        <v>0</v>
      </c>
      <c r="V51">
        <f>SUM(G49:G54)</f>
        <v>0</v>
      </c>
      <c r="W51" s="44">
        <f t="shared" si="6"/>
        <v>7083.333333333333</v>
      </c>
      <c r="X51" s="44">
        <f t="shared" si="7"/>
        <v>7500</v>
      </c>
      <c r="Y51" s="44">
        <f t="shared" si="16"/>
        <v>14583.333333333332</v>
      </c>
      <c r="Z51">
        <v>85000</v>
      </c>
      <c r="AA51">
        <v>90000</v>
      </c>
      <c r="AC51" s="44">
        <f>SUM(W46:W51)</f>
        <v>42500</v>
      </c>
      <c r="AD51" s="44">
        <f>SUM(X46:X51)</f>
        <v>45000</v>
      </c>
    </row>
    <row r="52" spans="1:30">
      <c r="A52" s="124"/>
      <c r="B52" s="28" t="s">
        <v>15</v>
      </c>
      <c r="C52" s="9"/>
      <c r="D52" s="9"/>
      <c r="E52" s="9"/>
      <c r="F52" s="81" t="str">
        <f t="shared" si="17"/>
        <v/>
      </c>
      <c r="G52" s="88" t="str">
        <f t="shared" si="18"/>
        <v/>
      </c>
      <c r="H52" s="115" t="str">
        <f t="shared" si="19"/>
        <v/>
      </c>
      <c r="I52" s="99"/>
      <c r="J52" s="78"/>
      <c r="S52" s="72"/>
      <c r="U52">
        <f>SUM(F49:F55)</f>
        <v>0</v>
      </c>
      <c r="V52">
        <f>SUM(G49:G55)</f>
        <v>0</v>
      </c>
      <c r="W52" s="44">
        <f t="shared" si="6"/>
        <v>7083.333333333333</v>
      </c>
      <c r="X52" s="44">
        <f t="shared" si="7"/>
        <v>7500</v>
      </c>
      <c r="Y52" s="44">
        <f t="shared" si="16"/>
        <v>14583.333333333332</v>
      </c>
      <c r="Z52">
        <v>85000</v>
      </c>
      <c r="AA52">
        <v>90000</v>
      </c>
      <c r="AC52" s="44">
        <f>SUM(W46:W52)</f>
        <v>49583.333333333336</v>
      </c>
      <c r="AD52" s="44">
        <f>SUM(X46:X52)</f>
        <v>52500</v>
      </c>
    </row>
    <row r="53" spans="1:30">
      <c r="A53" s="124"/>
      <c r="B53" s="28" t="s">
        <v>16</v>
      </c>
      <c r="C53" s="9"/>
      <c r="D53" s="9"/>
      <c r="E53" s="9"/>
      <c r="F53" s="81" t="str">
        <f t="shared" si="17"/>
        <v/>
      </c>
      <c r="G53" s="88" t="str">
        <f t="shared" si="18"/>
        <v/>
      </c>
      <c r="H53" s="115" t="str">
        <f t="shared" si="19"/>
        <v/>
      </c>
      <c r="I53" s="99"/>
      <c r="J53" s="78"/>
      <c r="S53" s="72"/>
      <c r="U53">
        <f>SUM(F49:F56)</f>
        <v>0</v>
      </c>
      <c r="V53">
        <f>SUM(G49:G56)</f>
        <v>0</v>
      </c>
      <c r="W53" s="44">
        <f t="shared" si="6"/>
        <v>7083.333333333333</v>
      </c>
      <c r="X53" s="44">
        <f t="shared" si="7"/>
        <v>7500</v>
      </c>
      <c r="Y53" s="44">
        <f t="shared" si="16"/>
        <v>14583.333333333332</v>
      </c>
      <c r="Z53">
        <v>85000</v>
      </c>
      <c r="AA53">
        <v>90000</v>
      </c>
      <c r="AC53" s="44">
        <f>SUM(W46:W53)</f>
        <v>56666.666666666672</v>
      </c>
      <c r="AD53" s="44">
        <f>SUM(X46:X53)</f>
        <v>60000</v>
      </c>
    </row>
    <row r="54" spans="1:30">
      <c r="A54" s="124"/>
      <c r="B54" s="28" t="s">
        <v>17</v>
      </c>
      <c r="C54" s="9"/>
      <c r="D54" s="9"/>
      <c r="E54" s="9"/>
      <c r="F54" s="81" t="str">
        <f t="shared" si="17"/>
        <v/>
      </c>
      <c r="G54" s="88" t="str">
        <f t="shared" si="18"/>
        <v/>
      </c>
      <c r="H54" s="115" t="str">
        <f t="shared" si="19"/>
        <v/>
      </c>
      <c r="I54" s="99"/>
      <c r="J54" s="78"/>
      <c r="S54" s="72"/>
      <c r="U54">
        <f>SUM(F49:F57)</f>
        <v>0</v>
      </c>
      <c r="V54">
        <f>SUM(G49:G57)</f>
        <v>0</v>
      </c>
      <c r="W54" s="44">
        <f t="shared" si="6"/>
        <v>7083.333333333333</v>
      </c>
      <c r="X54" s="44">
        <f t="shared" si="7"/>
        <v>7500</v>
      </c>
      <c r="Y54" s="44">
        <f t="shared" si="16"/>
        <v>14583.333333333332</v>
      </c>
      <c r="Z54">
        <v>85000</v>
      </c>
      <c r="AA54">
        <v>90000</v>
      </c>
      <c r="AC54" s="44">
        <f>SUM(W46:W54)</f>
        <v>63750.000000000007</v>
      </c>
      <c r="AD54" s="44">
        <f>SUM(X46:X54)</f>
        <v>67500</v>
      </c>
    </row>
    <row r="55" spans="1:30">
      <c r="A55" s="124"/>
      <c r="B55" s="28" t="s">
        <v>18</v>
      </c>
      <c r="C55" s="9"/>
      <c r="D55" s="9"/>
      <c r="E55" s="9"/>
      <c r="F55" s="81" t="str">
        <f t="shared" si="17"/>
        <v/>
      </c>
      <c r="G55" s="88" t="str">
        <f t="shared" si="18"/>
        <v/>
      </c>
      <c r="H55" s="115" t="str">
        <f t="shared" si="19"/>
        <v/>
      </c>
      <c r="I55" s="99"/>
      <c r="J55" s="78"/>
      <c r="S55" s="72"/>
      <c r="U55">
        <f>SUM(F49:F58)</f>
        <v>0</v>
      </c>
      <c r="V55">
        <f>SUM(G49:G58)</f>
        <v>0</v>
      </c>
      <c r="W55" s="44">
        <f t="shared" si="6"/>
        <v>7083.333333333333</v>
      </c>
      <c r="X55" s="44">
        <f t="shared" si="7"/>
        <v>7500</v>
      </c>
      <c r="Y55" s="44">
        <f t="shared" si="16"/>
        <v>14583.333333333332</v>
      </c>
      <c r="Z55">
        <v>85000</v>
      </c>
      <c r="AA55">
        <v>90000</v>
      </c>
      <c r="AC55" s="44">
        <f>SUM(W46:W55)</f>
        <v>70833.333333333343</v>
      </c>
      <c r="AD55" s="44">
        <f>SUM(X46:X55)</f>
        <v>75000</v>
      </c>
    </row>
    <row r="56" spans="1:30">
      <c r="A56" s="124"/>
      <c r="B56" s="28" t="s">
        <v>19</v>
      </c>
      <c r="C56" s="9"/>
      <c r="D56" s="9"/>
      <c r="E56" s="9"/>
      <c r="F56" s="81" t="str">
        <f t="shared" si="17"/>
        <v/>
      </c>
      <c r="G56" s="88" t="str">
        <f t="shared" si="18"/>
        <v/>
      </c>
      <c r="H56" s="115" t="str">
        <f t="shared" si="19"/>
        <v/>
      </c>
      <c r="I56" s="99"/>
      <c r="J56" s="78"/>
      <c r="S56" s="72"/>
      <c r="U56">
        <f>SUM(F49:F59)</f>
        <v>0</v>
      </c>
      <c r="V56">
        <f>SUM(G49:G59)</f>
        <v>0</v>
      </c>
      <c r="W56" s="44">
        <f t="shared" si="6"/>
        <v>7083.333333333333</v>
      </c>
      <c r="X56" s="44">
        <f t="shared" si="7"/>
        <v>7500</v>
      </c>
      <c r="Y56" s="44">
        <f t="shared" si="16"/>
        <v>14583.333333333332</v>
      </c>
      <c r="Z56">
        <v>85000</v>
      </c>
      <c r="AA56">
        <v>90000</v>
      </c>
      <c r="AC56" s="44">
        <f>SUM(W46:W56)</f>
        <v>77916.666666666672</v>
      </c>
      <c r="AD56" s="44">
        <f>SUM(X46:X56)</f>
        <v>82500</v>
      </c>
    </row>
    <row r="57" spans="1:30">
      <c r="A57" s="125"/>
      <c r="B57" s="73" t="s">
        <v>20</v>
      </c>
      <c r="C57" s="74"/>
      <c r="D57" s="74"/>
      <c r="E57" s="74"/>
      <c r="F57" s="82" t="str">
        <f t="shared" ref="F57" si="20">IF(C57&lt;&gt;"",C57-C56,"")</f>
        <v/>
      </c>
      <c r="G57" s="92" t="str">
        <f t="shared" ref="G57" si="21">IF(D57&lt;&gt;"",D57-D56,"")</f>
        <v/>
      </c>
      <c r="H57" s="116" t="str">
        <f t="shared" ref="H57" si="22">IF(C57&lt;&gt;"",G57+F57,"")</f>
        <v/>
      </c>
      <c r="I57" s="100"/>
      <c r="J57" s="79"/>
      <c r="K57" s="75"/>
      <c r="L57" s="75"/>
      <c r="M57" s="75"/>
      <c r="N57" s="75"/>
      <c r="O57" s="75"/>
      <c r="P57" s="75"/>
      <c r="Q57" s="75"/>
      <c r="R57" s="75"/>
      <c r="S57" s="76"/>
      <c r="U57">
        <f>SUM(F49:F60)</f>
        <v>0</v>
      </c>
      <c r="V57">
        <f>SUM(G49:G60)</f>
        <v>0</v>
      </c>
      <c r="W57" s="44">
        <f t="shared" si="6"/>
        <v>7083.333333333333</v>
      </c>
      <c r="X57" s="44">
        <f t="shared" si="7"/>
        <v>7500</v>
      </c>
      <c r="Y57" s="44">
        <f t="shared" si="16"/>
        <v>14583.333333333332</v>
      </c>
      <c r="Z57">
        <v>85000</v>
      </c>
      <c r="AA57">
        <v>90000</v>
      </c>
      <c r="AC57" s="44">
        <f>SUM(W46:W57)</f>
        <v>85000</v>
      </c>
      <c r="AD57" s="44">
        <f>SUM(X46:X57)</f>
        <v>90000</v>
      </c>
    </row>
    <row r="58" spans="1:30">
      <c r="B58" s="19"/>
      <c r="C58" s="11"/>
      <c r="D58" s="11"/>
      <c r="E58" s="11"/>
      <c r="F58" s="12"/>
      <c r="G58" s="12"/>
      <c r="H58" s="12"/>
      <c r="I58" s="33"/>
    </row>
    <row r="59" spans="1:30">
      <c r="B59" s="20"/>
      <c r="C59" s="9"/>
      <c r="D59" s="9"/>
      <c r="E59" s="9"/>
      <c r="F59" s="10"/>
      <c r="G59" s="10"/>
      <c r="H59" s="10"/>
      <c r="I59" s="34"/>
    </row>
    <row r="60" spans="1:30">
      <c r="B60" s="21"/>
      <c r="C60" s="6"/>
      <c r="D60" s="6"/>
      <c r="E60" s="6"/>
      <c r="F60" s="7"/>
      <c r="G60" s="8"/>
      <c r="H60" s="7"/>
      <c r="I60" s="35"/>
    </row>
    <row r="61" spans="1:30">
      <c r="B61" s="22"/>
      <c r="C61" s="1"/>
      <c r="D61" s="1"/>
      <c r="E61" s="1"/>
      <c r="F61" s="2"/>
      <c r="G61" s="4"/>
      <c r="H61" s="2"/>
      <c r="I61" s="36"/>
    </row>
    <row r="62" spans="1:30">
      <c r="B62" s="22"/>
      <c r="C62" s="1"/>
      <c r="D62" s="1"/>
      <c r="E62" s="1"/>
      <c r="F62" s="2"/>
      <c r="G62" s="4"/>
      <c r="H62" s="2"/>
      <c r="I62" s="36"/>
    </row>
    <row r="63" spans="1:30">
      <c r="B63" s="22"/>
      <c r="C63" s="1"/>
      <c r="D63" s="1"/>
      <c r="E63" s="1"/>
      <c r="F63" s="2"/>
      <c r="G63" s="4"/>
      <c r="H63" s="2"/>
      <c r="I63" s="36"/>
    </row>
    <row r="64" spans="1:30">
      <c r="B64" s="22"/>
      <c r="C64" s="1"/>
      <c r="D64" s="1"/>
      <c r="E64" s="1"/>
      <c r="F64" s="2"/>
      <c r="G64" s="4"/>
      <c r="H64" s="2"/>
      <c r="I64" s="36"/>
    </row>
    <row r="65" spans="2:9">
      <c r="B65" s="22"/>
      <c r="C65" s="1"/>
      <c r="D65" s="1"/>
      <c r="E65" s="1"/>
      <c r="F65" s="2"/>
      <c r="G65" s="4"/>
      <c r="H65" s="2"/>
      <c r="I65" s="36"/>
    </row>
    <row r="66" spans="2:9">
      <c r="B66" s="22"/>
      <c r="C66" s="1"/>
      <c r="D66" s="1"/>
      <c r="E66" s="1"/>
      <c r="F66" s="2"/>
      <c r="G66" s="4"/>
      <c r="H66" s="2"/>
      <c r="I66" s="36"/>
    </row>
    <row r="67" spans="2:9">
      <c r="B67" s="22"/>
      <c r="C67" s="1"/>
      <c r="D67" s="1"/>
      <c r="E67" s="1"/>
      <c r="F67" s="2"/>
      <c r="G67" s="4"/>
      <c r="H67" s="2"/>
      <c r="I67" s="36"/>
    </row>
    <row r="68" spans="2:9">
      <c r="B68" s="22"/>
      <c r="C68" s="1"/>
      <c r="D68" s="1"/>
      <c r="E68" s="1"/>
      <c r="F68" s="2"/>
      <c r="G68" s="4"/>
      <c r="H68" s="2"/>
      <c r="I68" s="36"/>
    </row>
    <row r="69" spans="2:9">
      <c r="B69" s="22"/>
      <c r="C69" s="1"/>
      <c r="D69" s="1"/>
      <c r="E69" s="1"/>
      <c r="F69" s="2"/>
      <c r="G69" s="4"/>
      <c r="H69" s="2"/>
      <c r="I69" s="36"/>
    </row>
    <row r="70" spans="2:9">
      <c r="B70" s="22"/>
      <c r="C70" s="1"/>
      <c r="D70" s="1"/>
      <c r="E70" s="1"/>
      <c r="F70" s="2"/>
      <c r="G70" s="4"/>
      <c r="H70" s="2"/>
      <c r="I70" s="36"/>
    </row>
    <row r="71" spans="2:9">
      <c r="B71" s="22"/>
      <c r="C71" s="1"/>
      <c r="D71" s="1"/>
      <c r="E71" s="1"/>
      <c r="F71" s="2"/>
      <c r="G71" s="4"/>
      <c r="H71" s="2"/>
      <c r="I71" s="36"/>
    </row>
    <row r="72" spans="2:9">
      <c r="B72" s="22"/>
      <c r="C72" s="1"/>
      <c r="D72" s="1"/>
      <c r="E72" s="1"/>
      <c r="F72" s="2"/>
      <c r="G72" s="4"/>
      <c r="H72" s="2"/>
      <c r="I72" s="36"/>
    </row>
    <row r="73" spans="2:9">
      <c r="B73" s="22"/>
      <c r="C73" s="1"/>
      <c r="D73" s="1"/>
      <c r="E73" s="1"/>
      <c r="F73" s="2"/>
      <c r="G73" s="4"/>
      <c r="H73" s="2"/>
      <c r="I73" s="36"/>
    </row>
    <row r="74" spans="2:9">
      <c r="B74" s="22"/>
      <c r="C74" s="1"/>
      <c r="D74" s="1"/>
      <c r="E74" s="1"/>
      <c r="F74" s="2"/>
      <c r="G74" s="4"/>
      <c r="H74" s="2"/>
      <c r="I74" s="36"/>
    </row>
    <row r="75" spans="2:9">
      <c r="B75" s="22"/>
      <c r="C75" s="1"/>
      <c r="D75" s="1"/>
      <c r="E75" s="1"/>
      <c r="F75" s="2"/>
      <c r="G75" s="4"/>
      <c r="H75" s="2"/>
      <c r="I75" s="36"/>
    </row>
    <row r="76" spans="2:9">
      <c r="B76" s="22"/>
      <c r="C76" s="1"/>
      <c r="D76" s="1"/>
      <c r="E76" s="1"/>
      <c r="F76" s="2"/>
      <c r="G76" s="4"/>
      <c r="H76" s="2"/>
      <c r="I76" s="36"/>
    </row>
    <row r="77" spans="2:9">
      <c r="B77" s="22"/>
      <c r="C77" s="1"/>
      <c r="D77" s="1"/>
      <c r="E77" s="1"/>
      <c r="F77" s="2"/>
      <c r="G77" s="4"/>
      <c r="H77" s="2"/>
      <c r="I77" s="36"/>
    </row>
    <row r="78" spans="2:9">
      <c r="B78" s="22"/>
      <c r="C78" s="1"/>
      <c r="D78" s="1"/>
      <c r="E78" s="1"/>
      <c r="F78" s="2"/>
      <c r="G78" s="4"/>
      <c r="H78" s="2"/>
      <c r="I78" s="36"/>
    </row>
    <row r="79" spans="2:9">
      <c r="B79" s="22"/>
      <c r="C79" s="1"/>
      <c r="D79" s="1"/>
      <c r="E79" s="1"/>
      <c r="F79" s="2"/>
      <c r="G79" s="4"/>
      <c r="H79" s="2"/>
      <c r="I79" s="36"/>
    </row>
    <row r="80" spans="2:9">
      <c r="B80" s="22"/>
      <c r="C80" s="1"/>
      <c r="D80" s="1"/>
      <c r="E80" s="1"/>
      <c r="F80" s="2"/>
      <c r="G80" s="4"/>
      <c r="H80" s="2"/>
      <c r="I80" s="36"/>
    </row>
    <row r="81" spans="2:9">
      <c r="B81" s="22"/>
      <c r="C81" s="1"/>
      <c r="D81" s="1"/>
      <c r="E81" s="1"/>
      <c r="F81" s="2"/>
      <c r="G81" s="4"/>
      <c r="H81" s="2"/>
      <c r="I81" s="36"/>
    </row>
    <row r="82" spans="2:9">
      <c r="B82" s="22"/>
      <c r="C82" s="1"/>
      <c r="D82" s="1"/>
      <c r="E82" s="1"/>
      <c r="F82" s="2"/>
      <c r="G82" s="4"/>
      <c r="H82" s="2"/>
      <c r="I82" s="36"/>
    </row>
    <row r="83" spans="2:9">
      <c r="B83" s="22"/>
      <c r="C83" s="1"/>
      <c r="D83" s="1"/>
      <c r="E83" s="1"/>
      <c r="F83" s="2"/>
      <c r="G83" s="4"/>
      <c r="H83" s="2"/>
      <c r="I83" s="36"/>
    </row>
    <row r="84" spans="2:9">
      <c r="B84" s="22"/>
      <c r="C84" s="1"/>
      <c r="D84" s="1"/>
      <c r="E84" s="1"/>
      <c r="F84" s="2"/>
      <c r="G84" s="4"/>
      <c r="H84" s="2"/>
      <c r="I84" s="36"/>
    </row>
    <row r="85" spans="2:9">
      <c r="B85" s="22"/>
      <c r="C85" s="1"/>
      <c r="D85" s="1"/>
      <c r="E85" s="1"/>
      <c r="F85" s="2"/>
      <c r="G85" s="4"/>
      <c r="H85" s="2"/>
      <c r="I85" s="36"/>
    </row>
    <row r="86" spans="2:9">
      <c r="B86" s="22"/>
      <c r="C86" s="1"/>
      <c r="D86" s="1"/>
      <c r="E86" s="1"/>
      <c r="F86" s="2"/>
      <c r="G86" s="4"/>
      <c r="H86" s="2"/>
      <c r="I86" s="36"/>
    </row>
    <row r="87" spans="2:9">
      <c r="B87" s="22"/>
      <c r="C87" s="1"/>
      <c r="D87" s="1"/>
      <c r="E87" s="1"/>
      <c r="F87" s="2"/>
      <c r="G87" s="4"/>
      <c r="H87" s="2"/>
      <c r="I87" s="36"/>
    </row>
    <row r="88" spans="2:9">
      <c r="B88" s="22"/>
      <c r="C88" s="1"/>
      <c r="D88" s="1"/>
      <c r="E88" s="1"/>
      <c r="F88" s="2"/>
      <c r="G88" s="4"/>
      <c r="H88" s="2"/>
      <c r="I88" s="36"/>
    </row>
    <row r="89" spans="2:9">
      <c r="B89" s="22"/>
      <c r="C89" s="1"/>
      <c r="D89" s="1"/>
      <c r="E89" s="1"/>
      <c r="F89" s="2"/>
      <c r="G89" s="4"/>
      <c r="H89" s="2"/>
      <c r="I89" s="36"/>
    </row>
    <row r="90" spans="2:9">
      <c r="B90" s="22"/>
      <c r="C90" s="1"/>
      <c r="D90" s="1"/>
      <c r="E90" s="1"/>
      <c r="F90" s="2"/>
      <c r="G90" s="4"/>
      <c r="H90" s="2"/>
      <c r="I90" s="36"/>
    </row>
    <row r="91" spans="2:9">
      <c r="B91" s="22"/>
      <c r="C91" s="1"/>
      <c r="D91" s="1"/>
      <c r="E91" s="1"/>
      <c r="F91" s="2"/>
      <c r="G91" s="4"/>
      <c r="H91" s="2"/>
      <c r="I91" s="36"/>
    </row>
    <row r="92" spans="2:9">
      <c r="B92" s="22"/>
      <c r="C92" s="1"/>
      <c r="D92" s="1"/>
      <c r="E92" s="1"/>
      <c r="F92" s="2"/>
      <c r="G92" s="4"/>
      <c r="H92" s="2"/>
      <c r="I92" s="36"/>
    </row>
    <row r="93" spans="2:9">
      <c r="B93" s="22"/>
      <c r="C93" s="1"/>
      <c r="D93" s="1"/>
      <c r="E93" s="1"/>
      <c r="F93" s="2"/>
      <c r="G93" s="4"/>
      <c r="H93" s="2"/>
      <c r="I93" s="36"/>
    </row>
    <row r="94" spans="2:9">
      <c r="B94" s="22"/>
      <c r="C94" s="1"/>
      <c r="D94" s="1"/>
      <c r="E94" s="1"/>
      <c r="F94" s="2"/>
      <c r="G94" s="4"/>
      <c r="H94" s="2"/>
      <c r="I94" s="36"/>
    </row>
    <row r="95" spans="2:9">
      <c r="B95" s="22"/>
      <c r="C95" s="1"/>
      <c r="D95" s="1"/>
      <c r="E95" s="1"/>
      <c r="F95" s="2"/>
      <c r="G95" s="4"/>
      <c r="H95" s="2"/>
      <c r="I95" s="36"/>
    </row>
    <row r="96" spans="2:9">
      <c r="B96" s="22"/>
      <c r="C96" s="1"/>
      <c r="D96" s="1"/>
      <c r="E96" s="1"/>
      <c r="F96" s="2"/>
      <c r="G96" s="4"/>
      <c r="H96" s="2"/>
      <c r="I96" s="36"/>
    </row>
    <row r="97" spans="2:9">
      <c r="B97" s="22"/>
      <c r="C97" s="1"/>
      <c r="D97" s="1"/>
      <c r="E97" s="1"/>
      <c r="F97" s="2"/>
      <c r="G97" s="4"/>
      <c r="H97" s="2"/>
      <c r="I97" s="36"/>
    </row>
    <row r="98" spans="2:9">
      <c r="B98" s="22"/>
      <c r="C98" s="1"/>
      <c r="D98" s="1"/>
      <c r="E98" s="1"/>
      <c r="F98" s="2"/>
      <c r="G98" s="4"/>
      <c r="H98" s="2"/>
      <c r="I98" s="36"/>
    </row>
    <row r="99" spans="2:9">
      <c r="B99" s="22"/>
      <c r="C99" s="1"/>
      <c r="D99" s="1"/>
      <c r="E99" s="1"/>
      <c r="F99" s="2"/>
      <c r="G99" s="4"/>
      <c r="H99" s="2"/>
      <c r="I99" s="36"/>
    </row>
    <row r="100" spans="2:9">
      <c r="B100" s="22"/>
      <c r="C100" s="1"/>
      <c r="D100" s="1"/>
      <c r="E100" s="1"/>
      <c r="F100" s="2"/>
      <c r="G100" s="4"/>
      <c r="H100" s="2"/>
      <c r="I100" s="36"/>
    </row>
    <row r="101" spans="2:9">
      <c r="B101" s="22"/>
      <c r="C101" s="1"/>
      <c r="D101" s="1"/>
      <c r="E101" s="1"/>
      <c r="F101" s="2"/>
      <c r="G101" s="4"/>
      <c r="H101" s="2"/>
      <c r="I101" s="36"/>
    </row>
    <row r="102" spans="2:9">
      <c r="B102" s="22"/>
      <c r="C102" s="1"/>
      <c r="D102" s="1"/>
      <c r="E102" s="1"/>
      <c r="F102" s="2"/>
      <c r="G102" s="4"/>
      <c r="H102" s="2"/>
      <c r="I102" s="36"/>
    </row>
    <row r="103" spans="2:9">
      <c r="B103" s="22"/>
      <c r="C103" s="1"/>
      <c r="D103" s="1"/>
      <c r="E103" s="1"/>
      <c r="F103" s="2"/>
      <c r="G103" s="4"/>
      <c r="H103" s="2"/>
      <c r="I103" s="36"/>
    </row>
    <row r="104" spans="2:9">
      <c r="B104" s="22"/>
      <c r="C104" s="1"/>
      <c r="D104" s="1"/>
      <c r="E104" s="1"/>
      <c r="F104" s="2"/>
      <c r="G104" s="4"/>
      <c r="H104" s="2"/>
      <c r="I104" s="36"/>
    </row>
    <row r="105" spans="2:9">
      <c r="B105" s="22"/>
      <c r="C105" s="1"/>
      <c r="D105" s="1"/>
      <c r="E105" s="1"/>
      <c r="F105" s="2"/>
      <c r="G105" s="4"/>
      <c r="H105" s="2"/>
      <c r="I105" s="36"/>
    </row>
    <row r="106" spans="2:9">
      <c r="B106" s="22"/>
      <c r="C106" s="1"/>
      <c r="D106" s="1"/>
      <c r="E106" s="1"/>
      <c r="F106" s="2"/>
      <c r="G106" s="4"/>
      <c r="H106" s="2"/>
      <c r="I106" s="36"/>
    </row>
    <row r="107" spans="2:9">
      <c r="B107" s="22"/>
      <c r="C107" s="1"/>
      <c r="D107" s="1"/>
      <c r="E107" s="1"/>
      <c r="F107" s="2"/>
      <c r="G107" s="4"/>
      <c r="H107" s="2"/>
      <c r="I107" s="36"/>
    </row>
    <row r="108" spans="2:9">
      <c r="B108" s="22"/>
      <c r="C108" s="1"/>
      <c r="D108" s="1"/>
      <c r="E108" s="1"/>
      <c r="F108" s="2"/>
      <c r="G108" s="4"/>
      <c r="H108" s="2"/>
      <c r="I108" s="36"/>
    </row>
    <row r="109" spans="2:9">
      <c r="B109" s="22"/>
      <c r="C109" s="1"/>
      <c r="D109" s="1"/>
      <c r="E109" s="1"/>
      <c r="F109" s="2"/>
      <c r="G109" s="4"/>
      <c r="H109" s="2"/>
      <c r="I109" s="36"/>
    </row>
    <row r="110" spans="2:9">
      <c r="B110" s="22"/>
      <c r="C110" s="1"/>
      <c r="D110" s="1"/>
      <c r="E110" s="1"/>
      <c r="F110" s="2"/>
      <c r="G110" s="4"/>
      <c r="H110" s="2"/>
      <c r="I110" s="36"/>
    </row>
    <row r="111" spans="2:9">
      <c r="B111" s="22"/>
      <c r="C111" s="1"/>
      <c r="D111" s="1"/>
      <c r="E111" s="1"/>
      <c r="F111" s="2"/>
      <c r="G111" s="4"/>
      <c r="H111" s="2"/>
      <c r="I111" s="36"/>
    </row>
    <row r="112" spans="2:9">
      <c r="B112" s="22"/>
      <c r="C112" s="1"/>
      <c r="D112" s="1"/>
      <c r="E112" s="1"/>
      <c r="F112" s="2"/>
      <c r="G112" s="4"/>
      <c r="H112" s="2"/>
      <c r="I112" s="36"/>
    </row>
    <row r="113" spans="2:9">
      <c r="B113" s="22"/>
      <c r="C113" s="1"/>
      <c r="D113" s="1"/>
      <c r="E113" s="1"/>
      <c r="F113" s="2"/>
      <c r="G113" s="4"/>
      <c r="H113" s="2"/>
      <c r="I113" s="36"/>
    </row>
    <row r="114" spans="2:9">
      <c r="B114" s="22"/>
      <c r="C114" s="1"/>
      <c r="D114" s="1"/>
      <c r="E114" s="1"/>
      <c r="F114" s="2"/>
      <c r="G114" s="4"/>
      <c r="H114" s="2"/>
      <c r="I114" s="36"/>
    </row>
    <row r="115" spans="2:9">
      <c r="B115" s="22"/>
      <c r="C115" s="1"/>
      <c r="D115" s="1"/>
      <c r="E115" s="1"/>
      <c r="F115" s="2"/>
      <c r="G115" s="4"/>
      <c r="H115" s="2"/>
      <c r="I115" s="36"/>
    </row>
    <row r="116" spans="2:9">
      <c r="B116" s="22"/>
      <c r="C116" s="1"/>
      <c r="D116" s="1"/>
      <c r="E116" s="1"/>
      <c r="F116" s="2"/>
      <c r="G116" s="4"/>
      <c r="H116" s="2"/>
      <c r="I116" s="36"/>
    </row>
    <row r="117" spans="2:9">
      <c r="B117" s="22"/>
      <c r="C117" s="1"/>
      <c r="D117" s="1"/>
      <c r="E117" s="1"/>
      <c r="F117" s="2"/>
      <c r="G117" s="4"/>
      <c r="H117" s="2"/>
      <c r="I117" s="36"/>
    </row>
    <row r="118" spans="2:9">
      <c r="B118" s="22"/>
      <c r="C118" s="1"/>
      <c r="D118" s="1"/>
      <c r="E118" s="1"/>
      <c r="F118" s="2"/>
      <c r="G118" s="4"/>
      <c r="H118" s="2"/>
      <c r="I118" s="36"/>
    </row>
    <row r="119" spans="2:9">
      <c r="B119" s="22"/>
      <c r="C119" s="1"/>
      <c r="D119" s="1"/>
      <c r="E119" s="1"/>
      <c r="F119" s="2"/>
      <c r="G119" s="4"/>
      <c r="H119" s="2"/>
      <c r="I119" s="36"/>
    </row>
    <row r="120" spans="2:9">
      <c r="B120" s="22"/>
      <c r="C120" s="1"/>
      <c r="D120" s="1"/>
      <c r="E120" s="1"/>
      <c r="F120" s="2"/>
      <c r="G120" s="4"/>
      <c r="H120" s="2"/>
      <c r="I120" s="36"/>
    </row>
    <row r="121" spans="2:9">
      <c r="B121" s="22"/>
      <c r="C121" s="1"/>
      <c r="D121" s="1"/>
      <c r="E121" s="1"/>
      <c r="F121" s="2"/>
      <c r="G121" s="4"/>
      <c r="H121" s="2"/>
      <c r="I121" s="36"/>
    </row>
    <row r="122" spans="2:9">
      <c r="B122" s="22"/>
      <c r="C122" s="1"/>
      <c r="D122" s="1"/>
      <c r="E122" s="1"/>
      <c r="F122" s="2"/>
      <c r="G122" s="4"/>
      <c r="H122" s="2"/>
      <c r="I122" s="36"/>
    </row>
    <row r="123" spans="2:9">
      <c r="B123" s="22"/>
      <c r="C123" s="1"/>
      <c r="D123" s="1"/>
      <c r="E123" s="1"/>
      <c r="F123" s="2"/>
      <c r="G123" s="4"/>
      <c r="H123" s="2"/>
      <c r="I123" s="36"/>
    </row>
    <row r="124" spans="2:9">
      <c r="B124" s="22"/>
      <c r="C124" s="1"/>
      <c r="D124" s="1"/>
      <c r="E124" s="1"/>
      <c r="F124" s="2"/>
      <c r="G124" s="4"/>
      <c r="H124" s="2"/>
      <c r="I124" s="36"/>
    </row>
    <row r="125" spans="2:9">
      <c r="B125" s="22"/>
      <c r="C125" s="1"/>
      <c r="D125" s="1"/>
      <c r="E125" s="1"/>
      <c r="F125" s="2"/>
      <c r="G125" s="4"/>
      <c r="H125" s="2"/>
      <c r="I125" s="36"/>
    </row>
    <row r="126" spans="2:9">
      <c r="B126" s="22"/>
      <c r="C126" s="1"/>
      <c r="D126" s="1"/>
      <c r="E126" s="1"/>
      <c r="F126" s="2"/>
      <c r="G126" s="4"/>
      <c r="H126" s="2"/>
      <c r="I126" s="36"/>
    </row>
    <row r="127" spans="2:9">
      <c r="B127" s="22"/>
      <c r="C127" s="1"/>
      <c r="D127" s="1"/>
      <c r="E127" s="1"/>
      <c r="F127" s="2"/>
      <c r="G127" s="4"/>
      <c r="H127" s="2"/>
      <c r="I127" s="36"/>
    </row>
  </sheetData>
  <mergeCells count="12">
    <mergeCell ref="Q1:S1"/>
    <mergeCell ref="Q2:S2"/>
    <mergeCell ref="A46:A57"/>
    <mergeCell ref="L1:O1"/>
    <mergeCell ref="L2:O2"/>
    <mergeCell ref="A22:A33"/>
    <mergeCell ref="A34:A45"/>
    <mergeCell ref="C1:D1"/>
    <mergeCell ref="F1:H1"/>
    <mergeCell ref="I1:I3"/>
    <mergeCell ref="A4:A9"/>
    <mergeCell ref="A10:A21"/>
  </mergeCells>
  <pageMargins left="0.25" right="0.25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FC15-D5E2-425F-AA7C-BE57FC23BDBE}">
  <dimension ref="A1:K70"/>
  <sheetViews>
    <sheetView topLeftCell="A53" workbookViewId="0">
      <selection activeCell="A71" sqref="A71"/>
    </sheetView>
  </sheetViews>
  <sheetFormatPr defaultRowHeight="14.45"/>
  <cols>
    <col min="1" max="1" width="11.42578125" bestFit="1" customWidth="1"/>
    <col min="2" max="2" width="19.28515625" customWidth="1"/>
    <col min="3" max="3" width="15.42578125" style="102" bestFit="1" customWidth="1"/>
    <col min="5" max="5" width="16.5703125" style="102" bestFit="1" customWidth="1"/>
    <col min="6" max="6" width="10.28515625" bestFit="1" customWidth="1"/>
    <col min="7" max="7" width="10.28515625" customWidth="1"/>
  </cols>
  <sheetData>
    <row r="1" spans="1:11">
      <c r="A1" s="103" t="s">
        <v>27</v>
      </c>
      <c r="B1" s="103" t="s">
        <v>28</v>
      </c>
      <c r="C1" s="104" t="s">
        <v>29</v>
      </c>
      <c r="D1" s="103" t="s">
        <v>30</v>
      </c>
      <c r="E1" s="104" t="s">
        <v>31</v>
      </c>
      <c r="F1" s="103" t="s">
        <v>32</v>
      </c>
      <c r="G1" s="103"/>
      <c r="H1" s="1"/>
    </row>
    <row r="2" spans="1:11">
      <c r="A2" s="105" t="s">
        <v>33</v>
      </c>
      <c r="B2" s="105" t="s">
        <v>33</v>
      </c>
      <c r="C2" s="106" t="s">
        <v>33</v>
      </c>
      <c r="D2" s="105" t="s">
        <v>33</v>
      </c>
      <c r="E2" s="106" t="s">
        <v>33</v>
      </c>
      <c r="F2" s="105" t="s">
        <v>33</v>
      </c>
      <c r="G2" s="105"/>
      <c r="H2" s="1"/>
      <c r="K2" s="102" t="s">
        <v>34</v>
      </c>
    </row>
    <row r="3" spans="1:11">
      <c r="A3" s="105" t="s">
        <v>35</v>
      </c>
      <c r="B3" s="107">
        <v>44466</v>
      </c>
      <c r="C3" s="106">
        <v>1523850</v>
      </c>
      <c r="D3" s="105" t="s">
        <v>33</v>
      </c>
      <c r="E3" s="106">
        <v>1413509</v>
      </c>
      <c r="F3" s="105" t="s">
        <v>33</v>
      </c>
      <c r="G3" s="105"/>
      <c r="H3" s="1"/>
    </row>
    <row r="4" spans="1:11">
      <c r="A4" s="105" t="s">
        <v>36</v>
      </c>
      <c r="B4" s="107">
        <v>44467</v>
      </c>
      <c r="C4" s="106">
        <v>1524475</v>
      </c>
      <c r="D4" s="105">
        <v>625</v>
      </c>
      <c r="E4" s="106">
        <v>1413920</v>
      </c>
      <c r="F4" s="105">
        <v>411</v>
      </c>
      <c r="G4" s="105"/>
      <c r="H4" s="1">
        <f>F4+D4</f>
        <v>1036</v>
      </c>
    </row>
    <row r="5" spans="1:11">
      <c r="A5" s="105" t="s">
        <v>37</v>
      </c>
      <c r="B5" s="107">
        <v>44468</v>
      </c>
      <c r="C5" s="106">
        <v>1525056</v>
      </c>
      <c r="D5" s="105">
        <v>581</v>
      </c>
      <c r="E5" s="106">
        <v>1414345</v>
      </c>
      <c r="F5" s="105">
        <v>425</v>
      </c>
      <c r="G5" s="105"/>
      <c r="H5" s="1">
        <f t="shared" ref="H5:H17" si="0">F5+D5</f>
        <v>1006</v>
      </c>
    </row>
    <row r="6" spans="1:11">
      <c r="A6" s="105" t="s">
        <v>38</v>
      </c>
      <c r="B6" s="107">
        <v>44469</v>
      </c>
      <c r="C6" s="106">
        <v>1525909</v>
      </c>
      <c r="D6" s="105">
        <v>853</v>
      </c>
      <c r="E6" s="106">
        <v>1414729</v>
      </c>
      <c r="F6" s="105">
        <v>384</v>
      </c>
      <c r="G6" s="105"/>
      <c r="H6" s="1">
        <f t="shared" si="0"/>
        <v>1237</v>
      </c>
    </row>
    <row r="7" spans="1:11">
      <c r="A7" s="105" t="s">
        <v>39</v>
      </c>
      <c r="B7" s="107">
        <v>44470</v>
      </c>
      <c r="C7" s="106">
        <v>1526277</v>
      </c>
      <c r="D7" s="105">
        <v>368</v>
      </c>
      <c r="E7" s="106">
        <v>1415097</v>
      </c>
      <c r="F7" s="105">
        <v>368</v>
      </c>
      <c r="G7" s="105"/>
      <c r="H7" s="1">
        <f t="shared" si="0"/>
        <v>736</v>
      </c>
      <c r="K7">
        <v>871</v>
      </c>
    </row>
    <row r="8" spans="1:11">
      <c r="A8" s="105"/>
      <c r="B8" s="107"/>
      <c r="C8" s="106"/>
      <c r="D8" s="105"/>
      <c r="E8" s="106"/>
      <c r="F8" s="105"/>
      <c r="G8" s="105"/>
      <c r="H8" s="1"/>
      <c r="K8">
        <v>382</v>
      </c>
    </row>
    <row r="9" spans="1:11">
      <c r="A9" s="105"/>
      <c r="B9" s="107"/>
      <c r="C9" s="106"/>
      <c r="D9" s="105"/>
      <c r="E9" s="106"/>
      <c r="F9" s="105"/>
      <c r="G9" s="105"/>
      <c r="H9" s="1"/>
      <c r="K9">
        <v>22</v>
      </c>
    </row>
    <row r="10" spans="1:11">
      <c r="A10" s="105" t="s">
        <v>35</v>
      </c>
      <c r="B10" s="107">
        <v>44473</v>
      </c>
      <c r="C10" s="106">
        <v>1526292</v>
      </c>
      <c r="D10" s="105">
        <v>15</v>
      </c>
      <c r="E10" s="106">
        <v>1415738</v>
      </c>
      <c r="F10" s="105">
        <v>641</v>
      </c>
      <c r="G10" s="105"/>
      <c r="H10" s="1">
        <f t="shared" si="0"/>
        <v>656</v>
      </c>
      <c r="K10">
        <v>81</v>
      </c>
    </row>
    <row r="11" spans="1:11">
      <c r="A11" s="105" t="s">
        <v>36</v>
      </c>
      <c r="B11" s="107">
        <v>44474</v>
      </c>
      <c r="C11" s="106">
        <v>1526999</v>
      </c>
      <c r="D11" s="105">
        <v>707</v>
      </c>
      <c r="E11" s="106">
        <v>1416157</v>
      </c>
      <c r="F11" s="105">
        <v>419</v>
      </c>
      <c r="G11" s="105"/>
      <c r="H11" s="1">
        <f t="shared" si="0"/>
        <v>1126</v>
      </c>
      <c r="K11">
        <v>1100</v>
      </c>
    </row>
    <row r="12" spans="1:11">
      <c r="A12" s="105" t="s">
        <v>37</v>
      </c>
      <c r="B12" s="107">
        <v>44475</v>
      </c>
      <c r="C12" s="106">
        <v>1527751</v>
      </c>
      <c r="D12" s="105">
        <v>752</v>
      </c>
      <c r="E12" s="106">
        <v>1416582</v>
      </c>
      <c r="F12" s="105">
        <v>425</v>
      </c>
      <c r="G12" s="105"/>
      <c r="H12" s="1">
        <f t="shared" si="0"/>
        <v>1177</v>
      </c>
      <c r="K12">
        <v>1099</v>
      </c>
    </row>
    <row r="13" spans="1:11">
      <c r="A13" s="105" t="s">
        <v>38</v>
      </c>
      <c r="B13" s="107">
        <v>44476</v>
      </c>
      <c r="C13" s="106">
        <v>1528579</v>
      </c>
      <c r="D13" s="105">
        <v>828</v>
      </c>
      <c r="E13" s="106">
        <v>1416721</v>
      </c>
      <c r="F13" s="105">
        <v>139</v>
      </c>
      <c r="G13" s="105"/>
      <c r="H13" s="1">
        <f t="shared" si="0"/>
        <v>967</v>
      </c>
      <c r="K13">
        <v>1014</v>
      </c>
    </row>
    <row r="14" spans="1:11">
      <c r="A14" s="105" t="s">
        <v>39</v>
      </c>
      <c r="B14" s="107">
        <v>44477</v>
      </c>
      <c r="C14" s="106">
        <v>1529464</v>
      </c>
      <c r="D14" s="105">
        <v>885</v>
      </c>
      <c r="E14" s="106">
        <v>1417147</v>
      </c>
      <c r="F14" s="105">
        <v>426</v>
      </c>
      <c r="G14" s="105"/>
      <c r="H14" s="1">
        <f t="shared" si="0"/>
        <v>1311</v>
      </c>
      <c r="K14">
        <v>1009</v>
      </c>
    </row>
    <row r="15" spans="1:11">
      <c r="A15" s="105"/>
      <c r="B15" s="107"/>
      <c r="C15" s="106"/>
      <c r="D15" s="105"/>
      <c r="E15" s="106"/>
      <c r="F15" s="105"/>
      <c r="G15" s="105"/>
      <c r="H15" s="1"/>
      <c r="K15">
        <v>434</v>
      </c>
    </row>
    <row r="16" spans="1:11">
      <c r="A16" s="105"/>
      <c r="B16" s="107"/>
      <c r="C16" s="106"/>
      <c r="D16" s="105"/>
      <c r="E16" s="106"/>
      <c r="F16" s="105"/>
      <c r="G16" s="105"/>
      <c r="H16" s="1"/>
      <c r="K16">
        <v>42</v>
      </c>
    </row>
    <row r="17" spans="1:8">
      <c r="A17" s="105" t="s">
        <v>35</v>
      </c>
      <c r="B17" s="107">
        <v>44480</v>
      </c>
      <c r="C17" s="106">
        <v>1529618</v>
      </c>
      <c r="D17" s="105">
        <v>154</v>
      </c>
      <c r="E17" s="106">
        <v>1417734</v>
      </c>
      <c r="F17" s="105">
        <v>587</v>
      </c>
      <c r="G17" s="105"/>
      <c r="H17" s="1">
        <f t="shared" si="0"/>
        <v>741</v>
      </c>
    </row>
    <row r="18" spans="1:8">
      <c r="A18" s="105" t="s">
        <v>36</v>
      </c>
      <c r="B18" s="107">
        <v>44481</v>
      </c>
      <c r="C18" s="106">
        <v>1530466</v>
      </c>
      <c r="D18" s="105">
        <v>848</v>
      </c>
      <c r="E18" s="106">
        <v>1418070</v>
      </c>
      <c r="F18" s="105">
        <v>336</v>
      </c>
      <c r="G18" s="105"/>
      <c r="H18" s="105">
        <v>1184</v>
      </c>
    </row>
    <row r="19" spans="1:8">
      <c r="A19" s="105" t="s">
        <v>37</v>
      </c>
      <c r="B19" s="107">
        <v>44482</v>
      </c>
      <c r="C19" s="106">
        <v>1531333</v>
      </c>
      <c r="D19" s="105">
        <v>867</v>
      </c>
      <c r="E19" s="106">
        <v>1418383</v>
      </c>
      <c r="F19" s="105">
        <v>313</v>
      </c>
      <c r="G19" s="105"/>
      <c r="H19" s="105">
        <v>1180</v>
      </c>
    </row>
    <row r="20" spans="1:8">
      <c r="A20" s="105" t="s">
        <v>38</v>
      </c>
      <c r="B20" s="107">
        <v>44483</v>
      </c>
      <c r="C20" s="106">
        <v>1532120</v>
      </c>
      <c r="D20" s="105">
        <v>787</v>
      </c>
      <c r="E20" s="106">
        <v>1418742</v>
      </c>
      <c r="F20" s="105">
        <v>359</v>
      </c>
      <c r="G20" s="105"/>
      <c r="H20" s="105">
        <v>1146</v>
      </c>
    </row>
    <row r="21" spans="1:8">
      <c r="A21" s="105" t="s">
        <v>39</v>
      </c>
      <c r="B21" s="107">
        <v>44484</v>
      </c>
      <c r="C21" s="106">
        <v>1532812</v>
      </c>
      <c r="D21" s="105">
        <v>692</v>
      </c>
      <c r="E21" s="106">
        <v>1419151</v>
      </c>
      <c r="F21" s="105">
        <v>409</v>
      </c>
      <c r="G21" s="105"/>
      <c r="H21" s="105">
        <v>1101</v>
      </c>
    </row>
    <row r="22" spans="1:8">
      <c r="A22" s="105"/>
      <c r="B22" s="107"/>
      <c r="C22" s="106"/>
      <c r="D22" s="105"/>
      <c r="E22" s="106"/>
      <c r="F22" s="105"/>
      <c r="G22" s="105"/>
      <c r="H22" s="105"/>
    </row>
    <row r="23" spans="1:8">
      <c r="A23" s="105"/>
      <c r="B23" s="107"/>
      <c r="C23" s="106"/>
      <c r="D23" s="105"/>
      <c r="E23" s="106"/>
      <c r="F23" s="105"/>
      <c r="G23" s="105"/>
      <c r="H23" s="105"/>
    </row>
    <row r="24" spans="1:8">
      <c r="A24" s="105" t="s">
        <v>35</v>
      </c>
      <c r="B24" s="107">
        <v>44487</v>
      </c>
      <c r="C24" s="106">
        <v>1533301</v>
      </c>
      <c r="D24" s="105">
        <v>489</v>
      </c>
      <c r="E24" s="106">
        <v>1419285</v>
      </c>
      <c r="F24" s="105">
        <v>134</v>
      </c>
      <c r="G24" s="105"/>
      <c r="H24" s="105">
        <v>623</v>
      </c>
    </row>
    <row r="25" spans="1:8">
      <c r="A25" s="105" t="s">
        <v>36</v>
      </c>
      <c r="B25" s="107">
        <v>44488</v>
      </c>
      <c r="C25" s="110" t="s">
        <v>40</v>
      </c>
      <c r="D25" s="105" t="s">
        <v>33</v>
      </c>
      <c r="E25" s="110" t="s">
        <v>40</v>
      </c>
      <c r="F25" s="105" t="s">
        <v>33</v>
      </c>
      <c r="G25" s="105"/>
      <c r="H25" s="105" t="s">
        <v>33</v>
      </c>
    </row>
    <row r="26" spans="1:8">
      <c r="A26" s="105" t="s">
        <v>37</v>
      </c>
      <c r="B26" s="107">
        <v>44489</v>
      </c>
      <c r="C26" s="106">
        <v>1534124</v>
      </c>
      <c r="D26" s="105">
        <v>823</v>
      </c>
      <c r="E26" s="106">
        <v>1419991</v>
      </c>
      <c r="F26" s="105">
        <v>706</v>
      </c>
      <c r="G26" s="105"/>
      <c r="H26" s="105">
        <v>1529</v>
      </c>
    </row>
    <row r="27" spans="1:8">
      <c r="A27" s="105" t="s">
        <v>38</v>
      </c>
      <c r="B27" s="107">
        <v>44490</v>
      </c>
      <c r="C27" s="106">
        <v>1534778</v>
      </c>
      <c r="D27" s="105">
        <v>654</v>
      </c>
      <c r="E27" s="106">
        <v>1420409</v>
      </c>
      <c r="F27" s="105">
        <v>418</v>
      </c>
      <c r="G27" s="105"/>
      <c r="H27" s="105">
        <v>1072</v>
      </c>
    </row>
    <row r="28" spans="1:8">
      <c r="A28" s="105" t="s">
        <v>39</v>
      </c>
      <c r="B28" s="107">
        <v>44491</v>
      </c>
      <c r="C28" s="106">
        <v>1535514</v>
      </c>
      <c r="D28" s="105">
        <v>736</v>
      </c>
      <c r="E28" s="106">
        <v>1420841</v>
      </c>
      <c r="F28" s="105">
        <v>432</v>
      </c>
      <c r="G28" s="105"/>
      <c r="H28" s="105">
        <v>1168</v>
      </c>
    </row>
    <row r="29" spans="1:8">
      <c r="A29" s="1"/>
      <c r="B29" s="1"/>
      <c r="C29" s="108"/>
      <c r="D29" s="1"/>
      <c r="E29" s="108"/>
      <c r="F29" s="1"/>
      <c r="G29" s="1"/>
      <c r="H29" s="1"/>
    </row>
    <row r="30" spans="1:8">
      <c r="A30" s="1"/>
      <c r="B30" s="1"/>
      <c r="C30" s="108"/>
      <c r="D30" s="1"/>
      <c r="E30" s="108"/>
      <c r="F30" s="1"/>
      <c r="G30" s="1"/>
      <c r="H30" s="1"/>
    </row>
    <row r="31" spans="1:8">
      <c r="A31" s="105" t="s">
        <v>35</v>
      </c>
      <c r="B31" s="109">
        <v>44494</v>
      </c>
      <c r="C31" s="108">
        <v>1535769</v>
      </c>
      <c r="D31" s="1">
        <f>C31-C28</f>
        <v>255</v>
      </c>
      <c r="E31" s="108">
        <v>1421294</v>
      </c>
      <c r="F31" s="1">
        <f>E31-E28</f>
        <v>453</v>
      </c>
      <c r="G31" s="1"/>
      <c r="H31" s="1">
        <f>F31+D31</f>
        <v>708</v>
      </c>
    </row>
    <row r="32" spans="1:8">
      <c r="A32" s="105" t="s">
        <v>36</v>
      </c>
      <c r="B32" s="109">
        <v>44495</v>
      </c>
      <c r="C32" s="108">
        <v>1536604</v>
      </c>
      <c r="D32" s="1">
        <f>C32-C31</f>
        <v>835</v>
      </c>
      <c r="E32" s="108">
        <v>1421506</v>
      </c>
      <c r="F32" s="1">
        <f>E32-E31</f>
        <v>212</v>
      </c>
      <c r="G32" s="1"/>
      <c r="H32" s="1">
        <f>F32+D32</f>
        <v>1047</v>
      </c>
    </row>
    <row r="33" spans="1:8">
      <c r="A33" s="105" t="s">
        <v>37</v>
      </c>
      <c r="B33" s="109">
        <v>44496</v>
      </c>
      <c r="C33" s="108">
        <v>1537356</v>
      </c>
      <c r="D33" s="1">
        <f t="shared" ref="D33:D35" si="1">C33-C32</f>
        <v>752</v>
      </c>
      <c r="E33" s="108">
        <v>1421929</v>
      </c>
      <c r="F33" s="1">
        <f t="shared" ref="F33:F35" si="2">E33-E32</f>
        <v>423</v>
      </c>
      <c r="G33" s="1"/>
      <c r="H33" s="1">
        <f t="shared" ref="H33:H35" si="3">F33+D33</f>
        <v>1175</v>
      </c>
    </row>
    <row r="34" spans="1:8">
      <c r="A34" s="105" t="s">
        <v>38</v>
      </c>
      <c r="B34" s="109">
        <v>44497</v>
      </c>
      <c r="C34" s="108">
        <v>1538121</v>
      </c>
      <c r="D34" s="1">
        <f t="shared" si="1"/>
        <v>765</v>
      </c>
      <c r="E34" s="108">
        <v>1422344</v>
      </c>
      <c r="F34" s="1">
        <f t="shared" si="2"/>
        <v>415</v>
      </c>
      <c r="G34" s="1"/>
      <c r="H34" s="1">
        <f t="shared" si="3"/>
        <v>1180</v>
      </c>
    </row>
    <row r="35" spans="1:8">
      <c r="A35" s="105" t="s">
        <v>39</v>
      </c>
      <c r="B35" s="109">
        <v>44498</v>
      </c>
      <c r="C35" s="108">
        <v>1538808</v>
      </c>
      <c r="D35" s="1">
        <f t="shared" si="1"/>
        <v>687</v>
      </c>
      <c r="E35" s="108">
        <v>1422694</v>
      </c>
      <c r="F35" s="1">
        <f t="shared" si="2"/>
        <v>350</v>
      </c>
      <c r="G35" s="1"/>
      <c r="H35" s="1">
        <f t="shared" si="3"/>
        <v>1037</v>
      </c>
    </row>
    <row r="36" spans="1:8">
      <c r="A36" s="111"/>
      <c r="B36" s="111"/>
      <c r="C36" s="112"/>
      <c r="D36" s="111"/>
      <c r="E36" s="112"/>
      <c r="F36" s="111"/>
      <c r="G36" s="111"/>
      <c r="H36" s="111"/>
    </row>
    <row r="37" spans="1:8">
      <c r="A37" s="1"/>
      <c r="B37" s="1"/>
      <c r="C37" s="108"/>
      <c r="D37" s="1"/>
      <c r="E37" s="108"/>
      <c r="F37" s="1"/>
      <c r="G37" s="1"/>
      <c r="H37" s="1"/>
    </row>
    <row r="38" spans="1:8">
      <c r="A38" s="105" t="s">
        <v>35</v>
      </c>
      <c r="B38" s="109">
        <v>44501</v>
      </c>
      <c r="C38" s="108">
        <v>1538808</v>
      </c>
      <c r="D38" s="1">
        <f>C38-C35</f>
        <v>0</v>
      </c>
      <c r="E38" s="108">
        <v>1422930</v>
      </c>
      <c r="F38" s="1">
        <f>E38-E35</f>
        <v>236</v>
      </c>
      <c r="G38" s="1"/>
      <c r="H38" s="1">
        <f>F38+D38</f>
        <v>236</v>
      </c>
    </row>
    <row r="39" spans="1:8">
      <c r="A39" s="105" t="s">
        <v>36</v>
      </c>
      <c r="B39" s="109">
        <v>44502</v>
      </c>
      <c r="C39" s="108">
        <v>1538808</v>
      </c>
      <c r="D39" s="1">
        <f>C39-C38</f>
        <v>0</v>
      </c>
      <c r="E39" s="108">
        <v>1423322</v>
      </c>
      <c r="F39" s="1">
        <f>E39-E38</f>
        <v>392</v>
      </c>
      <c r="G39" s="1"/>
      <c r="H39" s="1">
        <f t="shared" ref="H39:H42" si="4">F39+D39</f>
        <v>392</v>
      </c>
    </row>
    <row r="40" spans="1:8">
      <c r="A40" s="105" t="s">
        <v>37</v>
      </c>
      <c r="B40" s="109">
        <v>44503</v>
      </c>
      <c r="C40" s="108">
        <v>1538808</v>
      </c>
      <c r="D40" s="1">
        <f t="shared" ref="D40:D42" si="5">C40-C39</f>
        <v>0</v>
      </c>
      <c r="E40" s="108">
        <v>1423667</v>
      </c>
      <c r="F40" s="1">
        <f t="shared" ref="F40:F42" si="6">E40-E39</f>
        <v>345</v>
      </c>
      <c r="G40" s="1"/>
      <c r="H40" s="1">
        <f t="shared" si="4"/>
        <v>345</v>
      </c>
    </row>
    <row r="41" spans="1:8">
      <c r="A41" s="105" t="s">
        <v>38</v>
      </c>
      <c r="B41" s="109">
        <v>44504</v>
      </c>
      <c r="C41" s="108">
        <v>1538808</v>
      </c>
      <c r="D41" s="1">
        <f t="shared" si="5"/>
        <v>0</v>
      </c>
      <c r="E41" s="108">
        <v>1424101</v>
      </c>
      <c r="F41" s="1">
        <f t="shared" si="6"/>
        <v>434</v>
      </c>
      <c r="G41" s="1"/>
      <c r="H41" s="1">
        <f t="shared" si="4"/>
        <v>434</v>
      </c>
    </row>
    <row r="42" spans="1:8">
      <c r="A42" s="105" t="s">
        <v>39</v>
      </c>
      <c r="B42" s="109">
        <v>44505</v>
      </c>
      <c r="C42" s="108">
        <v>1539344</v>
      </c>
      <c r="D42" s="1">
        <f t="shared" si="5"/>
        <v>536</v>
      </c>
      <c r="E42" s="108">
        <v>1424326</v>
      </c>
      <c r="F42" s="1">
        <f t="shared" si="6"/>
        <v>225</v>
      </c>
      <c r="G42" s="1"/>
      <c r="H42" s="1">
        <f t="shared" si="4"/>
        <v>761</v>
      </c>
    </row>
    <row r="43" spans="1:8">
      <c r="A43" s="1"/>
      <c r="B43" s="1"/>
      <c r="C43" s="108"/>
      <c r="D43" s="1"/>
      <c r="E43" s="108"/>
      <c r="F43" s="1"/>
      <c r="G43" s="1"/>
      <c r="H43" s="1"/>
    </row>
    <row r="44" spans="1:8">
      <c r="A44" s="1"/>
      <c r="B44" s="1"/>
      <c r="C44" s="108"/>
      <c r="D44" s="1"/>
      <c r="E44" s="108"/>
      <c r="F44" s="1"/>
      <c r="G44" s="1"/>
      <c r="H44" s="1"/>
    </row>
    <row r="45" spans="1:8">
      <c r="A45" s="105" t="s">
        <v>35</v>
      </c>
      <c r="B45" s="109">
        <v>44508</v>
      </c>
      <c r="C45" s="108">
        <v>1539848</v>
      </c>
      <c r="D45" s="1">
        <f>C45-C42</f>
        <v>504</v>
      </c>
      <c r="E45" s="108">
        <v>1424487</v>
      </c>
      <c r="F45" s="1">
        <f>E45-E42</f>
        <v>161</v>
      </c>
      <c r="G45" s="1"/>
      <c r="H45" s="1">
        <f t="shared" ref="H45:H49" si="7">F45+D45</f>
        <v>665</v>
      </c>
    </row>
    <row r="46" spans="1:8">
      <c r="A46" s="105" t="s">
        <v>36</v>
      </c>
      <c r="B46" s="109">
        <v>44509</v>
      </c>
      <c r="C46" s="108">
        <v>1540510</v>
      </c>
      <c r="D46" s="1">
        <f>C46-C45</f>
        <v>662</v>
      </c>
      <c r="E46" s="108">
        <v>1424916</v>
      </c>
      <c r="F46" s="1">
        <f>E46-E45</f>
        <v>429</v>
      </c>
      <c r="G46" s="1"/>
      <c r="H46" s="1">
        <f t="shared" si="7"/>
        <v>1091</v>
      </c>
    </row>
    <row r="47" spans="1:8">
      <c r="A47" s="105" t="s">
        <v>37</v>
      </c>
      <c r="B47" s="109">
        <v>44510</v>
      </c>
      <c r="C47" s="108">
        <v>1541034</v>
      </c>
      <c r="D47" s="1">
        <f>C47-C46</f>
        <v>524</v>
      </c>
      <c r="E47" s="108">
        <v>1425345</v>
      </c>
      <c r="F47" s="1">
        <f>E47-E46</f>
        <v>429</v>
      </c>
      <c r="G47" s="1"/>
      <c r="H47" s="1">
        <f t="shared" si="7"/>
        <v>953</v>
      </c>
    </row>
    <row r="48" spans="1:8">
      <c r="A48" s="105" t="s">
        <v>38</v>
      </c>
      <c r="B48" s="109">
        <v>44511</v>
      </c>
      <c r="C48" s="108">
        <v>1541285</v>
      </c>
      <c r="D48" s="1">
        <f t="shared" ref="D48:D49" si="8">C48-C47</f>
        <v>251</v>
      </c>
      <c r="E48" s="108">
        <v>1425482</v>
      </c>
      <c r="F48" s="1">
        <f t="shared" ref="F48:F49" si="9">E48-E47</f>
        <v>137</v>
      </c>
      <c r="G48" s="1"/>
      <c r="H48" s="1">
        <f t="shared" si="7"/>
        <v>388</v>
      </c>
    </row>
    <row r="49" spans="1:8">
      <c r="A49" s="105" t="s">
        <v>39</v>
      </c>
      <c r="B49" s="109">
        <v>44512</v>
      </c>
      <c r="C49" s="108">
        <v>1541974</v>
      </c>
      <c r="D49" s="1">
        <f t="shared" si="8"/>
        <v>689</v>
      </c>
      <c r="E49" s="108">
        <v>1425900</v>
      </c>
      <c r="F49" s="1">
        <f t="shared" si="9"/>
        <v>418</v>
      </c>
      <c r="G49" s="1"/>
      <c r="H49" s="1">
        <f t="shared" si="7"/>
        <v>1107</v>
      </c>
    </row>
    <row r="50" spans="1:8">
      <c r="A50" s="1"/>
      <c r="B50" s="1"/>
      <c r="H50" s="1"/>
    </row>
    <row r="51" spans="1:8">
      <c r="A51" s="1"/>
      <c r="B51" s="1"/>
      <c r="H51" s="1"/>
    </row>
    <row r="52" spans="1:8">
      <c r="A52" s="105" t="s">
        <v>35</v>
      </c>
      <c r="B52" s="109">
        <v>44515</v>
      </c>
      <c r="C52" s="102">
        <v>1542717</v>
      </c>
      <c r="D52" s="1">
        <f>C52-C49</f>
        <v>743</v>
      </c>
      <c r="E52" s="102">
        <v>1426669</v>
      </c>
      <c r="F52" s="1">
        <f>E52-E49</f>
        <v>769</v>
      </c>
      <c r="H52" s="1">
        <f t="shared" ref="H52:H56" si="10">F52+D52</f>
        <v>1512</v>
      </c>
    </row>
    <row r="53" spans="1:8">
      <c r="A53" s="105" t="s">
        <v>36</v>
      </c>
      <c r="B53" s="109">
        <v>44516</v>
      </c>
      <c r="C53" s="102">
        <v>1542717</v>
      </c>
      <c r="D53" s="1">
        <f>C53-C52</f>
        <v>0</v>
      </c>
      <c r="E53" s="102">
        <v>1426669</v>
      </c>
      <c r="F53" s="1">
        <f>E53-E52</f>
        <v>0</v>
      </c>
      <c r="H53" s="1">
        <f t="shared" si="10"/>
        <v>0</v>
      </c>
    </row>
    <row r="54" spans="1:8">
      <c r="A54" s="105" t="s">
        <v>37</v>
      </c>
      <c r="B54" s="109">
        <v>44517</v>
      </c>
      <c r="C54" s="102">
        <v>1543442</v>
      </c>
      <c r="D54" s="1">
        <f>C54-C53</f>
        <v>725</v>
      </c>
      <c r="E54" s="102">
        <v>1427100</v>
      </c>
      <c r="F54" s="1">
        <f>E54-E53</f>
        <v>431</v>
      </c>
      <c r="H54" s="1">
        <f t="shared" si="10"/>
        <v>1156</v>
      </c>
    </row>
    <row r="55" spans="1:8">
      <c r="A55" s="105" t="s">
        <v>38</v>
      </c>
      <c r="B55" s="109">
        <v>44518</v>
      </c>
      <c r="C55" s="102">
        <v>1544119</v>
      </c>
      <c r="D55" s="1">
        <f t="shared" ref="D55:D56" si="11">C55-C54</f>
        <v>677</v>
      </c>
      <c r="E55" s="102">
        <v>1427524</v>
      </c>
      <c r="F55" s="1">
        <f t="shared" ref="F55:F56" si="12">E55-E54</f>
        <v>424</v>
      </c>
      <c r="H55" s="1">
        <f t="shared" si="10"/>
        <v>1101</v>
      </c>
    </row>
    <row r="56" spans="1:8">
      <c r="A56" s="105" t="s">
        <v>39</v>
      </c>
      <c r="B56" s="109">
        <v>44519</v>
      </c>
      <c r="C56" s="102">
        <v>1544784</v>
      </c>
      <c r="D56" s="1">
        <f t="shared" si="11"/>
        <v>665</v>
      </c>
      <c r="E56" s="102">
        <v>1427947</v>
      </c>
      <c r="F56" s="1">
        <f t="shared" si="12"/>
        <v>423</v>
      </c>
      <c r="H56" s="1">
        <f t="shared" si="10"/>
        <v>1088</v>
      </c>
    </row>
    <row r="57" spans="1:8">
      <c r="A57" s="1"/>
      <c r="H57" s="1"/>
    </row>
    <row r="58" spans="1:8">
      <c r="A58" s="1"/>
      <c r="H58" s="1"/>
    </row>
    <row r="59" spans="1:8">
      <c r="A59" s="105" t="s">
        <v>35</v>
      </c>
      <c r="B59" s="83">
        <v>44522</v>
      </c>
      <c r="C59" s="102">
        <v>1545013</v>
      </c>
      <c r="D59" s="1">
        <f>C59-C56</f>
        <v>229</v>
      </c>
      <c r="E59" s="102">
        <v>1429147</v>
      </c>
      <c r="F59" s="1">
        <f>E59-E56</f>
        <v>1200</v>
      </c>
      <c r="H59" s="1">
        <f t="shared" ref="H59:H63" si="13">F59+D59</f>
        <v>1429</v>
      </c>
    </row>
    <row r="60" spans="1:8">
      <c r="A60" s="105" t="s">
        <v>36</v>
      </c>
      <c r="B60" s="83">
        <v>44523</v>
      </c>
      <c r="C60" s="102">
        <v>1545662</v>
      </c>
      <c r="D60" s="1">
        <f>C60-C59</f>
        <v>649</v>
      </c>
      <c r="E60" s="102">
        <v>1429176</v>
      </c>
      <c r="F60" s="1">
        <f>E60-E59</f>
        <v>29</v>
      </c>
      <c r="H60" s="1">
        <f t="shared" si="13"/>
        <v>678</v>
      </c>
    </row>
    <row r="61" spans="1:8">
      <c r="A61" s="105" t="s">
        <v>37</v>
      </c>
      <c r="B61" s="83">
        <v>44524</v>
      </c>
      <c r="C61" s="102">
        <v>1546145</v>
      </c>
      <c r="D61" s="1">
        <f>C61-C60</f>
        <v>483</v>
      </c>
      <c r="E61" s="102">
        <v>1429340</v>
      </c>
      <c r="F61" s="1">
        <f>E61-E60</f>
        <v>164</v>
      </c>
      <c r="H61" s="1">
        <f t="shared" si="13"/>
        <v>647</v>
      </c>
    </row>
    <row r="62" spans="1:8">
      <c r="A62" s="105" t="s">
        <v>38</v>
      </c>
      <c r="B62" s="83">
        <v>44525</v>
      </c>
      <c r="C62" s="102">
        <v>1546940</v>
      </c>
      <c r="D62" s="1">
        <f t="shared" ref="D62:D63" si="14">C62-C61</f>
        <v>795</v>
      </c>
      <c r="E62" s="102">
        <v>1429634</v>
      </c>
      <c r="F62" s="1">
        <f t="shared" ref="F62:F63" si="15">E62-E61</f>
        <v>294</v>
      </c>
      <c r="H62" s="1">
        <f t="shared" si="13"/>
        <v>1089</v>
      </c>
    </row>
    <row r="63" spans="1:8">
      <c r="A63" s="105" t="s">
        <v>39</v>
      </c>
      <c r="B63" s="83">
        <v>44526</v>
      </c>
      <c r="C63" s="102">
        <v>1547641</v>
      </c>
      <c r="D63" s="1">
        <f t="shared" si="14"/>
        <v>701</v>
      </c>
      <c r="E63" s="102">
        <v>1430052</v>
      </c>
      <c r="F63" s="1">
        <f t="shared" si="15"/>
        <v>418</v>
      </c>
      <c r="H63" s="1">
        <f t="shared" si="13"/>
        <v>1119</v>
      </c>
    </row>
    <row r="64" spans="1:8">
      <c r="A64" s="1"/>
      <c r="H64" s="1"/>
    </row>
    <row r="65" spans="1:8">
      <c r="A65" s="1"/>
      <c r="H65" s="1"/>
    </row>
    <row r="66" spans="1:8">
      <c r="A66" s="105" t="s">
        <v>35</v>
      </c>
      <c r="B66" s="83">
        <v>44529</v>
      </c>
      <c r="C66" s="102">
        <v>1548163</v>
      </c>
      <c r="D66" s="1">
        <f>C66-C63</f>
        <v>522</v>
      </c>
      <c r="E66" s="102">
        <v>1430305</v>
      </c>
      <c r="F66" s="1">
        <f>E66-E63</f>
        <v>253</v>
      </c>
      <c r="H66" s="1">
        <f t="shared" ref="H66:H70" si="16">F66+D66</f>
        <v>775</v>
      </c>
    </row>
    <row r="67" spans="1:8">
      <c r="A67" s="105" t="s">
        <v>36</v>
      </c>
      <c r="B67" s="83">
        <v>44530</v>
      </c>
      <c r="C67" s="102">
        <v>1548796</v>
      </c>
      <c r="D67" s="1">
        <f>C67-C66</f>
        <v>633</v>
      </c>
      <c r="E67" s="102">
        <v>1430685</v>
      </c>
      <c r="F67" s="1">
        <f>E67-E66</f>
        <v>380</v>
      </c>
      <c r="H67" s="1">
        <f t="shared" si="16"/>
        <v>1013</v>
      </c>
    </row>
    <row r="68" spans="1:8">
      <c r="A68" s="105" t="s">
        <v>37</v>
      </c>
      <c r="B68" s="83">
        <v>44531</v>
      </c>
      <c r="C68" s="102">
        <v>1549206</v>
      </c>
      <c r="D68" s="1">
        <f>C68-C67</f>
        <v>410</v>
      </c>
      <c r="E68" s="102">
        <v>1431115</v>
      </c>
      <c r="F68" s="1">
        <f>E68-E67</f>
        <v>430</v>
      </c>
      <c r="H68" s="1">
        <f t="shared" si="16"/>
        <v>840</v>
      </c>
    </row>
    <row r="69" spans="1:8">
      <c r="A69" s="105" t="s">
        <v>38</v>
      </c>
      <c r="B69" s="83">
        <v>44532</v>
      </c>
      <c r="C69" s="102">
        <v>1549787</v>
      </c>
      <c r="D69" s="1">
        <f t="shared" ref="D69:D70" si="17">C69-C68</f>
        <v>581</v>
      </c>
      <c r="E69" s="102">
        <v>1431545</v>
      </c>
      <c r="F69" s="1">
        <f t="shared" ref="F69:F70" si="18">E69-E68</f>
        <v>430</v>
      </c>
      <c r="H69" s="1">
        <f t="shared" si="16"/>
        <v>1011</v>
      </c>
    </row>
    <row r="70" spans="1:8">
      <c r="A70" s="105" t="s">
        <v>39</v>
      </c>
      <c r="B70" s="83">
        <v>44533</v>
      </c>
      <c r="C70" s="102">
        <v>1550437</v>
      </c>
      <c r="D70" s="1">
        <f t="shared" si="17"/>
        <v>650</v>
      </c>
      <c r="E70" s="102">
        <v>1431963</v>
      </c>
      <c r="F70" s="1">
        <f t="shared" si="18"/>
        <v>418</v>
      </c>
      <c r="H70" s="1">
        <f t="shared" si="16"/>
        <v>1068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2022-08-01T23:00:00+00:00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GP3544QB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Holmfirth Dyers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2022-08-01T23:00:00+00:00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EPR-GP3544QB/A001</EPRNumber>
    <FacilityAddressPostcode xmlns="eebef177-55b5-4448-a5fb-28ea454417ee">HD9 2DP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T Nicholson</ExternalAuthor>
    <SiteName xmlns="eebef177-55b5-4448-a5fb-28ea454417ee">Holmfirth Dyers Limited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 Ribbleden Dye Works, Dunford Road, Holmfirth, West Yorkshire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_Flow_SignoffStatus xmlns="5cc6c8e1-61f0-4421-8ec4-372bcd4e739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ECB1B7-DEC8-49AB-846B-50AE7E2988DB}"/>
</file>

<file path=customXml/itemProps2.xml><?xml version="1.0" encoding="utf-8"?>
<ds:datastoreItem xmlns:ds="http://schemas.openxmlformats.org/officeDocument/2006/customXml" ds:itemID="{0E552494-3D49-4343-A52F-147527977BFD}"/>
</file>

<file path=customXml/itemProps3.xml><?xml version="1.0" encoding="utf-8"?>
<ds:datastoreItem xmlns:ds="http://schemas.openxmlformats.org/officeDocument/2006/customXml" ds:itemID="{4257D91E-AE34-44EF-8872-9CEF2EB71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Records</dc:title>
  <dc:subject/>
  <dc:creator>Matthew Thompson</dc:creator>
  <cp:keywords/>
  <dc:description/>
  <cp:lastModifiedBy/>
  <cp:revision/>
  <dcterms:created xsi:type="dcterms:W3CDTF">2019-10-17T08:53:57Z</dcterms:created>
  <dcterms:modified xsi:type="dcterms:W3CDTF">2023-10-16T13:10:52Z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