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RATUS\Job Folders\WRG\WR7640 - Skelbooke Ext Area EPVA\6. HRA\"/>
    </mc:Choice>
  </mc:AlternateContent>
  <xr:revisionPtr revIDLastSave="0" documentId="13_ncr:1_{01ED320A-23E0-4E72-BED7-A28814A42672}" xr6:coauthVersionLast="47" xr6:coauthVersionMax="47" xr10:uidLastSave="{00000000-0000-0000-0000-000000000000}"/>
  <bookViews>
    <workbookView xWindow="28680" yWindow="-120" windowWidth="19440" windowHeight="15000" tabRatio="584" activeTab="2" xr2:uid="{00000000-000D-0000-FFFF-FFFF00000000}"/>
  </bookViews>
  <sheets>
    <sheet name="wetted area" sheetId="3745" r:id="rId1"/>
    <sheet name="leakage" sheetId="6" r:id="rId2"/>
    <sheet name="Effect on aquifer" sheetId="3744" r:id="rId3"/>
  </sheets>
  <definedNames>
    <definedName name="_ZA100" localSheetId="2">'Effect on aquifer'!#REF!+"BG7"+16417+"&lt;ref1&gt;"+0+2910+"&lt;ref2&gt;"+0+4115+"&lt;ref3&gt;"+0+6140+"&lt;ref4&gt;"+0+2910+"&lt;ref5&gt;"+0+6140</definedName>
    <definedName name="_ZA100" localSheetId="1">leakage!#REF!+"bG11"+16929+"&lt;ref1&gt;"+0+-10.4814860601221+"&lt;ref2&gt;"+0+-9.82390874094431+"&lt;ref3&gt;"+0+-9</definedName>
    <definedName name="_ZA101" localSheetId="2">'Effect on aquifer'!$D$14+"BG23"+16417+"&lt;ref1&gt;"+0+820+"&lt;ref2&gt;"+0+1270+"&lt;ref3&gt;"+0+1680+820+1680</definedName>
    <definedName name="_ZA101" localSheetId="1">leakage!#REF!+"FG21"+17153+"&lt;ref1&gt;"+0+0.01+"?"+"&lt;ref2&gt;"+0+2+0.01+4</definedName>
    <definedName name="_ZA102" localSheetId="2">'Effect on aquifer'!#REF!+"BG15"+16929+"&lt;ref1&gt;"+0+0.064+"&lt;ref2&gt;"+0+0.12+"&lt;ref3&gt;"+0+0.26+0.064+0.26</definedName>
    <definedName name="_ZA102" localSheetId="1">leakage!#REF!+"fG34"+17153+"&lt;ref1&gt;"+0+0.01+"?"+"&lt;ref2&gt;"+0+4</definedName>
    <definedName name="_ZA103" localSheetId="2">'Effect on aquifer'!#REF!+"FG32"+16929+"&lt;ref1&gt;"+0+-1.18708664335714+"?"+"&lt;ref2&gt;"+0+0.33645973384853+-1.18708664335714+0.33645973384853</definedName>
    <definedName name="_ZA103" localSheetId="1">leakage!#REF!+"bG14"+16897+"&lt;ref1&gt;"+0+1.94+"&lt;ref2&gt;"+0+2.05+"&lt;ref3&gt;"+0+2.11</definedName>
    <definedName name="_ZA104" localSheetId="1">leakage!#REF!+"bG12"+16897+"&lt;ref1&gt;"+0+0.099+"&lt;ref2&gt;"+0+0.126+"&lt;ref3&gt;"+0+0.14</definedName>
    <definedName name="_ZA105" localSheetId="2">'Effect on aquifer'!#REF!+"FG48"+16929+"&lt;ref1&gt;"+0+0.0222+"?"+"&lt;ref2&gt;"+0+0.0284+0.0222+0.0284</definedName>
    <definedName name="_ZA106" localSheetId="2">'Effect on aquifer'!#REF!+"BG8"+16417+"&lt;ref1&gt;"+0+2910+"&lt;ref2&gt;"+0+4115+"&lt;ref3&gt;"+0+6140+2910+6140</definedName>
    <definedName name="_ZA107" localSheetId="2">'Effect on aquifer'!#REF!+"BG9"+16417+"&lt;ref1&gt;"+0+2910+"&lt;ref2&gt;"+0+4115+"&lt;ref3&gt;"+0+6140+2910+6140</definedName>
    <definedName name="_ZA108" localSheetId="2">'Effect on aquifer'!#REF!+"BG10"+16417+"&lt;ref1&gt;"+0+2910+"&lt;ref2&gt;"+0+4115+"&lt;ref3&gt;"+0+6140+2910+6140</definedName>
    <definedName name="_ZA109" localSheetId="2">'Effect on aquifer'!#REF!+"BG11"+16417+"&lt;ref1&gt;"+0+2910+"&lt;ref2&gt;"+0+4115+"&lt;ref3&gt;"+0+6140+2910+6140</definedName>
    <definedName name="_ZA110" localSheetId="2">'Effect on aquifer'!#REF!+"BG12"+16417+"&lt;ref1&gt;"+0+2910+"&lt;ref2&gt;"+0+4115+"&lt;ref3&gt;"+0+6140+2910+6140</definedName>
    <definedName name="_ZA111" localSheetId="2">'Effect on aquifer'!#REF!+"BG13"+16417+"&lt;ref1&gt;"+0+2910+"&lt;ref2&gt;"+0+4115+"&lt;ref3&gt;"+0+6140+2910+6140</definedName>
    <definedName name="_ZA112" localSheetId="2">'Effect on aquifer'!$D$7+"BG16"+16929+"&lt;ref1&gt;"+0+0.064+"&lt;ref2&gt;"+0+0.12+"&lt;ref3&gt;"+0+0.26+0.064+0.26</definedName>
    <definedName name="_ZA113" localSheetId="2">'Effect on aquifer'!$D$8+"BG17"+16929+"&lt;ref1&gt;"+0+0.064+"&lt;ref2&gt;"+0+0.12+"&lt;ref3&gt;"+0+0.26+0.064+0.26</definedName>
    <definedName name="_ZA114" localSheetId="2">'Effect on aquifer'!$D$9+"BG18"+16929+"&lt;ref1&gt;"+0+0.064+"&lt;ref2&gt;"+0+0.12+"&lt;ref3&gt;"+0+0.26+0.064+0.26</definedName>
    <definedName name="_ZA115" localSheetId="2">'Effect on aquifer'!$D$10+"BG19"+16929+"&lt;ref1&gt;"+0+0.064+"&lt;ref2&gt;"+0+0.12+"&lt;ref3&gt;"+0+0.26+0.064+0.26</definedName>
    <definedName name="_ZA116" localSheetId="2">'Effect on aquifer'!$D$11+"BG20"+16929+"&lt;ref1&gt;"+0+0.064+"&lt;ref2&gt;"+0+0.12+"&lt;ref3&gt;"+0+0.26+0.064+0.26</definedName>
    <definedName name="_ZA117" localSheetId="2">'Effect on aquifer'!$D$12+"BG21"+16929+"&lt;ref1&gt;"+0+0.064+"&lt;ref2&gt;"+0+0.12+"&lt;ref3&gt;"+0+0.26+0.064+0.26</definedName>
    <definedName name="_ZA118" localSheetId="2">'Effect on aquifer'!#REF!+"BG24"+16417+"&lt;ref1&gt;"+0+820+"&lt;ref2&gt;"+0+1270+"&lt;ref3&gt;"+0+1680+820+1680</definedName>
    <definedName name="_ZA119" localSheetId="2">'Effect on aquifer'!#REF!+"BG25"+16417+"&lt;ref1&gt;"+0+820+"&lt;ref2&gt;"+0+1270+"&lt;ref3&gt;"+0+1680+820+1680</definedName>
    <definedName name="_ZA120" localSheetId="2">'Effect on aquifer'!#REF!+"BG26"+16417+"&lt;ref1&gt;"+0+820+"&lt;ref2&gt;"+0+1270+"&lt;ref3&gt;"+0+1680+820+1680</definedName>
    <definedName name="_ZA121" localSheetId="2">'Effect on aquifer'!#REF!+"BG27"+16417+"&lt;ref1&gt;"+0+820+"&lt;ref2&gt;"+0+1270+"&lt;ref3&gt;"+0+1680+820+1680</definedName>
    <definedName name="_ZA122" localSheetId="2">'Effect on aquifer'!#REF!+"BG28"+16417+"&lt;ref1&gt;"+0+820+"&lt;ref2&gt;"+0+1270+"&lt;ref3&gt;"+0+1680+820+1680</definedName>
    <definedName name="_ZA123" localSheetId="2">'Effect on aquifer'!#REF!+"BG29"+16417+"&lt;ref1&gt;"+0+820+"&lt;ref2&gt;"+0+1270+"&lt;ref3&gt;"+0+1680+820+1680</definedName>
    <definedName name="_ZA124" localSheetId="2">'Effect on aquifer'!#REF!+"FG34"+16929+"&lt;ref1&gt;"+0+-1.18708664335714+"?"+"&lt;ref2&gt;"+0+0.33645973384853+-1.18708664335714+0.33645973384853</definedName>
    <definedName name="_ZA125" localSheetId="2">'Effect on aquifer'!#REF!+"FG36"+16929+"&lt;ref1&gt;"+0+-1.18708664335714+"?"+"&lt;ref2&gt;"+0+0.33645973384853+-1.18708664335714+0.33645973384853</definedName>
    <definedName name="_ZA126" localSheetId="2">'Effect on aquifer'!#REF!+"FG38"+16929+"&lt;ref1&gt;"+0+-1.18708664335714+"?"+"&lt;ref2&gt;"+0+0.33645973384853+-1.18708664335714+0.33645973384853</definedName>
    <definedName name="_ZA127" localSheetId="2">'Effect on aquifer'!#REF!+"FG40"+16929+"&lt;ref1&gt;"+0+-1.18708664335714+"?"+"&lt;ref2&gt;"+0+0.33645973384853+-1.18708664335714+0.33645973384853</definedName>
    <definedName name="_ZA128" localSheetId="2">'Effect on aquifer'!#REF!+"FG42"+16929+"&lt;ref1&gt;"+0+-1.18708664335714+"?"+"&lt;ref2&gt;"+0+0.33645973384853+-1.18708664335714+0.33645973384853</definedName>
    <definedName name="_ZA129" localSheetId="2">'Effect on aquifer'!#REF!+"FG44"+16929+"&lt;ref1&gt;"+0+-1.18708664335714+"?"+"&lt;ref2&gt;"+0+0.33645973384853+-1.18708664335714+0.33645973384853</definedName>
    <definedName name="_ZA130" localSheetId="2">'Effect on aquifer'!#REF!+"fG50"+16929+"&lt;ref1&gt;"+0+-3.82390874094431+"?"+"&lt;ref2&gt;"+0+-2.52287874528033</definedName>
    <definedName name="_ZA131" localSheetId="2">'Effect on aquifer'!#REF!+"bG46"+17665+"&lt;ref1&gt;"+0+0.00005+"&lt;ref2&gt;"+0+0.00046+"&lt;ref3&gt;"+0+0.042</definedName>
    <definedName name="_ZF101" localSheetId="2">'Effect on aquifer'!#REF!+"Concentration of chloride at Bentley Bro"+"mg/l"+545+0+217+57+18+350+477+4+3+"-"+"+"+2.6+50+2+4+95+5.57722506491668+5+2+"-"+"+"+-1+-1+0</definedName>
    <definedName name="_ZF102" localSheetId="2">'Effect on aquifer'!$D$43+"Concentration of ammoniacal nitrogen at "+"mg/l"+545+0+217+72+40+365+499+4+3+"-"+"+"+2.6+50+2+4+95+1.72128209779931+5+2+"-"+"+"+-1+-1+0</definedName>
    <definedName name="_ZF103" localSheetId="2">'Effect on aquifer'!$D$44+"Concentration of Nickel at Bentley Brook"+"mg/l"+545+0+217+87+62+380+521+4+3+"-"+"+"+2.6+50+2+4+95+0.00016264082813852+5+2+"-"+"+"+-1+-1+0</definedName>
    <definedName name="_ZF104" localSheetId="2">'Effect on aquifer'!$D$45+"(No biodegradation) Phenol at Bentley Br"+"mg/l"+545+0+217+102+84+395+543+4+3+"-"+"+"+2.6+50+2+4+95+0.00013553402344877+5+2+"-"+"+"+-1+-1+0</definedName>
    <definedName name="_ZF105" localSheetId="2">'Effect on aquifer'!$D$46+"(No biodegradation) Naphth at Bentley Br"+"mg/l"+545+0+217+117+106+410+565+4+3+"-"+"+"+2.6+50+2+4+95+0.00000062380425236+5+2+"-"+"+"+-1+-1+0</definedName>
    <definedName name="_ZF106" localSheetId="2">'Effect on aquifer'!$D$47+"(No biodegradation) Mecoprop at Bentley "+"mg/l"+545+0+217+132+128+425+587+4+3+"-"+"+"+2.6+50+2+4+95+0.00003388350586219+5+2+"-"+"+"+-1+-1+0</definedName>
    <definedName name="_ZF107" localSheetId="2">'Effect on aquifer'!$D$48+"Cadmium at Bentley Brook"+"mg/l"+545+0+217+147+150+440+609+4+3+"-"+"+"+2.6+50+2+4+95+0.00000135534023449+5+2+"-"+"+"+-1+-1+0</definedName>
    <definedName name="_ZF115" localSheetId="1">leakage!#REF!+"Leakage from Phase 3A+3B"+"m3/day"+513+513+473+57+18+350+477+4+3+"-"+"+"+2.6+50+2+4+95+0.11731392+5+2+"-"+"+"+-1+-1+0</definedName>
    <definedName name="_xlnm.Print_Area" localSheetId="2">'Effect on aquifer'!$A$1:$E$51</definedName>
    <definedName name="_xlnm.Print_Area" localSheetId="1">leakage!$A$1:$E$17</definedName>
    <definedName name="ZA0" localSheetId="2">"Crystal Ball Data : Ver. 5.2"</definedName>
    <definedName name="ZA0" localSheetId="1">"Crystal Ball Data : Ver. 5.2"</definedName>
    <definedName name="ZA0A" localSheetId="2">31+131</definedName>
    <definedName name="ZA0A" localSheetId="1">5+104</definedName>
    <definedName name="ZA0C" localSheetId="2">0+0</definedName>
    <definedName name="ZA0C" localSheetId="1">0+0</definedName>
    <definedName name="ZA0D" localSheetId="2">0+0</definedName>
    <definedName name="ZA0D" localSheetId="1">0+0</definedName>
    <definedName name="ZA0F" localSheetId="2">7+107</definedName>
    <definedName name="ZA0F" localSheetId="1">1+117</definedName>
    <definedName name="ZA0T" localSheetId="2">16763578+0</definedName>
    <definedName name="ZA0T" localSheetId="1">76187562+0</definedName>
    <definedName name="ZA100R1" localSheetId="2">'Effect on aquifer'!#REF!+1</definedName>
    <definedName name="ZA100R1" localSheetId="1">leakage!#REF!+1</definedName>
    <definedName name="ZA100R2" localSheetId="2">'Effect on aquifer'!#REF!+1</definedName>
    <definedName name="ZA100R2" localSheetId="1">leakage!#REF!+1</definedName>
    <definedName name="ZA100R3" localSheetId="2">'Effect on aquifer'!#REF!+1</definedName>
    <definedName name="ZA100R3" localSheetId="1">leakage!#REF!+1</definedName>
    <definedName name="ZA100R4" localSheetId="2">'Effect on aquifer'!#REF!+1</definedName>
    <definedName name="ZA100R5" localSheetId="2">'Effect on aquifer'!#REF!+1</definedName>
    <definedName name="ZA101R1" localSheetId="2">'Effect on aquifer'!#REF!+1</definedName>
    <definedName name="ZA101R1" localSheetId="1">leakage!#REF!+1</definedName>
    <definedName name="ZA101R2" localSheetId="2">'Effect on aquifer'!#REF!+1</definedName>
    <definedName name="ZA101R2" localSheetId="1">leakage!#REF!+1</definedName>
    <definedName name="ZA101R3" localSheetId="2">'Effect on aquifer'!#REF!+1</definedName>
    <definedName name="ZA102R1" localSheetId="2">'Effect on aquifer'!#REF!+1</definedName>
    <definedName name="ZA102R1" localSheetId="1">leakage!#REF!+1</definedName>
    <definedName name="ZA102R2" localSheetId="2">'Effect on aquifer'!#REF!+1</definedName>
    <definedName name="ZA102R2" localSheetId="1">leakage!#REF!+1</definedName>
    <definedName name="ZA102R3" localSheetId="2">'Effect on aquifer'!#REF!+1</definedName>
    <definedName name="ZA103R1" localSheetId="2">'Effect on aquifer'!#REF!+1</definedName>
    <definedName name="ZA103R1" localSheetId="1">leakage!#REF!+1</definedName>
    <definedName name="ZA103R2" localSheetId="2">'Effect on aquifer'!#REF!+1</definedName>
    <definedName name="ZA103R2" localSheetId="1">leakage!#REF!+1</definedName>
    <definedName name="ZA103R3" localSheetId="1">leakage!#REF!+1</definedName>
    <definedName name="ZA104R1" localSheetId="1">leakage!#REF!+1</definedName>
    <definedName name="ZA104R2" localSheetId="1">leakage!#REF!+1</definedName>
    <definedName name="ZA104R3" localSheetId="1">leakage!#REF!+1</definedName>
    <definedName name="ZA105R1" localSheetId="2">'Effect on aquifer'!#REF!+1</definedName>
    <definedName name="ZA105R2" localSheetId="2">'Effect on aquifer'!#REF!+1</definedName>
    <definedName name="ZA106R1" localSheetId="2">'Effect on aquifer'!#REF!+1</definedName>
    <definedName name="ZA106R2" localSheetId="2">'Effect on aquifer'!#REF!+1</definedName>
    <definedName name="ZA106R3" localSheetId="2">'Effect on aquifer'!#REF!+1</definedName>
    <definedName name="ZA107R1" localSheetId="2">'Effect on aquifer'!#REF!+1</definedName>
    <definedName name="ZA107R2" localSheetId="2">'Effect on aquifer'!#REF!+1</definedName>
    <definedName name="ZA107R3" localSheetId="2">'Effect on aquifer'!#REF!+1</definedName>
    <definedName name="ZA108R1" localSheetId="2">'Effect on aquifer'!#REF!+1</definedName>
    <definedName name="ZA108R2" localSheetId="2">'Effect on aquifer'!#REF!+1</definedName>
    <definedName name="ZA108R3" localSheetId="2">'Effect on aquifer'!#REF!+1</definedName>
    <definedName name="ZA109R1" localSheetId="2">'Effect on aquifer'!#REF!+1</definedName>
    <definedName name="ZA109R2" localSheetId="2">'Effect on aquifer'!#REF!+1</definedName>
    <definedName name="ZA109R3" localSheetId="2">'Effect on aquifer'!#REF!+1</definedName>
    <definedName name="ZA110R1" localSheetId="2">'Effect on aquifer'!#REF!+1</definedName>
    <definedName name="ZA110R2" localSheetId="2">'Effect on aquifer'!#REF!+1</definedName>
    <definedName name="ZA110R3" localSheetId="2">'Effect on aquifer'!#REF!+1</definedName>
    <definedName name="ZA111R1" localSheetId="2">'Effect on aquifer'!#REF!+1</definedName>
    <definedName name="ZA111R2" localSheetId="2">'Effect on aquifer'!#REF!+1</definedName>
    <definedName name="ZA111R3" localSheetId="2">'Effect on aquifer'!#REF!+1</definedName>
    <definedName name="ZA112R1" localSheetId="2">'Effect on aquifer'!#REF!+1</definedName>
    <definedName name="ZA112R2" localSheetId="2">'Effect on aquifer'!#REF!+1</definedName>
    <definedName name="ZA112R3" localSheetId="2">'Effect on aquifer'!#REF!+1</definedName>
    <definedName name="ZA113R1" localSheetId="2">'Effect on aquifer'!#REF!+1</definedName>
    <definedName name="ZA113R2" localSheetId="2">'Effect on aquifer'!#REF!+1</definedName>
    <definedName name="ZA113R3" localSheetId="2">'Effect on aquifer'!#REF!+1</definedName>
    <definedName name="ZA114R1" localSheetId="2">'Effect on aquifer'!#REF!+1</definedName>
    <definedName name="ZA114R2" localSheetId="2">'Effect on aquifer'!#REF!+1</definedName>
    <definedName name="ZA114R3" localSheetId="2">'Effect on aquifer'!#REF!+1</definedName>
    <definedName name="ZA115R1" localSheetId="2">'Effect on aquifer'!#REF!+1</definedName>
    <definedName name="ZA115R2" localSheetId="2">'Effect on aquifer'!#REF!+1</definedName>
    <definedName name="ZA115R3" localSheetId="2">'Effect on aquifer'!#REF!+1</definedName>
    <definedName name="ZA116R1" localSheetId="2">'Effect on aquifer'!#REF!+1</definedName>
    <definedName name="ZA116R2" localSheetId="2">'Effect on aquifer'!#REF!+1</definedName>
    <definedName name="ZA116R3" localSheetId="2">'Effect on aquifer'!#REF!+1</definedName>
    <definedName name="ZA117R1" localSheetId="2">'Effect on aquifer'!#REF!+1</definedName>
    <definedName name="ZA117R2" localSheetId="2">'Effect on aquifer'!#REF!+1</definedName>
    <definedName name="ZA117R3" localSheetId="2">'Effect on aquifer'!#REF!+1</definedName>
    <definedName name="ZA118R1" localSheetId="2">'Effect on aquifer'!#REF!+1</definedName>
    <definedName name="ZA118R2" localSheetId="2">'Effect on aquifer'!#REF!+1</definedName>
    <definedName name="ZA118R3" localSheetId="2">'Effect on aquifer'!#REF!+1</definedName>
    <definedName name="ZA119R1" localSheetId="2">'Effect on aquifer'!#REF!+1</definedName>
    <definedName name="ZA119R2" localSheetId="2">'Effect on aquifer'!#REF!+1</definedName>
    <definedName name="ZA119R3" localSheetId="2">'Effect on aquifer'!#REF!+1</definedName>
    <definedName name="ZA120R1" localSheetId="2">'Effect on aquifer'!#REF!+1</definedName>
    <definedName name="ZA120R2" localSheetId="2">'Effect on aquifer'!#REF!+1</definedName>
    <definedName name="ZA120R3" localSheetId="2">'Effect on aquifer'!#REF!+1</definedName>
    <definedName name="ZA121R1" localSheetId="2">'Effect on aquifer'!#REF!+1</definedName>
    <definedName name="ZA121R2" localSheetId="2">'Effect on aquifer'!#REF!+1</definedName>
    <definedName name="ZA121R3" localSheetId="2">'Effect on aquifer'!#REF!+1</definedName>
    <definedName name="ZA122R1" localSheetId="2">'Effect on aquifer'!#REF!+1</definedName>
    <definedName name="ZA122R2" localSheetId="2">'Effect on aquifer'!#REF!+1</definedName>
    <definedName name="ZA122R3" localSheetId="2">'Effect on aquifer'!#REF!+1</definedName>
    <definedName name="ZA123R1" localSheetId="2">'Effect on aquifer'!#REF!+1</definedName>
    <definedName name="ZA123R2" localSheetId="2">'Effect on aquifer'!#REF!+1</definedName>
    <definedName name="ZA123R3" localSheetId="2">'Effect on aquifer'!#REF!+1</definedName>
    <definedName name="ZA124R1" localSheetId="2">'Effect on aquifer'!#REF!+1</definedName>
    <definedName name="ZA124R2" localSheetId="2">'Effect on aquifer'!#REF!+1</definedName>
    <definedName name="ZA125R1" localSheetId="2">'Effect on aquifer'!#REF!+1</definedName>
    <definedName name="ZA125R2" localSheetId="2">'Effect on aquifer'!#REF!+1</definedName>
    <definedName name="ZA126R1" localSheetId="2">'Effect on aquifer'!#REF!+1</definedName>
    <definedName name="ZA126R2" localSheetId="2">'Effect on aquifer'!#REF!+1</definedName>
    <definedName name="ZA127R1" localSheetId="2">'Effect on aquifer'!#REF!+1</definedName>
    <definedName name="ZA127R2" localSheetId="2">'Effect on aquifer'!#REF!+1</definedName>
    <definedName name="ZA128R1" localSheetId="2">'Effect on aquifer'!#REF!+1</definedName>
    <definedName name="ZA128R2" localSheetId="2">'Effect on aquifer'!#REF!+1</definedName>
    <definedName name="ZA129R1" localSheetId="2">'Effect on aquifer'!#REF!+1</definedName>
    <definedName name="ZA129R2" localSheetId="2">'Effect on aquifer'!#REF!+1</definedName>
    <definedName name="ZA130R1" localSheetId="2">'Effect on aquifer'!#REF!+1</definedName>
    <definedName name="ZA130R2" localSheetId="2">'Effect on aquifer'!#REF!+1</definedName>
    <definedName name="ZA131R1" localSheetId="2">'Effect on aquifer'!#REF!+1</definedName>
    <definedName name="ZA131R2" localSheetId="2">'Effect on aquifer'!#REF!+1</definedName>
    <definedName name="ZA131R3" localSheetId="2">'Effect on aquifer'!#REF!+1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3744" l="1"/>
  <c r="E7" i="3744"/>
  <c r="E8" i="3744"/>
  <c r="E9" i="3744"/>
  <c r="E10" i="3744"/>
  <c r="E11" i="3744"/>
  <c r="E12" i="3744"/>
  <c r="E13" i="3744"/>
  <c r="E14" i="3744"/>
  <c r="E15" i="3744"/>
  <c r="E16" i="3744"/>
  <c r="E17" i="3744"/>
  <c r="E18" i="3744"/>
  <c r="E6" i="3744"/>
  <c r="D39" i="3744" l="1"/>
  <c r="D5" i="3745"/>
  <c r="D40" i="3744" l="1"/>
  <c r="D10" i="6"/>
  <c r="D12" i="6" l="1"/>
  <c r="D20" i="3744" s="1"/>
  <c r="D34" i="3744" l="1"/>
  <c r="D55" i="3744" s="1"/>
  <c r="D29" i="3744"/>
  <c r="D50" i="3744" s="1"/>
  <c r="D33" i="3744"/>
  <c r="D54" i="3744" s="1"/>
  <c r="D30" i="3744"/>
  <c r="D51" i="3744" s="1"/>
  <c r="D25" i="3744"/>
  <c r="D46" i="3744" s="1"/>
  <c r="D27" i="3744"/>
  <c r="D48" i="3744" s="1"/>
  <c r="D26" i="3744"/>
  <c r="D47" i="3744" s="1"/>
  <c r="D31" i="3744"/>
  <c r="D52" i="3744" s="1"/>
  <c r="D24" i="3744"/>
  <c r="D45" i="3744" s="1"/>
  <c r="D22" i="3744"/>
  <c r="D43" i="3744" s="1"/>
  <c r="D23" i="3744"/>
  <c r="D44" i="3744" s="1"/>
  <c r="D32" i="3744"/>
  <c r="D53" i="3744" s="1"/>
  <c r="D28" i="3744"/>
  <c r="D49" i="3744" s="1"/>
</calcChain>
</file>

<file path=xl/sharedStrings.xml><?xml version="1.0" encoding="utf-8"?>
<sst xmlns="http://schemas.openxmlformats.org/spreadsheetml/2006/main" count="207" uniqueCount="153">
  <si>
    <t>Symbol</t>
  </si>
  <si>
    <t>Units</t>
  </si>
  <si>
    <t>Selected Value</t>
  </si>
  <si>
    <t>Comment</t>
  </si>
  <si>
    <t>m</t>
  </si>
  <si>
    <t>m/s</t>
  </si>
  <si>
    <t>-</t>
  </si>
  <si>
    <t>m2</t>
  </si>
  <si>
    <t>m3/day</t>
  </si>
  <si>
    <t>Area (m2)</t>
  </si>
  <si>
    <t>Effective Wetted Area</t>
  </si>
  <si>
    <t>mg/day</t>
  </si>
  <si>
    <t>mg/l</t>
  </si>
  <si>
    <t>Cadmium</t>
  </si>
  <si>
    <t>Effective wetted area</t>
  </si>
  <si>
    <t>Phase</t>
  </si>
  <si>
    <t>Nickel</t>
  </si>
  <si>
    <t>Phenol</t>
  </si>
  <si>
    <t>Length (m)</t>
  </si>
  <si>
    <t>Arsenic</t>
  </si>
  <si>
    <t>Benzo-a-pyrene</t>
  </si>
  <si>
    <t>Chromium</t>
  </si>
  <si>
    <t>Copper</t>
  </si>
  <si>
    <t>Lead</t>
  </si>
  <si>
    <t>Mercury</t>
  </si>
  <si>
    <t>Mass of chromium from landfill</t>
  </si>
  <si>
    <t>Mass of cadmium from landfill</t>
  </si>
  <si>
    <t>Mass of benzo-a-Pyrene from landfill</t>
  </si>
  <si>
    <t>Mass of arsenic from landfill</t>
  </si>
  <si>
    <t>Mass of copper from landfill</t>
  </si>
  <si>
    <t>Mass of lead from landfill</t>
  </si>
  <si>
    <t>Mass of mercury from landfill</t>
  </si>
  <si>
    <t>Mass of nickel from landfill</t>
  </si>
  <si>
    <t>Mass of phenol from landfill</t>
  </si>
  <si>
    <t>Aquifer Flow</t>
  </si>
  <si>
    <t>Aquifer Hydraulic conductivity</t>
  </si>
  <si>
    <t>m/sec</t>
  </si>
  <si>
    <t>Mixing Zone Thickness</t>
  </si>
  <si>
    <t>Pathway width</t>
  </si>
  <si>
    <t>Calculated</t>
  </si>
  <si>
    <t>Concentration of benzo-a-pyrene in groundwater at the site boundary</t>
  </si>
  <si>
    <t>Concentration of arsenic in groundwater at the site boundary</t>
  </si>
  <si>
    <t>Concentration of cadmium in groundwater at the site boundary</t>
  </si>
  <si>
    <t>Concentration of chromium in groundwater at the site boundary</t>
  </si>
  <si>
    <t>Concentration of copper in groundwater at the site boundary</t>
  </si>
  <si>
    <t>Concentration of lead in groundwater at the site boundary</t>
  </si>
  <si>
    <t>Concentration of mercury in groundwater at the site boundary</t>
  </si>
  <si>
    <t>Concentration of nickel in groundwater at the site boundary</t>
  </si>
  <si>
    <t>Concentration of phenol in groundwater at the site boundary</t>
  </si>
  <si>
    <t>EAL</t>
  </si>
  <si>
    <t>Impact on the Aquifer</t>
  </si>
  <si>
    <t>Substance</t>
  </si>
  <si>
    <t>Hydraulic Gradient</t>
  </si>
  <si>
    <t>Input Parameters</t>
  </si>
  <si>
    <t>C_As</t>
  </si>
  <si>
    <t>C_BaP</t>
  </si>
  <si>
    <t>C_Cd</t>
  </si>
  <si>
    <t>C_Cr</t>
  </si>
  <si>
    <t>C_Cu</t>
  </si>
  <si>
    <t>C_Pb</t>
  </si>
  <si>
    <t>C_Hg</t>
  </si>
  <si>
    <t>C_Ni</t>
  </si>
  <si>
    <t>M_As</t>
  </si>
  <si>
    <t>M_BaP</t>
  </si>
  <si>
    <t>M_Cd</t>
  </si>
  <si>
    <t>M_Cr</t>
  </si>
  <si>
    <t>M_Cu</t>
  </si>
  <si>
    <t>M_Pb</t>
  </si>
  <si>
    <t>M_Hg</t>
  </si>
  <si>
    <t>M_Ni</t>
  </si>
  <si>
    <t>C_Phe</t>
  </si>
  <si>
    <t>M_Phe</t>
  </si>
  <si>
    <t>Mix_D</t>
  </si>
  <si>
    <t>Mix_W</t>
  </si>
  <si>
    <t>aq_i</t>
  </si>
  <si>
    <t>aq_Q</t>
  </si>
  <si>
    <t xml:space="preserve">Source Concentration </t>
  </si>
  <si>
    <t>Q_cl</t>
  </si>
  <si>
    <t>Calculated:  Q_cl x C_As x 1000</t>
  </si>
  <si>
    <t>Calculated:  Q_cl x C_BaP x 1000</t>
  </si>
  <si>
    <t>Calculated:  Q_cl x C_Cd x 1000</t>
  </si>
  <si>
    <t>Calculated:  Q_cl x C_Cr x 1000</t>
  </si>
  <si>
    <t>Calculated:  Q_cl x C_Cu x 1000</t>
  </si>
  <si>
    <t>Calculated:  Q_cl x C_Pb x 1000</t>
  </si>
  <si>
    <t>Calculated:  Q_cl x C_Hg x 1000</t>
  </si>
  <si>
    <t>Calculated:  Q_cl x C_Ni x 1000</t>
  </si>
  <si>
    <t>Calculated:  Q_cl x C_Phe x 1000</t>
  </si>
  <si>
    <t>aq_k</t>
  </si>
  <si>
    <t>cl_k</t>
  </si>
  <si>
    <t>cl_i</t>
  </si>
  <si>
    <t>cl_A</t>
  </si>
  <si>
    <t>Calculated: cl_Q = cl_k x cl_i x cl_A</t>
  </si>
  <si>
    <t>Dil_C_As</t>
  </si>
  <si>
    <t>Dil_C_BaP</t>
  </si>
  <si>
    <t>Dil_C_Cd</t>
  </si>
  <si>
    <t>Dil_C_Cr</t>
  </si>
  <si>
    <t>Dil_C_Cu</t>
  </si>
  <si>
    <t>Dil_C_Pb</t>
  </si>
  <si>
    <t>Dil_C_Hg</t>
  </si>
  <si>
    <t>Dil_C_Ni</t>
  </si>
  <si>
    <t>Dil_C_Phe</t>
  </si>
  <si>
    <t>Concentration of zinc in groundwater at the site boundary</t>
  </si>
  <si>
    <t>Dil_C_Zn</t>
  </si>
  <si>
    <t>Mass of zinc from landfill</t>
  </si>
  <si>
    <t>M_Zn</t>
  </si>
  <si>
    <t>Calculated:  Q_cl x C_Zn x 1000</t>
  </si>
  <si>
    <t>Zinc</t>
  </si>
  <si>
    <t>C_Zn</t>
  </si>
  <si>
    <t>From Sheet 'Leakage'</t>
  </si>
  <si>
    <t>Chloride</t>
  </si>
  <si>
    <t>C_Cl</t>
  </si>
  <si>
    <t>Fluoride</t>
  </si>
  <si>
    <t>C_F</t>
  </si>
  <si>
    <t>Sulphate</t>
  </si>
  <si>
    <r>
      <t>C_SO</t>
    </r>
    <r>
      <rPr>
        <vertAlign val="subscript"/>
        <sz val="11"/>
        <rFont val="Arial"/>
        <family val="2"/>
      </rPr>
      <t>4</t>
    </r>
  </si>
  <si>
    <t>Mass of chloride from landfill</t>
  </si>
  <si>
    <t>M_Cl</t>
  </si>
  <si>
    <t>Calculated:  Q_cl x C_Cl x 1000</t>
  </si>
  <si>
    <t>Mass of fluoride from landfill</t>
  </si>
  <si>
    <t>M_F</t>
  </si>
  <si>
    <t>Calculated:  Q_cl x C_F x 1000</t>
  </si>
  <si>
    <t>Mass of sulphate from landfill</t>
  </si>
  <si>
    <r>
      <t>M_SO</t>
    </r>
    <r>
      <rPr>
        <vertAlign val="subscript"/>
        <sz val="11"/>
        <rFont val="Arial"/>
        <family val="2"/>
      </rPr>
      <t>4</t>
    </r>
  </si>
  <si>
    <r>
      <t>Calculated:  Q_cl x C_SO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 xml:space="preserve"> x 1000</t>
    </r>
  </si>
  <si>
    <t>Concentration of chloride in groundwater at the site boundary</t>
  </si>
  <si>
    <t>Dil_C_Cl</t>
  </si>
  <si>
    <t>Concentration of fluoride in groundwater at the site boundary</t>
  </si>
  <si>
    <t>Dil_C_F</t>
  </si>
  <si>
    <t>Concentration of sulphate in groundwater at the site boundary</t>
  </si>
  <si>
    <r>
      <t>Dil_C_SO</t>
    </r>
    <r>
      <rPr>
        <vertAlign val="subscript"/>
        <sz val="11"/>
        <rFont val="Arial"/>
        <family val="2"/>
      </rPr>
      <t>4</t>
    </r>
  </si>
  <si>
    <t>Approximate length of southern sidewall - groundwater water flow perpendicular to sidewall length (i.e. towards the River Wellend)</t>
  </si>
  <si>
    <t>Hydraulic Conductivity of Waste Mass and AEGB</t>
  </si>
  <si>
    <t xml:space="preserve">Leakage Rate from Landfill Sidewall </t>
  </si>
  <si>
    <r>
      <t>Effective Wetted Area</t>
    </r>
    <r>
      <rPr>
        <b/>
        <vertAlign val="superscript"/>
        <sz val="11"/>
        <rFont val="Arial"/>
        <family val="2"/>
      </rPr>
      <t>2</t>
    </r>
  </si>
  <si>
    <r>
      <rPr>
        <sz val="10"/>
        <rFont val="Arial"/>
        <family val="2"/>
      </rPr>
      <t>²</t>
    </r>
    <r>
      <rPr>
        <i/>
        <sz val="10"/>
        <rFont val="Arial"/>
        <family val="2"/>
      </rPr>
      <t xml:space="preserve"> - Assumes sidewalls are vertical </t>
    </r>
  </si>
  <si>
    <t>Average Hydraulic Gradient Through Waste Mass</t>
  </si>
  <si>
    <t>Difference between the average groundwater levels in SK02 and base of limestone</t>
  </si>
  <si>
    <t xml:space="preserve">Conservative assumption for uncompacted wastes </t>
  </si>
  <si>
    <t>Leakage Rate and Unretarded Travel Time Calculations Through the Waste Mass</t>
  </si>
  <si>
    <t>Skelbrooke Quarry Northern Extension (Northern Sidewall)</t>
  </si>
  <si>
    <t>L/S 10l/kg (mg/kg)</t>
  </si>
  <si>
    <t>Equivalent to 3x Inert Landfill WAC</t>
  </si>
  <si>
    <t xml:space="preserve">Substance Solubility </t>
  </si>
  <si>
    <t>Rationalle</t>
  </si>
  <si>
    <t>Mean of the measured range from groundwater contours produced from perimeter monitoring boreholes</t>
  </si>
  <si>
    <t>Area of Exposed Sidewall</t>
  </si>
  <si>
    <t xml:space="preserve">Skelbrooke Quarry Northern Extension Area </t>
  </si>
  <si>
    <t>Leakage rate from waste mass</t>
  </si>
  <si>
    <t>Mean permeability from site specific data</t>
  </si>
  <si>
    <t>Sidewall area up to level of gorundwater at edge of quarry</t>
  </si>
  <si>
    <t>Equivalent to 1x Inert Landfill WAC</t>
  </si>
  <si>
    <t>Mean Saturated Depth of Limestone (m)</t>
  </si>
  <si>
    <t>Difference between typical pond water level ~27mAOD and a calculated mean groundwater level of ~22mAOD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</si>
</sst>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0E+00;\㒠"/>
    <numFmt numFmtId="166" formatCode="0.00000"/>
    <numFmt numFmtId="167" formatCode="0.0000000"/>
    <numFmt numFmtId="168" formatCode="0.000000"/>
    <numFmt numFmtId="169" formatCode="0.0"/>
    <numFmt numFmtId="170" formatCode="0.00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bscript"/>
      <sz val="11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5" fillId="0" borderId="0" xfId="0" applyFont="1"/>
    <xf numFmtId="0" fontId="5" fillId="0" borderId="0" xfId="0" applyFont="1" applyFill="1"/>
    <xf numFmtId="2" fontId="5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5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3" xfId="1" applyFont="1" applyBorder="1" applyAlignment="1">
      <alignment vertical="top"/>
    </xf>
    <xf numFmtId="0" fontId="5" fillId="0" borderId="3" xfId="1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0" xfId="1" applyFont="1" applyBorder="1" applyAlignment="1">
      <alignment vertical="top"/>
    </xf>
    <xf numFmtId="0" fontId="4" fillId="0" borderId="0" xfId="1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2" fontId="5" fillId="0" borderId="0" xfId="0" applyNumberFormat="1" applyFont="1" applyFill="1" applyBorder="1" applyAlignment="1">
      <alignment horizontal="center" vertical="top"/>
    </xf>
    <xf numFmtId="11" fontId="5" fillId="0" borderId="0" xfId="0" applyNumberFormat="1" applyFont="1" applyAlignment="1">
      <alignment vertical="top"/>
    </xf>
    <xf numFmtId="2" fontId="5" fillId="0" borderId="0" xfId="0" applyNumberFormat="1" applyFont="1" applyAlignment="1">
      <alignment vertical="top"/>
    </xf>
    <xf numFmtId="166" fontId="5" fillId="2" borderId="0" xfId="0" applyNumberFormat="1" applyFont="1" applyFill="1" applyAlignment="1">
      <alignment horizontal="center" vertical="top"/>
    </xf>
    <xf numFmtId="11" fontId="5" fillId="0" borderId="0" xfId="0" applyNumberFormat="1" applyFont="1" applyFill="1" applyAlignment="1">
      <alignment vertical="top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2" fontId="2" fillId="0" borderId="4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167" fontId="5" fillId="2" borderId="0" xfId="0" applyNumberFormat="1" applyFont="1" applyFill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vertical="top"/>
    </xf>
    <xf numFmtId="2" fontId="1" fillId="0" borderId="0" xfId="0" applyNumberFormat="1" applyFont="1" applyFill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Fill="1" applyBorder="1" applyAlignment="1">
      <alignment vertical="top" wrapText="1"/>
    </xf>
    <xf numFmtId="0" fontId="6" fillId="0" borderId="0" xfId="0" applyFont="1" applyFill="1" applyAlignment="1">
      <alignment horizontal="left" vertical="top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168" fontId="5" fillId="2" borderId="0" xfId="0" applyNumberFormat="1" applyFont="1" applyFill="1" applyAlignment="1">
      <alignment horizontal="center" vertical="top"/>
    </xf>
    <xf numFmtId="0" fontId="5" fillId="0" borderId="0" xfId="1" applyFont="1" applyAlignment="1">
      <alignment horizontal="center" vertical="top"/>
    </xf>
    <xf numFmtId="2" fontId="5" fillId="0" borderId="0" xfId="0" applyNumberFormat="1" applyFont="1" applyAlignment="1">
      <alignment horizontal="center" vertical="top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vertical="top"/>
    </xf>
    <xf numFmtId="0" fontId="5" fillId="0" borderId="0" xfId="0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 vertical="top" wrapText="1"/>
    </xf>
    <xf numFmtId="166" fontId="6" fillId="0" borderId="0" xfId="0" applyNumberFormat="1" applyFont="1" applyAlignment="1">
      <alignment horizontal="left" vertical="top"/>
    </xf>
    <xf numFmtId="169" fontId="5" fillId="2" borderId="0" xfId="0" applyNumberFormat="1" applyFont="1" applyFill="1" applyAlignment="1">
      <alignment horizontal="center" vertical="top"/>
    </xf>
    <xf numFmtId="170" fontId="5" fillId="2" borderId="0" xfId="0" applyNumberFormat="1" applyFont="1" applyFill="1" applyAlignment="1">
      <alignment horizontal="center" vertical="top"/>
    </xf>
    <xf numFmtId="164" fontId="6" fillId="0" borderId="0" xfId="0" applyNumberFormat="1" applyFont="1" applyAlignment="1">
      <alignment horizontal="left" vertical="top"/>
    </xf>
    <xf numFmtId="170" fontId="6" fillId="0" borderId="0" xfId="0" applyNumberFormat="1" applyFont="1" applyAlignment="1">
      <alignment horizontal="left" vertical="top"/>
    </xf>
    <xf numFmtId="164" fontId="5" fillId="2" borderId="0" xfId="0" applyNumberFormat="1" applyFont="1" applyFill="1" applyAlignment="1">
      <alignment horizontal="center" vertical="top"/>
    </xf>
    <xf numFmtId="164" fontId="5" fillId="0" borderId="0" xfId="1" applyNumberFormat="1" applyFont="1" applyFill="1" applyAlignment="1">
      <alignment horizontal="center" vertical="top"/>
    </xf>
    <xf numFmtId="0" fontId="4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2" fontId="5" fillId="0" borderId="0" xfId="1" applyNumberFormat="1" applyFont="1" applyFill="1" applyAlignment="1">
      <alignment horizontal="center" vertical="top"/>
    </xf>
    <xf numFmtId="169" fontId="5" fillId="0" borderId="0" xfId="0" applyNumberFormat="1" applyFont="1" applyFill="1" applyBorder="1" applyAlignment="1">
      <alignment horizontal="center" vertical="top"/>
    </xf>
  </cellXfs>
  <cellStyles count="2">
    <cellStyle name="Normal" xfId="0" builtinId="0"/>
    <cellStyle name="Normal_HALFLI03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"/>
  <sheetViews>
    <sheetView view="pageBreakPreview" zoomScale="115" zoomScaleNormal="100" zoomScaleSheetLayoutView="115" workbookViewId="0">
      <selection activeCell="C5" sqref="C5"/>
    </sheetView>
  </sheetViews>
  <sheetFormatPr defaultRowHeight="13.8" x14ac:dyDescent="0.25"/>
  <cols>
    <col min="1" max="1" width="23.21875" style="3" customWidth="1"/>
    <col min="2" max="2" width="45" style="3" customWidth="1"/>
    <col min="3" max="3" width="48.44140625" style="3" bestFit="1" customWidth="1"/>
    <col min="4" max="4" width="21.77734375" style="3" customWidth="1"/>
    <col min="5" max="5" width="14.88671875" style="3" bestFit="1" customWidth="1"/>
    <col min="6" max="16384" width="8.88671875" style="3"/>
  </cols>
  <sheetData>
    <row r="1" spans="1:5" x14ac:dyDescent="0.25">
      <c r="A1" s="6" t="s">
        <v>14</v>
      </c>
      <c r="B1" s="4"/>
      <c r="C1" s="4"/>
      <c r="D1" s="4"/>
      <c r="E1" s="4"/>
    </row>
    <row r="2" spans="1:5" x14ac:dyDescent="0.25">
      <c r="A2" s="4"/>
      <c r="B2" s="4"/>
      <c r="C2" s="4"/>
      <c r="D2" s="4"/>
      <c r="E2" s="4"/>
    </row>
    <row r="3" spans="1:5" ht="16.2" x14ac:dyDescent="0.25">
      <c r="A3" s="7" t="s">
        <v>133</v>
      </c>
      <c r="B3" s="86" t="s">
        <v>145</v>
      </c>
      <c r="C3" s="87"/>
      <c r="D3" s="87"/>
    </row>
    <row r="4" spans="1:5" x14ac:dyDescent="0.25">
      <c r="A4" s="71" t="s">
        <v>15</v>
      </c>
      <c r="B4" s="72" t="s">
        <v>18</v>
      </c>
      <c r="C4" s="73" t="s">
        <v>151</v>
      </c>
      <c r="D4" s="72" t="s">
        <v>9</v>
      </c>
    </row>
    <row r="5" spans="1:5" ht="27.6" x14ac:dyDescent="0.25">
      <c r="A5" s="60" t="s">
        <v>146</v>
      </c>
      <c r="B5" s="59">
        <v>290</v>
      </c>
      <c r="C5" s="74">
        <v>4</v>
      </c>
      <c r="D5" s="74">
        <f>C5*B5</f>
        <v>1160</v>
      </c>
    </row>
    <row r="6" spans="1:5" ht="14.4" x14ac:dyDescent="0.3">
      <c r="A6" s="9"/>
      <c r="B6" s="8"/>
      <c r="C6" s="5"/>
      <c r="D6" s="8"/>
      <c r="E6" s="8"/>
    </row>
    <row r="7" spans="1:5" x14ac:dyDescent="0.25">
      <c r="A7" s="2" t="s">
        <v>134</v>
      </c>
      <c r="B7" s="8"/>
      <c r="C7" s="5"/>
      <c r="D7" s="8"/>
      <c r="E7" s="8"/>
    </row>
    <row r="8" spans="1:5" x14ac:dyDescent="0.25">
      <c r="A8" s="1"/>
      <c r="B8" s="4"/>
      <c r="C8" s="4"/>
      <c r="D8" s="4"/>
      <c r="E8" s="4"/>
    </row>
    <row r="9" spans="1:5" ht="14.4" x14ac:dyDescent="0.3">
      <c r="A9" s="10"/>
    </row>
  </sheetData>
  <mergeCells count="1">
    <mergeCell ref="B3:D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view="pageBreakPreview" topLeftCell="B1" zoomScaleNormal="115" zoomScaleSheetLayoutView="100" workbookViewId="0">
      <selection activeCell="E10" sqref="E10"/>
    </sheetView>
  </sheetViews>
  <sheetFormatPr defaultRowHeight="13.2" x14ac:dyDescent="0.25"/>
  <cols>
    <col min="1" max="1" width="54.109375" style="45" customWidth="1"/>
    <col min="2" max="3" width="8.88671875" style="45"/>
    <col min="4" max="4" width="14" style="46" customWidth="1"/>
    <col min="5" max="5" width="90.5546875" style="44" customWidth="1"/>
    <col min="6" max="16384" width="8.88671875" style="45"/>
  </cols>
  <sheetData>
    <row r="1" spans="1:6" x14ac:dyDescent="0.25">
      <c r="A1" s="33" t="s">
        <v>138</v>
      </c>
      <c r="B1" s="33"/>
    </row>
    <row r="4" spans="1:6" x14ac:dyDescent="0.25">
      <c r="A4" s="33" t="s">
        <v>139</v>
      </c>
    </row>
    <row r="5" spans="1:6" ht="13.8" thickBot="1" x14ac:dyDescent="0.3">
      <c r="A5" s="34" t="s">
        <v>53</v>
      </c>
    </row>
    <row r="6" spans="1:6" x14ac:dyDescent="0.25">
      <c r="A6" s="47"/>
      <c r="B6" s="35" t="s">
        <v>0</v>
      </c>
      <c r="C6" s="35" t="s">
        <v>1</v>
      </c>
      <c r="D6" s="36" t="s">
        <v>2</v>
      </c>
      <c r="E6" s="41" t="s">
        <v>3</v>
      </c>
      <c r="F6" s="47"/>
    </row>
    <row r="7" spans="1:6" x14ac:dyDescent="0.25">
      <c r="A7" s="47"/>
      <c r="B7" s="48"/>
      <c r="C7" s="48"/>
      <c r="D7" s="49"/>
      <c r="E7" s="50"/>
      <c r="F7" s="51"/>
    </row>
    <row r="8" spans="1:6" x14ac:dyDescent="0.25">
      <c r="A8" s="75" t="s">
        <v>131</v>
      </c>
      <c r="B8" s="63" t="s">
        <v>88</v>
      </c>
      <c r="C8" s="63" t="s">
        <v>5</v>
      </c>
      <c r="D8" s="64">
        <v>9.9999999999999995E-7</v>
      </c>
      <c r="E8" s="44" t="s">
        <v>137</v>
      </c>
      <c r="F8" s="53"/>
    </row>
    <row r="9" spans="1:6" ht="12" customHeight="1" x14ac:dyDescent="0.25">
      <c r="A9" s="47" t="s">
        <v>135</v>
      </c>
      <c r="B9" s="48" t="s">
        <v>89</v>
      </c>
      <c r="C9" s="48" t="s">
        <v>6</v>
      </c>
      <c r="D9" s="61">
        <v>0.05</v>
      </c>
      <c r="E9" s="62" t="s">
        <v>152</v>
      </c>
      <c r="F9" s="54"/>
    </row>
    <row r="10" spans="1:6" x14ac:dyDescent="0.25">
      <c r="A10" s="47" t="s">
        <v>10</v>
      </c>
      <c r="B10" s="48" t="s">
        <v>90</v>
      </c>
      <c r="C10" s="48" t="s">
        <v>7</v>
      </c>
      <c r="D10" s="43">
        <f>'wetted area'!D5</f>
        <v>1160</v>
      </c>
      <c r="E10" s="52" t="s">
        <v>149</v>
      </c>
    </row>
    <row r="11" spans="1:6" x14ac:dyDescent="0.25">
      <c r="A11" s="47"/>
      <c r="B11" s="48"/>
      <c r="C11" s="48"/>
      <c r="D11" s="55"/>
      <c r="E11" s="52"/>
    </row>
    <row r="12" spans="1:6" x14ac:dyDescent="0.25">
      <c r="A12" s="38" t="s">
        <v>132</v>
      </c>
      <c r="B12" s="56" t="s">
        <v>77</v>
      </c>
      <c r="C12" s="56" t="s">
        <v>8</v>
      </c>
      <c r="D12" s="39">
        <f>D8*D9*D10*60*60*24</f>
        <v>5.0112000000000005</v>
      </c>
      <c r="E12" s="57" t="s">
        <v>91</v>
      </c>
    </row>
    <row r="13" spans="1:6" x14ac:dyDescent="0.25">
      <c r="A13" s="37"/>
      <c r="B13" s="48"/>
      <c r="C13" s="48"/>
      <c r="D13" s="40"/>
      <c r="E13" s="5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6" fitToHeight="0" orientation="landscape" r:id="rId1"/>
  <headerFooter alignWithMargins="0"/>
  <colBreaks count="1" manualBreakCount="1">
    <brk id="5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7"/>
  <sheetViews>
    <sheetView tabSelected="1" zoomScaleNormal="100" zoomScaleSheetLayoutView="75" workbookViewId="0">
      <selection activeCell="D48" sqref="D48"/>
    </sheetView>
  </sheetViews>
  <sheetFormatPr defaultRowHeight="13.8" x14ac:dyDescent="0.25"/>
  <cols>
    <col min="1" max="1" width="63.5546875" style="12" bestFit="1" customWidth="1"/>
    <col min="2" max="2" width="11.88671875" style="12" customWidth="1"/>
    <col min="3" max="3" width="8.88671875" style="12"/>
    <col min="4" max="4" width="17" style="12" customWidth="1"/>
    <col min="5" max="5" width="14.33203125" style="12" customWidth="1"/>
    <col min="6" max="6" width="16.33203125" style="12" customWidth="1"/>
    <col min="7" max="16384" width="8.88671875" style="12"/>
  </cols>
  <sheetData>
    <row r="1" spans="1:13" x14ac:dyDescent="0.25">
      <c r="A1" s="11" t="s">
        <v>50</v>
      </c>
      <c r="B1" s="11"/>
    </row>
    <row r="3" spans="1:13" x14ac:dyDescent="0.25">
      <c r="A3" s="13"/>
      <c r="B3" s="13"/>
      <c r="C3" s="14"/>
      <c r="D3" s="14"/>
      <c r="E3" s="15"/>
      <c r="F3" s="15"/>
      <c r="G3" s="15"/>
      <c r="H3" s="15"/>
    </row>
    <row r="4" spans="1:13" x14ac:dyDescent="0.25">
      <c r="C4" s="16"/>
      <c r="D4" s="17"/>
      <c r="E4" s="18"/>
      <c r="F4" s="19"/>
      <c r="G4" s="19"/>
      <c r="H4" s="19"/>
    </row>
    <row r="5" spans="1:13" ht="27.6" x14ac:dyDescent="0.25">
      <c r="A5" s="20" t="s">
        <v>51</v>
      </c>
      <c r="B5" s="20" t="s">
        <v>0</v>
      </c>
      <c r="C5" s="20" t="s">
        <v>1</v>
      </c>
      <c r="D5" s="21" t="s">
        <v>76</v>
      </c>
      <c r="E5" s="78" t="s">
        <v>140</v>
      </c>
      <c r="F5" s="22" t="s">
        <v>143</v>
      </c>
      <c r="G5" s="19"/>
      <c r="H5" s="19"/>
      <c r="J5" s="17"/>
      <c r="K5" s="17"/>
      <c r="L5" s="17"/>
      <c r="M5" s="17"/>
    </row>
    <row r="6" spans="1:13" x14ac:dyDescent="0.25">
      <c r="A6" s="16" t="s">
        <v>19</v>
      </c>
      <c r="B6" s="16" t="s">
        <v>54</v>
      </c>
      <c r="C6" s="16" t="s">
        <v>12</v>
      </c>
      <c r="D6" s="67">
        <v>0.15</v>
      </c>
      <c r="E6" s="77">
        <f t="shared" ref="E6:E18" si="0">D6*10</f>
        <v>1.5</v>
      </c>
      <c r="F6" s="12" t="s">
        <v>141</v>
      </c>
      <c r="G6" s="19"/>
      <c r="H6" s="19"/>
    </row>
    <row r="7" spans="1:13" x14ac:dyDescent="0.25">
      <c r="A7" s="16" t="s">
        <v>20</v>
      </c>
      <c r="B7" s="16" t="s">
        <v>55</v>
      </c>
      <c r="C7" s="16" t="s">
        <v>12</v>
      </c>
      <c r="D7" s="67">
        <v>1.9000000000000001E-4</v>
      </c>
      <c r="E7" s="77">
        <f t="shared" si="0"/>
        <v>1.9000000000000002E-3</v>
      </c>
      <c r="F7" s="12" t="s">
        <v>142</v>
      </c>
      <c r="G7" s="19"/>
      <c r="H7" s="19"/>
    </row>
    <row r="8" spans="1:13" x14ac:dyDescent="0.25">
      <c r="A8" s="16" t="s">
        <v>13</v>
      </c>
      <c r="B8" s="16" t="s">
        <v>56</v>
      </c>
      <c r="C8" s="16" t="s">
        <v>12</v>
      </c>
      <c r="D8" s="67">
        <v>1.2E-2</v>
      </c>
      <c r="E8" s="77">
        <f t="shared" si="0"/>
        <v>0.12</v>
      </c>
      <c r="F8" s="12" t="s">
        <v>141</v>
      </c>
      <c r="G8" s="19"/>
      <c r="H8" s="19"/>
    </row>
    <row r="9" spans="1:13" x14ac:dyDescent="0.25">
      <c r="A9" s="16" t="s">
        <v>21</v>
      </c>
      <c r="B9" s="16" t="s">
        <v>57</v>
      </c>
      <c r="C9" s="16" t="s">
        <v>12</v>
      </c>
      <c r="D9" s="67">
        <v>0.15</v>
      </c>
      <c r="E9" s="77">
        <f t="shared" si="0"/>
        <v>1.5</v>
      </c>
      <c r="F9" s="12" t="s">
        <v>141</v>
      </c>
      <c r="G9" s="19"/>
      <c r="H9" s="19"/>
    </row>
    <row r="10" spans="1:13" x14ac:dyDescent="0.25">
      <c r="A10" s="16" t="s">
        <v>22</v>
      </c>
      <c r="B10" s="16" t="s">
        <v>58</v>
      </c>
      <c r="C10" s="16" t="s">
        <v>12</v>
      </c>
      <c r="D10" s="67">
        <v>0.6</v>
      </c>
      <c r="E10" s="77">
        <f t="shared" si="0"/>
        <v>6</v>
      </c>
      <c r="F10" s="12" t="s">
        <v>141</v>
      </c>
      <c r="G10" s="19"/>
      <c r="H10" s="19"/>
    </row>
    <row r="11" spans="1:13" x14ac:dyDescent="0.25">
      <c r="A11" s="16" t="s">
        <v>23</v>
      </c>
      <c r="B11" s="16" t="s">
        <v>59</v>
      </c>
      <c r="C11" s="16" t="s">
        <v>12</v>
      </c>
      <c r="D11" s="88">
        <v>0.05</v>
      </c>
      <c r="E11" s="89">
        <f t="shared" si="0"/>
        <v>0.5</v>
      </c>
      <c r="F11" s="12" t="s">
        <v>150</v>
      </c>
      <c r="G11" s="19"/>
      <c r="H11" s="19"/>
    </row>
    <row r="12" spans="1:13" x14ac:dyDescent="0.25">
      <c r="A12" s="16" t="s">
        <v>24</v>
      </c>
      <c r="B12" s="16" t="s">
        <v>60</v>
      </c>
      <c r="C12" s="16" t="s">
        <v>12</v>
      </c>
      <c r="D12" s="85">
        <v>3.0000000000000001E-3</v>
      </c>
      <c r="E12" s="28">
        <f t="shared" si="0"/>
        <v>0.03</v>
      </c>
      <c r="F12" s="12" t="s">
        <v>141</v>
      </c>
      <c r="G12" s="19"/>
      <c r="H12" s="19"/>
    </row>
    <row r="13" spans="1:13" x14ac:dyDescent="0.25">
      <c r="A13" s="16" t="s">
        <v>16</v>
      </c>
      <c r="B13" s="16" t="s">
        <v>61</v>
      </c>
      <c r="C13" s="16" t="s">
        <v>12</v>
      </c>
      <c r="D13" s="67">
        <v>0.12</v>
      </c>
      <c r="E13" s="77">
        <f t="shared" si="0"/>
        <v>1.2</v>
      </c>
      <c r="F13" s="12" t="s">
        <v>141</v>
      </c>
      <c r="G13" s="19"/>
      <c r="H13" s="19"/>
    </row>
    <row r="14" spans="1:13" s="25" customFormat="1" x14ac:dyDescent="0.25">
      <c r="A14" s="24" t="s">
        <v>17</v>
      </c>
      <c r="B14" s="16" t="s">
        <v>70</v>
      </c>
      <c r="C14" s="16" t="s">
        <v>12</v>
      </c>
      <c r="D14" s="67">
        <v>0.3</v>
      </c>
      <c r="E14" s="77">
        <f t="shared" si="0"/>
        <v>3</v>
      </c>
      <c r="F14" s="12" t="s">
        <v>141</v>
      </c>
      <c r="G14" s="23"/>
      <c r="H14" s="23"/>
    </row>
    <row r="15" spans="1:13" s="25" customFormat="1" x14ac:dyDescent="0.25">
      <c r="A15" s="26" t="s">
        <v>109</v>
      </c>
      <c r="B15" s="26" t="s">
        <v>110</v>
      </c>
      <c r="C15" s="26" t="s">
        <v>12</v>
      </c>
      <c r="D15" s="67">
        <v>240</v>
      </c>
      <c r="E15" s="77">
        <f t="shared" si="0"/>
        <v>2400</v>
      </c>
      <c r="F15" s="12" t="s">
        <v>141</v>
      </c>
      <c r="G15" s="23"/>
      <c r="H15" s="23"/>
    </row>
    <row r="16" spans="1:13" s="25" customFormat="1" x14ac:dyDescent="0.25">
      <c r="A16" s="26" t="s">
        <v>111</v>
      </c>
      <c r="B16" s="26" t="s">
        <v>112</v>
      </c>
      <c r="C16" s="26" t="s">
        <v>12</v>
      </c>
      <c r="D16" s="67">
        <v>3</v>
      </c>
      <c r="E16" s="77">
        <f t="shared" si="0"/>
        <v>30</v>
      </c>
      <c r="F16" s="12" t="s">
        <v>141</v>
      </c>
      <c r="G16" s="23"/>
      <c r="H16" s="23"/>
    </row>
    <row r="17" spans="1:8" s="25" customFormat="1" ht="16.2" x14ac:dyDescent="0.25">
      <c r="A17" s="69" t="s">
        <v>113</v>
      </c>
      <c r="B17" s="69" t="s">
        <v>114</v>
      </c>
      <c r="C17" s="69" t="s">
        <v>12</v>
      </c>
      <c r="D17" s="70">
        <v>300</v>
      </c>
      <c r="E17" s="77">
        <f t="shared" si="0"/>
        <v>3000</v>
      </c>
      <c r="F17" s="12" t="s">
        <v>141</v>
      </c>
      <c r="G17" s="23"/>
      <c r="H17" s="23"/>
    </row>
    <row r="18" spans="1:8" s="25" customFormat="1" x14ac:dyDescent="0.25">
      <c r="A18" s="24" t="s">
        <v>106</v>
      </c>
      <c r="B18" s="16" t="s">
        <v>107</v>
      </c>
      <c r="C18" s="16" t="s">
        <v>12</v>
      </c>
      <c r="D18" s="67">
        <v>1.2</v>
      </c>
      <c r="E18" s="77">
        <f t="shared" si="0"/>
        <v>12</v>
      </c>
      <c r="F18" s="12" t="s">
        <v>141</v>
      </c>
      <c r="G18" s="23"/>
      <c r="H18" s="23"/>
    </row>
    <row r="19" spans="1:8" x14ac:dyDescent="0.25">
      <c r="A19" s="26"/>
      <c r="B19" s="26"/>
      <c r="D19" s="27"/>
      <c r="E19" s="19"/>
      <c r="F19" s="19"/>
      <c r="G19" s="19"/>
      <c r="H19" s="19"/>
    </row>
    <row r="20" spans="1:8" x14ac:dyDescent="0.25">
      <c r="A20" s="26" t="s">
        <v>147</v>
      </c>
      <c r="B20" s="26" t="s">
        <v>77</v>
      </c>
      <c r="C20" s="19" t="s">
        <v>8</v>
      </c>
      <c r="D20" s="28">
        <f>leakage!D12</f>
        <v>5.0112000000000005</v>
      </c>
      <c r="E20" s="12" t="s">
        <v>108</v>
      </c>
      <c r="F20" s="19"/>
      <c r="G20" s="19"/>
      <c r="H20" s="19"/>
    </row>
    <row r="21" spans="1:8" x14ac:dyDescent="0.25">
      <c r="A21" s="19"/>
      <c r="B21" s="19"/>
      <c r="C21" s="19"/>
      <c r="D21" s="28"/>
      <c r="E21" s="19"/>
      <c r="F21" s="19"/>
      <c r="G21" s="19"/>
      <c r="H21" s="19"/>
    </row>
    <row r="22" spans="1:8" x14ac:dyDescent="0.25">
      <c r="A22" s="19" t="s">
        <v>28</v>
      </c>
      <c r="B22" s="16" t="s">
        <v>62</v>
      </c>
      <c r="C22" s="19" t="s">
        <v>11</v>
      </c>
      <c r="D22" s="28">
        <f t="shared" ref="D22:D34" si="1">D$20*D6*1000</f>
        <v>751.68000000000006</v>
      </c>
      <c r="E22" s="16" t="s">
        <v>78</v>
      </c>
      <c r="F22" s="19"/>
      <c r="G22" s="19"/>
      <c r="H22" s="19"/>
    </row>
    <row r="23" spans="1:8" x14ac:dyDescent="0.25">
      <c r="A23" s="19" t="s">
        <v>27</v>
      </c>
      <c r="B23" s="16" t="s">
        <v>63</v>
      </c>
      <c r="C23" s="19" t="s">
        <v>11</v>
      </c>
      <c r="D23" s="28">
        <f t="shared" si="1"/>
        <v>0.95212800000000009</v>
      </c>
      <c r="E23" s="16" t="s">
        <v>79</v>
      </c>
      <c r="F23" s="19"/>
      <c r="G23" s="19"/>
      <c r="H23" s="19"/>
    </row>
    <row r="24" spans="1:8" x14ac:dyDescent="0.25">
      <c r="A24" s="19" t="s">
        <v>26</v>
      </c>
      <c r="B24" s="16" t="s">
        <v>64</v>
      </c>
      <c r="C24" s="19" t="s">
        <v>11</v>
      </c>
      <c r="D24" s="28">
        <f t="shared" si="1"/>
        <v>60.134400000000007</v>
      </c>
      <c r="E24" s="16" t="s">
        <v>80</v>
      </c>
      <c r="F24" s="19"/>
      <c r="G24" s="19"/>
      <c r="H24" s="19"/>
    </row>
    <row r="25" spans="1:8" x14ac:dyDescent="0.25">
      <c r="A25" s="19" t="s">
        <v>25</v>
      </c>
      <c r="B25" s="16" t="s">
        <v>65</v>
      </c>
      <c r="C25" s="19" t="s">
        <v>11</v>
      </c>
      <c r="D25" s="28">
        <f t="shared" si="1"/>
        <v>751.68000000000006</v>
      </c>
      <c r="E25" s="16" t="s">
        <v>81</v>
      </c>
    </row>
    <row r="26" spans="1:8" x14ac:dyDescent="0.25">
      <c r="A26" s="19" t="s">
        <v>29</v>
      </c>
      <c r="B26" s="16" t="s">
        <v>66</v>
      </c>
      <c r="C26" s="19" t="s">
        <v>11</v>
      </c>
      <c r="D26" s="28">
        <f t="shared" si="1"/>
        <v>3006.7200000000003</v>
      </c>
      <c r="E26" s="16" t="s">
        <v>82</v>
      </c>
    </row>
    <row r="27" spans="1:8" x14ac:dyDescent="0.25">
      <c r="A27" s="19" t="s">
        <v>30</v>
      </c>
      <c r="B27" s="16" t="s">
        <v>67</v>
      </c>
      <c r="C27" s="19" t="s">
        <v>11</v>
      </c>
      <c r="D27" s="28">
        <f t="shared" si="1"/>
        <v>250.56000000000006</v>
      </c>
      <c r="E27" s="16" t="s">
        <v>83</v>
      </c>
    </row>
    <row r="28" spans="1:8" x14ac:dyDescent="0.25">
      <c r="A28" s="19" t="s">
        <v>31</v>
      </c>
      <c r="B28" s="16" t="s">
        <v>68</v>
      </c>
      <c r="C28" s="19" t="s">
        <v>11</v>
      </c>
      <c r="D28" s="28">
        <f t="shared" si="1"/>
        <v>15.033600000000002</v>
      </c>
      <c r="E28" s="16" t="s">
        <v>84</v>
      </c>
    </row>
    <row r="29" spans="1:8" x14ac:dyDescent="0.25">
      <c r="A29" s="19" t="s">
        <v>32</v>
      </c>
      <c r="B29" s="16" t="s">
        <v>69</v>
      </c>
      <c r="C29" s="19" t="s">
        <v>11</v>
      </c>
      <c r="D29" s="28">
        <f t="shared" si="1"/>
        <v>601.34399999999994</v>
      </c>
      <c r="E29" s="16" t="s">
        <v>85</v>
      </c>
    </row>
    <row r="30" spans="1:8" x14ac:dyDescent="0.25">
      <c r="A30" s="23" t="s">
        <v>33</v>
      </c>
      <c r="B30" s="16" t="s">
        <v>71</v>
      </c>
      <c r="C30" s="19" t="s">
        <v>11</v>
      </c>
      <c r="D30" s="28">
        <f t="shared" si="1"/>
        <v>1503.3600000000001</v>
      </c>
      <c r="E30" s="16" t="s">
        <v>86</v>
      </c>
    </row>
    <row r="31" spans="1:8" x14ac:dyDescent="0.25">
      <c r="A31" s="12" t="s">
        <v>115</v>
      </c>
      <c r="B31" s="26" t="s">
        <v>116</v>
      </c>
      <c r="C31" s="12" t="s">
        <v>11</v>
      </c>
      <c r="D31" s="68">
        <f t="shared" si="1"/>
        <v>1202688</v>
      </c>
      <c r="E31" s="26" t="s">
        <v>117</v>
      </c>
    </row>
    <row r="32" spans="1:8" x14ac:dyDescent="0.25">
      <c r="A32" s="12" t="s">
        <v>118</v>
      </c>
      <c r="B32" s="26" t="s">
        <v>119</v>
      </c>
      <c r="C32" s="12" t="s">
        <v>11</v>
      </c>
      <c r="D32" s="68">
        <f t="shared" si="1"/>
        <v>15033.600000000002</v>
      </c>
      <c r="E32" s="26" t="s">
        <v>120</v>
      </c>
    </row>
    <row r="33" spans="1:5" ht="16.2" x14ac:dyDescent="0.25">
      <c r="A33" s="12" t="s">
        <v>121</v>
      </c>
      <c r="B33" s="26" t="s">
        <v>122</v>
      </c>
      <c r="C33" s="12" t="s">
        <v>11</v>
      </c>
      <c r="D33" s="68">
        <f t="shared" si="1"/>
        <v>1503360.0000000002</v>
      </c>
      <c r="E33" s="26" t="s">
        <v>123</v>
      </c>
    </row>
    <row r="34" spans="1:5" x14ac:dyDescent="0.25">
      <c r="A34" s="23" t="s">
        <v>103</v>
      </c>
      <c r="B34" s="16" t="s">
        <v>104</v>
      </c>
      <c r="C34" s="19" t="s">
        <v>11</v>
      </c>
      <c r="D34" s="28">
        <f t="shared" si="1"/>
        <v>6013.4400000000005</v>
      </c>
      <c r="E34" s="16" t="s">
        <v>105</v>
      </c>
    </row>
    <row r="36" spans="1:5" x14ac:dyDescent="0.25">
      <c r="A36" s="12" t="s">
        <v>35</v>
      </c>
      <c r="B36" s="12" t="s">
        <v>87</v>
      </c>
      <c r="C36" s="12" t="s">
        <v>36</v>
      </c>
      <c r="D36" s="29">
        <v>4.75E-4</v>
      </c>
      <c r="E36" s="12" t="s">
        <v>148</v>
      </c>
    </row>
    <row r="37" spans="1:5" x14ac:dyDescent="0.25">
      <c r="A37" s="12" t="s">
        <v>52</v>
      </c>
      <c r="B37" s="12" t="s">
        <v>74</v>
      </c>
      <c r="C37" s="12" t="s">
        <v>6</v>
      </c>
      <c r="D37" s="12">
        <v>3.2000000000000001E-2</v>
      </c>
      <c r="E37" s="12" t="s">
        <v>144</v>
      </c>
    </row>
    <row r="38" spans="1:5" x14ac:dyDescent="0.25">
      <c r="A38" s="12" t="s">
        <v>37</v>
      </c>
      <c r="B38" s="12" t="s">
        <v>72</v>
      </c>
      <c r="C38" s="12" t="s">
        <v>4</v>
      </c>
      <c r="D38" s="76">
        <f>'wetted area'!C5</f>
        <v>4</v>
      </c>
      <c r="E38" s="12" t="s">
        <v>136</v>
      </c>
    </row>
    <row r="39" spans="1:5" x14ac:dyDescent="0.25">
      <c r="A39" s="12" t="s">
        <v>38</v>
      </c>
      <c r="B39" s="12" t="s">
        <v>73</v>
      </c>
      <c r="C39" s="12" t="s">
        <v>4</v>
      </c>
      <c r="D39" s="12">
        <f>'wetted area'!B5</f>
        <v>290</v>
      </c>
      <c r="E39" s="25" t="s">
        <v>130</v>
      </c>
    </row>
    <row r="40" spans="1:5" x14ac:dyDescent="0.25">
      <c r="A40" s="12" t="s">
        <v>34</v>
      </c>
      <c r="B40" s="12" t="s">
        <v>75</v>
      </c>
      <c r="C40" s="12" t="s">
        <v>8</v>
      </c>
      <c r="D40" s="30">
        <f>D36*D37*D38*D39*86400</f>
        <v>1523.4048000000003</v>
      </c>
      <c r="E40" s="12" t="s">
        <v>39</v>
      </c>
    </row>
    <row r="41" spans="1:5" x14ac:dyDescent="0.25">
      <c r="D41" s="30"/>
    </row>
    <row r="42" spans="1:5" ht="14.4" x14ac:dyDescent="0.25">
      <c r="D42" s="25"/>
      <c r="E42" s="58" t="s">
        <v>49</v>
      </c>
    </row>
    <row r="43" spans="1:5" ht="14.4" x14ac:dyDescent="0.25">
      <c r="A43" s="12" t="s">
        <v>41</v>
      </c>
      <c r="B43" s="12" t="s">
        <v>92</v>
      </c>
      <c r="C43" s="12" t="s">
        <v>12</v>
      </c>
      <c r="D43" s="31">
        <f t="shared" ref="D43:D55" si="2">D22/((D$40+D$20)*1000)</f>
        <v>4.9180327868852459E-4</v>
      </c>
      <c r="E43" s="65">
        <v>0.05</v>
      </c>
    </row>
    <row r="44" spans="1:5" ht="14.4" x14ac:dyDescent="0.25">
      <c r="A44" s="12" t="s">
        <v>40</v>
      </c>
      <c r="B44" s="12" t="s">
        <v>93</v>
      </c>
      <c r="C44" s="12" t="s">
        <v>12</v>
      </c>
      <c r="D44" s="42">
        <f t="shared" si="2"/>
        <v>6.2295081967213113E-7</v>
      </c>
      <c r="E44" s="65">
        <v>1.0000000000000001E-5</v>
      </c>
    </row>
    <row r="45" spans="1:5" ht="14.4" x14ac:dyDescent="0.25">
      <c r="A45" s="12" t="s">
        <v>42</v>
      </c>
      <c r="B45" s="12" t="s">
        <v>94</v>
      </c>
      <c r="C45" s="12" t="s">
        <v>12</v>
      </c>
      <c r="D45" s="31">
        <f t="shared" si="2"/>
        <v>3.9344262295081964E-5</v>
      </c>
      <c r="E45" s="65">
        <v>2.9999999999999997E-4</v>
      </c>
    </row>
    <row r="46" spans="1:5" ht="14.4" x14ac:dyDescent="0.25">
      <c r="A46" s="12" t="s">
        <v>43</v>
      </c>
      <c r="B46" s="12" t="s">
        <v>95</v>
      </c>
      <c r="C46" s="12" t="s">
        <v>12</v>
      </c>
      <c r="D46" s="81">
        <f t="shared" si="2"/>
        <v>4.9180327868852459E-4</v>
      </c>
      <c r="E46" s="65">
        <v>4.7000000000000002E-3</v>
      </c>
    </row>
    <row r="47" spans="1:5" ht="14.4" x14ac:dyDescent="0.25">
      <c r="A47" s="12" t="s">
        <v>44</v>
      </c>
      <c r="B47" s="12" t="s">
        <v>96</v>
      </c>
      <c r="C47" s="12" t="s">
        <v>12</v>
      </c>
      <c r="D47" s="84">
        <f t="shared" si="2"/>
        <v>1.9672131147540984E-3</v>
      </c>
      <c r="E47" s="82">
        <v>1.4999999999999999E-2</v>
      </c>
    </row>
    <row r="48" spans="1:5" ht="14.4" x14ac:dyDescent="0.25">
      <c r="A48" s="12" t="s">
        <v>45</v>
      </c>
      <c r="B48" s="12" t="s">
        <v>97</v>
      </c>
      <c r="C48" s="12" t="s">
        <v>12</v>
      </c>
      <c r="D48" s="66">
        <f t="shared" si="2"/>
        <v>1.6393442622950822E-4</v>
      </c>
      <c r="E48" s="83">
        <v>2.0000000000000001E-4</v>
      </c>
    </row>
    <row r="49" spans="1:6" ht="14.4" x14ac:dyDescent="0.25">
      <c r="A49" s="12" t="s">
        <v>46</v>
      </c>
      <c r="B49" s="12" t="s">
        <v>98</v>
      </c>
      <c r="C49" s="12" t="s">
        <v>12</v>
      </c>
      <c r="D49" s="42">
        <f t="shared" si="2"/>
        <v>9.8360655737704909E-6</v>
      </c>
      <c r="E49" s="79">
        <v>1.0000000000000001E-5</v>
      </c>
    </row>
    <row r="50" spans="1:6" ht="14.4" x14ac:dyDescent="0.25">
      <c r="A50" s="12" t="s">
        <v>47</v>
      </c>
      <c r="B50" s="12" t="s">
        <v>99</v>
      </c>
      <c r="C50" s="12" t="s">
        <v>12</v>
      </c>
      <c r="D50" s="31">
        <f t="shared" si="2"/>
        <v>3.934426229508196E-4</v>
      </c>
      <c r="E50" s="65">
        <v>8.0000000000000002E-3</v>
      </c>
    </row>
    <row r="51" spans="1:6" ht="14.4" x14ac:dyDescent="0.25">
      <c r="A51" s="12" t="s">
        <v>48</v>
      </c>
      <c r="B51" s="12" t="s">
        <v>100</v>
      </c>
      <c r="C51" s="12" t="s">
        <v>12</v>
      </c>
      <c r="D51" s="81">
        <f t="shared" si="2"/>
        <v>9.8360655737704918E-4</v>
      </c>
      <c r="E51" s="65">
        <v>7.7000000000000002E-3</v>
      </c>
    </row>
    <row r="52" spans="1:6" ht="14.4" x14ac:dyDescent="0.25">
      <c r="A52" s="12" t="s">
        <v>124</v>
      </c>
      <c r="B52" s="12" t="s">
        <v>125</v>
      </c>
      <c r="C52" s="12" t="s">
        <v>12</v>
      </c>
      <c r="D52" s="80">
        <f t="shared" si="2"/>
        <v>0.78688524590163922</v>
      </c>
      <c r="E52" s="65">
        <v>65</v>
      </c>
    </row>
    <row r="53" spans="1:6" ht="14.4" x14ac:dyDescent="0.25">
      <c r="A53" s="12" t="s">
        <v>126</v>
      </c>
      <c r="B53" s="12" t="s">
        <v>127</v>
      </c>
      <c r="C53" s="12" t="s">
        <v>12</v>
      </c>
      <c r="D53" s="84">
        <f t="shared" si="2"/>
        <v>9.8360655737704909E-3</v>
      </c>
      <c r="E53" s="65">
        <v>1.5</v>
      </c>
      <c r="F53" s="25"/>
    </row>
    <row r="54" spans="1:6" ht="16.2" x14ac:dyDescent="0.25">
      <c r="A54" s="12" t="s">
        <v>128</v>
      </c>
      <c r="B54" s="12" t="s">
        <v>129</v>
      </c>
      <c r="C54" s="12" t="s">
        <v>12</v>
      </c>
      <c r="D54" s="80">
        <f t="shared" si="2"/>
        <v>0.98360655737704916</v>
      </c>
      <c r="E54" s="65">
        <v>1560</v>
      </c>
    </row>
    <row r="55" spans="1:6" ht="14.4" x14ac:dyDescent="0.25">
      <c r="A55" s="12" t="s">
        <v>101</v>
      </c>
      <c r="B55" s="12" t="s">
        <v>102</v>
      </c>
      <c r="C55" s="12" t="s">
        <v>12</v>
      </c>
      <c r="D55" s="81">
        <f t="shared" si="2"/>
        <v>3.9344262295081967E-3</v>
      </c>
      <c r="E55" s="82">
        <v>2.4E-2</v>
      </c>
    </row>
    <row r="56" spans="1:6" x14ac:dyDescent="0.25">
      <c r="D56" s="32"/>
      <c r="E56" s="25"/>
    </row>
    <row r="57" spans="1:6" x14ac:dyDescent="0.25">
      <c r="D57" s="25"/>
      <c r="E57" s="25"/>
    </row>
  </sheetData>
  <phoneticPr fontId="0" type="noConversion"/>
  <conditionalFormatting sqref="D43">
    <cfRule type="cellIs" dxfId="12" priority="17" stopIfTrue="1" operator="greaterThan">
      <formula>$E$43</formula>
    </cfRule>
  </conditionalFormatting>
  <conditionalFormatting sqref="D44">
    <cfRule type="cellIs" dxfId="11" priority="16" operator="greaterThan">
      <formula>$E$44</formula>
    </cfRule>
  </conditionalFormatting>
  <conditionalFormatting sqref="D45">
    <cfRule type="cellIs" dxfId="10" priority="15" operator="greaterThan">
      <formula>$E$45</formula>
    </cfRule>
  </conditionalFormatting>
  <conditionalFormatting sqref="D46">
    <cfRule type="cellIs" dxfId="9" priority="14" operator="greaterThan">
      <formula>$E$46</formula>
    </cfRule>
  </conditionalFormatting>
  <conditionalFormatting sqref="D47">
    <cfRule type="cellIs" dxfId="8" priority="13" operator="greaterThan">
      <formula>$E$47</formula>
    </cfRule>
  </conditionalFormatting>
  <conditionalFormatting sqref="D48">
    <cfRule type="cellIs" dxfId="7" priority="12" operator="greaterThan">
      <formula>$E$48</formula>
    </cfRule>
  </conditionalFormatting>
  <conditionalFormatting sqref="D49">
    <cfRule type="cellIs" dxfId="6" priority="11" operator="greaterThan">
      <formula>$E$49</formula>
    </cfRule>
  </conditionalFormatting>
  <conditionalFormatting sqref="D50">
    <cfRule type="cellIs" dxfId="5" priority="10" operator="greaterThan">
      <formula>$E$50</formula>
    </cfRule>
  </conditionalFormatting>
  <conditionalFormatting sqref="D51">
    <cfRule type="cellIs" dxfId="4" priority="9" operator="greaterThan">
      <formula>$E$51</formula>
    </cfRule>
  </conditionalFormatting>
  <conditionalFormatting sqref="D55">
    <cfRule type="cellIs" dxfId="3" priority="8" operator="greaterThan">
      <formula>$E$55</formula>
    </cfRule>
  </conditionalFormatting>
  <conditionalFormatting sqref="D52">
    <cfRule type="cellIs" dxfId="2" priority="3" operator="greaterThan">
      <formula>$E$52</formula>
    </cfRule>
  </conditionalFormatting>
  <conditionalFormatting sqref="D53">
    <cfRule type="cellIs" dxfId="1" priority="2" operator="greaterThan">
      <formula>$E$53</formula>
    </cfRule>
  </conditionalFormatting>
  <conditionalFormatting sqref="D54">
    <cfRule type="cellIs" dxfId="0" priority="1" operator="greaterThan">
      <formula>$E$54</formula>
    </cfRule>
  </conditionalFormatting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5EF3022E6431D046BE4138B79119AA57" ma:contentTypeVersion="48" ma:contentTypeDescription="Create a new document." ma:contentTypeScope="" ma:versionID="957b0399123280ab84e188dd2cf6ab9e">
  <xsd:schema xmlns:xsd="http://www.w3.org/2001/XMLSchema" xmlns:xs="http://www.w3.org/2001/XMLSchema" xmlns:p="http://schemas.microsoft.com/office/2006/metadata/properties" xmlns:ns2="8595a0ec-c146-4eeb-925a-270f4bc4be63" xmlns:ns3="662745e8-e224-48e8-a2e3-254862b8c2f5" xmlns:ns4="eebef177-55b5-4448-a5fb-28ea454417ee" xmlns:ns5="5ffd8e36-f429-4edc-ab50-c5be84842779" xmlns:ns6="9ec05a51-ec1c-4d6d-bde9-c3ec51b51322" targetNamespace="http://schemas.microsoft.com/office/2006/metadata/properties" ma:root="true" ma:fieldsID="3dcbf958a2ece3a038f24ee7ee9acdff" ns2:_="" ns3:_="" ns4:_="" ns5:_="" ns6:_="">
    <xsd:import namespace="8595a0ec-c146-4eeb-925a-270f4bc4be63"/>
    <xsd:import namespace="662745e8-e224-48e8-a2e3-254862b8c2f5"/>
    <xsd:import namespace="eebef177-55b5-4448-a5fb-28ea454417ee"/>
    <xsd:import namespace="5ffd8e36-f429-4edc-ab50-c5be84842779"/>
    <xsd:import namespace="9ec05a51-ec1c-4d6d-bde9-c3ec51b51322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Location" minOccurs="0"/>
                <xsd:element ref="ns6:MediaServiceAutoKeyPoints" minOccurs="0"/>
                <xsd:element ref="ns6:MediaServiceKeyPoints" minOccurs="0"/>
                <xsd:element ref="ns6:lcf76f155ced4ddcb4097134ff3c332f" minOccurs="0"/>
                <xsd:element ref="ns2:SharedWithUsers" minOccurs="0"/>
                <xsd:element ref="ns2:SharedWithDetail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a0ec-c146-4eeb-925a-270f4bc4be63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8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9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6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0981305-d081-4950-be5f-f720c05b9668}" ma:internalName="TaxCatchAll" ma:showField="CatchAllData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0981305-d081-4950-be5f-f720c05b9668}" ma:internalName="TaxCatchAllLabel" ma:readOnly="true" ma:showField="CatchAllDataLabel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dexed="true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c05a51-ec1c-4d6d-bde9-c3ec51b513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50" nillable="true" ma:displayName="Tags" ma:internalName="MediaServiceAutoTags" ma:readOnly="true">
      <xsd:simpleType>
        <xsd:restriction base="dms:Text"/>
      </xsd:simpleType>
    </xsd:element>
    <xsd:element name="MediaServiceOCR" ma:index="5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55" nillable="true" ma:displayName="Location" ma:internalName="MediaServiceLocation" ma:readOnly="true">
      <xsd:simpleType>
        <xsd:restriction base="dms:Text"/>
      </xsd:simpleType>
    </xsd:element>
    <xsd:element name="MediaServiceAutoKeyPoints" ma:index="5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59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2022-08-09T23:00:00+00:00</EAReceivedDate>
    <c52c737aaa794145b5e1ab0b33580095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PermitNumber xmlns="eebef177-55b5-4448-a5fb-28ea454417ee">eawml 65052</PermitNumber>
    <la34db7254a948be973d9738b9f07ba7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N/A - Do not select for New Permits</TermName>
          <TermId xmlns="http://schemas.microsoft.com/office/infopath/2007/PartnerControls">0430e4c2-ee0a-4b2d-9af6-df735aafbcb2</TermId>
        </TermInfo>
      </Terms>
    </la34db7254a948be973d9738b9f07ba7>
    <CessationDate xmlns="eebef177-55b5-4448-a5fb-28ea454417ee" xsi:nil="true"/>
    <NationalSecurity xmlns="eebef177-55b5-4448-a5fb-28ea454417ee">No</NationalSecurity>
    <OtherReference xmlns="eebef177-55b5-4448-a5fb-28ea454417ee">65052</OtherReference>
    <EventLink xmlns="5ffd8e36-f429-4edc-ab50-c5be84842779" xsi:nil="true"/>
    <d22401b98bfe4ec6b8dacbec81c66a1e xmlns="8595a0ec-c146-4eeb-925a-270f4bc4be63">
      <Terms xmlns="http://schemas.microsoft.com/office/infopath/2007/PartnerControls"/>
    </d22401b98bfe4ec6b8dacbec81c66a1e>
    <Customer_x002f_OperatorName xmlns="eebef177-55b5-4448-a5fb-28ea454417ee">Darrington Quarries Ltd</Customer_x002f_OperatorName>
    <ncb1594ff73b435992550f571a78c184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ocumentDate xmlns="eebef177-55b5-4448-a5fb-28ea454417ee">2022-08-09T23:00:00+00:00</DocumentDate>
    <f91636ce86a943e5a85e589048b494b2 xmlns="8595a0ec-c146-4eeb-925a-270f4bc4be63">
      <Terms xmlns="http://schemas.microsoft.com/office/infopath/2007/PartnerControls"/>
    </f91636ce86a943e5a85e589048b494b2>
    <bf174f8632e04660b372cf372c1956fe xmlns="8595a0ec-c146-4eeb-925a-270f4bc4be63">
      <Terms xmlns="http://schemas.microsoft.com/office/infopath/2007/PartnerControls"/>
    </bf174f8632e04660b372cf372c1956fe>
    <mb0b523b12654e57a98fd73f451222f6 xmlns="8595a0ec-c146-4eeb-925a-270f4bc4be63">
      <Terms xmlns="http://schemas.microsoft.com/office/infopath/2007/PartnerControls"/>
    </mb0b523b12654e57a98fd73f451222f6>
    <CurrentPermit xmlns="eebef177-55b5-4448-a5fb-28ea454417ee">N/A - Do not select for New Permits</CurrentPermit>
    <EPRNumber xmlns="eebef177-55b5-4448-a5fb-28ea454417ee">EPR/CP3994ZR/V003</EPRNumber>
    <ed3cfd1978f244c4af5dc9d642a18018 xmlns="8595a0ec-c146-4eeb-925a-270f4bc4be63">
      <Terms xmlns="http://schemas.microsoft.com/office/infopath/2007/PartnerControls"/>
    </ed3cfd1978f244c4af5dc9d642a18018>
    <d3564be703db47eda46ec138bc1ba091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FacilityAddressPostcode xmlns="eebef177-55b5-4448-a5fb-28ea454417ee">DN6 8LY</FacilityAddressPostcode>
    <TaxCatchAll xmlns="662745e8-e224-48e8-a2e3-254862b8c2f5">
      <Value>12</Value>
      <Value>19</Value>
      <Value>26</Value>
      <Value>9</Value>
      <Value>63</Value>
    </TaxCatchAll>
    <ExternalAuthor xmlns="eebef177-55b5-4448-a5fb-28ea454417ee">R Chapple</ExternalAuthor>
    <SiteName xmlns="eebef177-55b5-4448-a5fb-28ea454417ee">Skelbrooke Landfill Extension</SiteName>
    <m63bd5d2e6554c968a3f4ff9289590fe xmlns="8595a0ec-c146-4eeb-925a-270f4bc4be63">
      <Terms xmlns="http://schemas.microsoft.com/office/infopath/2007/PartnerControls"/>
    </m63bd5d2e6554c968a3f4ff9289590fe>
    <lcf76f155ced4ddcb4097134ff3c332f xmlns="9ec05a51-ec1c-4d6d-bde9-c3ec51b51322">
      <Terms xmlns="http://schemas.microsoft.com/office/infopath/2007/PartnerControls"/>
    </lcf76f155ced4ddcb4097134ff3c332f>
    <p517ccc45a7e4674ae144f9410147bb3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Waste Operations</TermName>
          <TermId xmlns="http://schemas.microsoft.com/office/infopath/2007/PartnerControls">dc63c9b7-da6e-463c-b2cf-265b08d49156</TermId>
        </TermInfo>
      </Terms>
    </p517ccc45a7e4674ae144f9410147bb3>
    <ga477587807b4e8dbd9d142e03c014fa xmlns="8595a0ec-c146-4eeb-925a-270f4bc4be63">
      <Terms xmlns="http://schemas.microsoft.com/office/infopath/2007/PartnerControls"/>
    </ga477587807b4e8dbd9d142e03c014fa>
    <FacilityAddress xmlns="eebef177-55b5-4448-a5fb-28ea454417ee">Land premises At Straight Lane Skelbrooke Doncaster DN6 8LY</FacilityAddress>
  </documentManagement>
</p:properties>
</file>

<file path=customXml/itemProps1.xml><?xml version="1.0" encoding="utf-8"?>
<ds:datastoreItem xmlns:ds="http://schemas.openxmlformats.org/officeDocument/2006/customXml" ds:itemID="{7C71F17A-6400-4118-8F3B-96F195E9BB56}"/>
</file>

<file path=customXml/itemProps2.xml><?xml version="1.0" encoding="utf-8"?>
<ds:datastoreItem xmlns:ds="http://schemas.openxmlformats.org/officeDocument/2006/customXml" ds:itemID="{9AA2B1C5-E0F0-4FAC-B942-1FD1264B4DDA}"/>
</file>

<file path=customXml/itemProps3.xml><?xml version="1.0" encoding="utf-8"?>
<ds:datastoreItem xmlns:ds="http://schemas.openxmlformats.org/officeDocument/2006/customXml" ds:itemID="{C6B5AC66-C6FF-4195-AE68-CF626218039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wetted area</vt:lpstr>
      <vt:lpstr>leakage</vt:lpstr>
      <vt:lpstr>Effect on aquifer</vt:lpstr>
      <vt:lpstr>'Effect on aquifer'!Print_Area</vt:lpstr>
      <vt:lpstr>leakage!Print_Area</vt:lpstr>
    </vt:vector>
  </TitlesOfParts>
  <Company>golder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Dylan.Thomas@thesiriusgroup.com</dc:creator>
  <cp:lastModifiedBy>Dylan Thomas</cp:lastModifiedBy>
  <cp:lastPrinted>2019-09-17T14:58:58Z</cp:lastPrinted>
  <dcterms:created xsi:type="dcterms:W3CDTF">2003-04-09T14:20:11Z</dcterms:created>
  <dcterms:modified xsi:type="dcterms:W3CDTF">2022-06-29T11:05:12Z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0x0101000E9AD557692E154F9D2697C8C6432F76005EF3022E6431D046BE4138B79119AA57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9;#N/A - Do not select for New Permits|0430e4c2-ee0a-4b2d-9af6-df735aafbcb2</vt:lpwstr>
  </property>
  <property fmtid="{D5CDD505-2E9C-101B-9397-08002B2CF9AE}" pid="6" name="DisclosureStatus">
    <vt:lpwstr>63;#Public Register|f1fcf6a6-5d97-4f1d-964e-a2f916eb1f18</vt:lpwstr>
  </property>
  <property fmtid="{D5CDD505-2E9C-101B-9397-08002B2CF9AE}" pid="7" name="RegulatedActivitySub-Class">
    <vt:lpwstr/>
  </property>
  <property fmtid="{D5CDD505-2E9C-101B-9397-08002B2CF9AE}" pid="8" name="EventType1">
    <vt:lpwstr/>
  </property>
  <property fmtid="{D5CDD505-2E9C-101B-9397-08002B2CF9AE}" pid="9" name="ActivityGrouping">
    <vt:lpwstr>12;#Application ＆ Associated Docs|5eadfd3c-6deb-44e1-b7e1-16accd427bec</vt:lpwstr>
  </property>
  <property fmtid="{D5CDD505-2E9C-101B-9397-08002B2CF9AE}" pid="10" name="RegulatedActivityClass">
    <vt:lpwstr>26;#Waste Operations|dc63c9b7-da6e-463c-b2cf-265b08d49156</vt:lpwstr>
  </property>
  <property fmtid="{D5CDD505-2E9C-101B-9397-08002B2CF9AE}" pid="11" name="Catchment">
    <vt:lpwstr/>
  </property>
  <property fmtid="{D5CDD505-2E9C-101B-9397-08002B2CF9AE}" pid="12" name="MajorProjectID">
    <vt:lpwstr/>
  </property>
  <property fmtid="{D5CDD505-2E9C-101B-9397-08002B2CF9AE}" pid="13" name="StandardRulesID">
    <vt:lpwstr/>
  </property>
  <property fmtid="{D5CDD505-2E9C-101B-9397-08002B2CF9AE}" pid="14" name="CessationStatus">
    <vt:lpwstr/>
  </property>
  <property fmtid="{D5CDD505-2E9C-101B-9397-08002B2CF9AE}" pid="15" name="Regime">
    <vt:lpwstr>19;#EPR|0e5af97d-1a8c-4d8f-a20b-528a11cab1f6</vt:lpwstr>
  </property>
</Properties>
</file>