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4"/>
  <workbookPr/>
  <mc:AlternateContent xmlns:mc="http://schemas.openxmlformats.org/markup-compatibility/2006">
    <mc:Choice Requires="x15">
      <x15ac:absPath xmlns:x15ac="http://schemas.microsoft.com/office/spreadsheetml/2010/11/ac" url="N:\Environmental\Environment\WWTP Variation\2023 New\Additional Information\ShareFile Update\"/>
    </mc:Choice>
  </mc:AlternateContent>
  <xr:revisionPtr revIDLastSave="0" documentId="8_{DD7AF1FC-8A9D-487F-9389-D2498EDFDC5E}" xr6:coauthVersionLast="47" xr6:coauthVersionMax="47" xr10:uidLastSave="{00000000-0000-0000-0000-000000000000}"/>
  <bookViews>
    <workbookView xWindow="-120" yWindow="-120" windowWidth="29040" windowHeight="15840" firstSheet="1" activeTab="1" xr2:uid="{00000000-000D-0000-FFFF-FFFF00000000}"/>
  </bookViews>
  <sheets>
    <sheet name="SL3 X DRAUGHT" sheetId="1" r:id="rId1"/>
    <sheet name="Effluent loading" sheetId="6" r:id="rId2"/>
    <sheet name="SL3 Effluent results" sheetId="5"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75" i="5" l="1"/>
  <c r="T481" i="6"/>
  <c r="V481" i="6" s="1"/>
  <c r="W481" i="6" s="1"/>
  <c r="M481" i="6"/>
  <c r="J481" i="6"/>
  <c r="H481" i="6"/>
  <c r="I481" i="6" s="1"/>
  <c r="T480" i="6"/>
  <c r="V480" i="6" s="1"/>
  <c r="W480" i="6" s="1"/>
  <c r="M480" i="6"/>
  <c r="J480" i="6"/>
  <c r="H480" i="6"/>
  <c r="L480" i="6" s="1"/>
  <c r="T479" i="6"/>
  <c r="V479" i="6" s="1"/>
  <c r="W479" i="6" s="1"/>
  <c r="M479" i="6"/>
  <c r="L479" i="6"/>
  <c r="J479" i="6"/>
  <c r="I479" i="6"/>
  <c r="N480" i="6" l="1"/>
  <c r="O480" i="6" s="1"/>
  <c r="P480" i="6" s="1"/>
  <c r="L481" i="6"/>
  <c r="N481" i="6" s="1"/>
  <c r="O481" i="6" s="1"/>
  <c r="P481" i="6" s="1"/>
  <c r="N479" i="6"/>
  <c r="O479" i="6" s="1"/>
  <c r="P479" i="6" s="1"/>
  <c r="X479" i="6"/>
  <c r="Y479" i="6" s="1"/>
  <c r="Z479" i="6" s="1"/>
  <c r="X481" i="6"/>
  <c r="Y481" i="6" s="1"/>
  <c r="Z481" i="6" s="1"/>
  <c r="I480" i="6"/>
  <c r="X480" i="6" s="1"/>
  <c r="Y480" i="6" s="1"/>
  <c r="Z480" i="6" s="1"/>
  <c r="T478" i="6"/>
  <c r="V478" i="6" s="1"/>
  <c r="W478" i="6" s="1"/>
  <c r="M478" i="6"/>
  <c r="J478" i="6"/>
  <c r="L478" i="6"/>
  <c r="N478" i="6" l="1"/>
  <c r="O478" i="6" s="1"/>
  <c r="P478" i="6" s="1"/>
  <c r="I478" i="6"/>
  <c r="X478" i="6" s="1"/>
  <c r="Y478" i="6" s="1"/>
  <c r="Z478" i="6" s="1"/>
  <c r="P1143" i="5"/>
  <c r="E1143" i="5"/>
  <c r="S1143" i="5" s="1"/>
  <c r="P1142" i="5"/>
  <c r="E1142" i="5"/>
  <c r="S1142" i="5" s="1"/>
  <c r="P1141" i="5"/>
  <c r="E1141" i="5"/>
  <c r="J1141" i="5" s="1"/>
  <c r="J1143" i="5" l="1"/>
  <c r="J1142" i="5"/>
  <c r="Q1142" i="5"/>
  <c r="Q1141" i="5"/>
  <c r="S1141" i="5"/>
  <c r="Q1143" i="5"/>
  <c r="T477" i="6"/>
  <c r="V477" i="6" s="1"/>
  <c r="W477" i="6" s="1"/>
  <c r="M477" i="6"/>
  <c r="J477" i="6"/>
  <c r="I477" i="6"/>
  <c r="X477" i="6" l="1"/>
  <c r="Y477" i="6" s="1"/>
  <c r="Z477" i="6" s="1"/>
  <c r="L477" i="6"/>
  <c r="N477" i="6" s="1"/>
  <c r="O477" i="6" s="1"/>
  <c r="P477" i="6" s="1"/>
  <c r="P1140" i="5"/>
  <c r="Q1140" i="5" s="1"/>
  <c r="E1140" i="5"/>
  <c r="S1140" i="5" s="1"/>
  <c r="J1140" i="5" l="1"/>
  <c r="T476" i="6"/>
  <c r="V476" i="6" s="1"/>
  <c r="W476" i="6" s="1"/>
  <c r="M476" i="6"/>
  <c r="J476" i="6"/>
  <c r="I476" i="6"/>
  <c r="X476" i="6" l="1"/>
  <c r="Y476" i="6" s="1"/>
  <c r="Z476" i="6" s="1"/>
  <c r="L476" i="6"/>
  <c r="N476" i="6" s="1"/>
  <c r="O476" i="6" s="1"/>
  <c r="P476" i="6" s="1"/>
  <c r="T475" i="6"/>
  <c r="V475" i="6" s="1"/>
  <c r="W475" i="6" s="1"/>
  <c r="M475" i="6"/>
  <c r="J475" i="6"/>
  <c r="I475" i="6"/>
  <c r="X475" i="6" l="1"/>
  <c r="Y475" i="6" s="1"/>
  <c r="Z475" i="6" s="1"/>
  <c r="L475" i="6"/>
  <c r="N475" i="6" s="1"/>
  <c r="O475" i="6" s="1"/>
  <c r="P475" i="6" s="1"/>
  <c r="P1139" i="5"/>
  <c r="E1139" i="5"/>
  <c r="J1139" i="5" s="1"/>
  <c r="Q1139" i="5" l="1"/>
  <c r="S1139" i="5"/>
  <c r="T474" i="6"/>
  <c r="V474" i="6" s="1"/>
  <c r="W474" i="6" s="1"/>
  <c r="X474" i="6" s="1"/>
  <c r="Y474" i="6" s="1"/>
  <c r="Z474" i="6" s="1"/>
  <c r="M474" i="6"/>
  <c r="J474" i="6"/>
  <c r="I474" i="6"/>
  <c r="L474" i="6" l="1"/>
  <c r="N474" i="6" s="1"/>
  <c r="O474" i="6" s="1"/>
  <c r="P474" i="6" s="1"/>
  <c r="I473" i="6"/>
  <c r="L473" i="6"/>
  <c r="L426" i="6"/>
  <c r="T473" i="6"/>
  <c r="V473" i="6" s="1"/>
  <c r="W473" i="6" s="1"/>
  <c r="M473" i="6"/>
  <c r="J473" i="6"/>
  <c r="X473" i="6" l="1"/>
  <c r="Y473" i="6" s="1"/>
  <c r="Z473" i="6" s="1"/>
  <c r="N473" i="6"/>
  <c r="O473" i="6" s="1"/>
  <c r="P473" i="6" s="1"/>
  <c r="P1137" i="5"/>
  <c r="E1137" i="5"/>
  <c r="S1137" i="5" s="1"/>
  <c r="J1137" i="5" l="1"/>
  <c r="Q1137" i="5"/>
  <c r="T472" i="6"/>
  <c r="V472" i="6" s="1"/>
  <c r="W472" i="6" s="1"/>
  <c r="M472" i="6"/>
  <c r="J472" i="6"/>
  <c r="I472" i="6"/>
  <c r="X472" i="6" l="1"/>
  <c r="Y472" i="6" s="1"/>
  <c r="Z472" i="6" s="1"/>
  <c r="L472" i="6"/>
  <c r="N472" i="6" s="1"/>
  <c r="O472" i="6" s="1"/>
  <c r="P472" i="6" s="1"/>
  <c r="P1136" i="5"/>
  <c r="E1136" i="5"/>
  <c r="S1136" i="5" s="1"/>
  <c r="J1136" i="5" l="1"/>
  <c r="Q1136" i="5"/>
  <c r="P1135" i="5"/>
  <c r="E1135" i="5"/>
  <c r="S1135" i="5" s="1"/>
  <c r="Q1135" i="5" l="1"/>
  <c r="J1135" i="5"/>
  <c r="T471" i="6"/>
  <c r="V471" i="6" s="1"/>
  <c r="W471" i="6" s="1"/>
  <c r="M471" i="6"/>
  <c r="J471" i="6"/>
  <c r="L471" i="6"/>
  <c r="T470" i="6"/>
  <c r="V470" i="6" s="1"/>
  <c r="W470" i="6" s="1"/>
  <c r="M470" i="6"/>
  <c r="L470" i="6"/>
  <c r="J470" i="6"/>
  <c r="I470" i="6"/>
  <c r="P1138" i="5"/>
  <c r="S1138" i="5"/>
  <c r="X470" i="6" l="1"/>
  <c r="Y470" i="6" s="1"/>
  <c r="Z470" i="6" s="1"/>
  <c r="N470" i="6"/>
  <c r="O470" i="6" s="1"/>
  <c r="P470" i="6" s="1"/>
  <c r="N471" i="6"/>
  <c r="O471" i="6" s="1"/>
  <c r="P471" i="6" s="1"/>
  <c r="I471" i="6"/>
  <c r="X471" i="6" s="1"/>
  <c r="Y471" i="6" s="1"/>
  <c r="Z471" i="6" s="1"/>
  <c r="Q1138" i="5"/>
  <c r="J1138" i="5"/>
  <c r="T469" i="6"/>
  <c r="V469" i="6" s="1"/>
  <c r="W469" i="6" s="1"/>
  <c r="M469" i="6"/>
  <c r="J469" i="6"/>
  <c r="L469" i="6"/>
  <c r="N469" i="6" l="1"/>
  <c r="O469" i="6" s="1"/>
  <c r="P469" i="6" s="1"/>
  <c r="I469" i="6"/>
  <c r="X469" i="6" s="1"/>
  <c r="Y469" i="6" s="1"/>
  <c r="Z469" i="6" s="1"/>
  <c r="P1134" i="5"/>
  <c r="E1134" i="5"/>
  <c r="S1134" i="5" s="1"/>
  <c r="P1133" i="5"/>
  <c r="E1133" i="5"/>
  <c r="S1133" i="5" s="1"/>
  <c r="Q1134" i="5" l="1"/>
  <c r="Q1133" i="5"/>
  <c r="J1134" i="5"/>
  <c r="J1133" i="5"/>
  <c r="T468" i="6"/>
  <c r="V468" i="6" s="1"/>
  <c r="W468" i="6" s="1"/>
  <c r="M468" i="6"/>
  <c r="J468" i="6"/>
  <c r="L468" i="6"/>
  <c r="N468" i="6" l="1"/>
  <c r="O468" i="6" s="1"/>
  <c r="P468" i="6" s="1"/>
  <c r="I468" i="6"/>
  <c r="X468" i="6" s="1"/>
  <c r="Y468" i="6" s="1"/>
  <c r="Z468" i="6" s="1"/>
  <c r="T467" i="6"/>
  <c r="V467" i="6" s="1"/>
  <c r="W467" i="6" s="1"/>
  <c r="M467" i="6"/>
  <c r="J467" i="6"/>
  <c r="I467" i="6"/>
  <c r="X467" i="6" l="1"/>
  <c r="Y467" i="6" s="1"/>
  <c r="Z467" i="6" s="1"/>
  <c r="L467" i="6"/>
  <c r="N467" i="6" s="1"/>
  <c r="O467" i="6" s="1"/>
  <c r="P467" i="6" s="1"/>
  <c r="P1132" i="5"/>
  <c r="E1132" i="5"/>
  <c r="Q1132" i="5" l="1"/>
  <c r="S1132" i="5"/>
  <c r="J1132" i="5"/>
  <c r="P1131" i="5"/>
  <c r="E1131" i="5"/>
  <c r="J1131" i="5" s="1"/>
  <c r="Q1131" i="5" l="1"/>
  <c r="S1131" i="5"/>
  <c r="T466" i="6"/>
  <c r="V466" i="6" l="1"/>
  <c r="W466" i="6" s="1"/>
  <c r="M466" i="6"/>
  <c r="J466" i="6"/>
  <c r="L466" i="6"/>
  <c r="N466" i="6" l="1"/>
  <c r="O466" i="6" s="1"/>
  <c r="P466" i="6" s="1"/>
  <c r="I466" i="6"/>
  <c r="X466" i="6" s="1"/>
  <c r="Y466" i="6" s="1"/>
  <c r="Z466" i="6" s="1"/>
  <c r="E1130" i="5"/>
  <c r="S1130" i="5" s="1"/>
  <c r="J1130" i="5" l="1"/>
  <c r="Q1130" i="5"/>
  <c r="P1129" i="5"/>
  <c r="E1129" i="5"/>
  <c r="S1129" i="5" s="1"/>
  <c r="J1129" i="5" l="1"/>
  <c r="Q1129" i="5"/>
  <c r="T465" i="6"/>
  <c r="V465" i="6" s="1"/>
  <c r="W465" i="6" s="1"/>
  <c r="M465" i="6"/>
  <c r="J465" i="6"/>
  <c r="L465" i="6"/>
  <c r="N465" i="6" l="1"/>
  <c r="O465" i="6" s="1"/>
  <c r="P465" i="6" s="1"/>
  <c r="I465" i="6"/>
  <c r="X465" i="6" s="1"/>
  <c r="Y465" i="6" s="1"/>
  <c r="Z465" i="6" s="1"/>
  <c r="T463" i="6"/>
  <c r="V463" i="6" s="1"/>
  <c r="W463" i="6" s="1"/>
  <c r="M463" i="6"/>
  <c r="J463" i="6"/>
  <c r="L463" i="6"/>
  <c r="T462" i="6"/>
  <c r="V462" i="6" s="1"/>
  <c r="W462" i="6" s="1"/>
  <c r="M462" i="6"/>
  <c r="L462" i="6"/>
  <c r="J462" i="6"/>
  <c r="I462" i="6"/>
  <c r="T464" i="6"/>
  <c r="V464" i="6" s="1"/>
  <c r="W464" i="6" s="1"/>
  <c r="M464" i="6"/>
  <c r="J464" i="6"/>
  <c r="L464" i="6"/>
  <c r="N463" i="6" l="1"/>
  <c r="O463" i="6" s="1"/>
  <c r="P463" i="6" s="1"/>
  <c r="N462" i="6"/>
  <c r="O462" i="6" s="1"/>
  <c r="P462" i="6" s="1"/>
  <c r="X462" i="6"/>
  <c r="Y462" i="6" s="1"/>
  <c r="Z462" i="6" s="1"/>
  <c r="N464" i="6"/>
  <c r="O464" i="6" s="1"/>
  <c r="P464" i="6" s="1"/>
  <c r="I463" i="6"/>
  <c r="X463" i="6" s="1"/>
  <c r="Y463" i="6" s="1"/>
  <c r="Z463" i="6" s="1"/>
  <c r="I464" i="6"/>
  <c r="X464" i="6" s="1"/>
  <c r="Y464" i="6" s="1"/>
  <c r="Z464" i="6" s="1"/>
  <c r="P1128" i="5"/>
  <c r="E1128" i="5"/>
  <c r="S1128" i="5" s="1"/>
  <c r="Q1128" i="5" l="1"/>
  <c r="J1128" i="5"/>
  <c r="E1145" i="5"/>
  <c r="E1127" i="5"/>
  <c r="S1127" i="5" s="1"/>
  <c r="P1127" i="5"/>
  <c r="J1127" i="5" l="1"/>
  <c r="Q1127" i="5"/>
  <c r="T460" i="6"/>
  <c r="V460" i="6" s="1"/>
  <c r="W460" i="6" s="1"/>
  <c r="M460" i="6"/>
  <c r="J460" i="6"/>
  <c r="I460" i="6"/>
  <c r="X460" i="6" l="1"/>
  <c r="Y460" i="6" s="1"/>
  <c r="Z460" i="6" s="1"/>
  <c r="L460" i="6"/>
  <c r="N460" i="6" s="1"/>
  <c r="O460" i="6" s="1"/>
  <c r="P460" i="6" s="1"/>
  <c r="P1126" i="5"/>
  <c r="E1126" i="5"/>
  <c r="S1126" i="5" s="1"/>
  <c r="J1126" i="5" l="1"/>
  <c r="Q1126" i="5"/>
  <c r="T459" i="6"/>
  <c r="V459" i="6" s="1"/>
  <c r="W459" i="6" s="1"/>
  <c r="I459" i="6"/>
  <c r="L459" i="6"/>
  <c r="J459" i="6"/>
  <c r="M459" i="6"/>
  <c r="T461" i="6"/>
  <c r="V461" i="6" s="1"/>
  <c r="W461" i="6" s="1"/>
  <c r="M461" i="6"/>
  <c r="J461" i="6"/>
  <c r="L461" i="6"/>
  <c r="X459" i="6" l="1"/>
  <c r="Y459" i="6" s="1"/>
  <c r="Z459" i="6" s="1"/>
  <c r="N459" i="6"/>
  <c r="O459" i="6" s="1"/>
  <c r="P459" i="6" s="1"/>
  <c r="N461" i="6"/>
  <c r="O461" i="6" s="1"/>
  <c r="P461" i="6" s="1"/>
  <c r="I461" i="6"/>
  <c r="X461" i="6" s="1"/>
  <c r="Y461" i="6" s="1"/>
  <c r="Z461" i="6" s="1"/>
  <c r="T458" i="6"/>
  <c r="V458" i="6" s="1"/>
  <c r="W458" i="6" s="1"/>
  <c r="M458" i="6"/>
  <c r="J458" i="6"/>
  <c r="L458" i="6"/>
  <c r="N458" i="6" l="1"/>
  <c r="O458" i="6" s="1"/>
  <c r="P458" i="6" s="1"/>
  <c r="I458" i="6"/>
  <c r="X458" i="6" s="1"/>
  <c r="Y458" i="6" s="1"/>
  <c r="Z458" i="6" s="1"/>
  <c r="P1125" i="5"/>
  <c r="E1125" i="5"/>
  <c r="S1125" i="5" s="1"/>
  <c r="J1125" i="5" l="1"/>
  <c r="Q1125" i="5"/>
  <c r="T457" i="6"/>
  <c r="V457" i="6" s="1"/>
  <c r="W457" i="6" s="1"/>
  <c r="I457" i="6" l="1"/>
  <c r="X457" i="6" s="1"/>
  <c r="Y457" i="6" s="1"/>
  <c r="Z457" i="6" s="1"/>
  <c r="L457" i="6"/>
  <c r="J457" i="6"/>
  <c r="M457" i="6"/>
  <c r="N457" i="6" l="1"/>
  <c r="O457" i="6" s="1"/>
  <c r="P457" i="6" s="1"/>
  <c r="P1124" i="5"/>
  <c r="E1124" i="5"/>
  <c r="S1124" i="5" s="1"/>
  <c r="J1124" i="5" l="1"/>
  <c r="Q1124" i="5"/>
  <c r="E1123" i="5"/>
  <c r="T456" i="6" l="1"/>
  <c r="V456" i="6" s="1"/>
  <c r="W456" i="6" s="1"/>
  <c r="J456" i="6"/>
  <c r="I456" i="6"/>
  <c r="L456" i="6"/>
  <c r="M456" i="6"/>
  <c r="X456" i="6" l="1"/>
  <c r="Y456" i="6" s="1"/>
  <c r="Z456" i="6" s="1"/>
  <c r="N456" i="6"/>
  <c r="O456" i="6" s="1"/>
  <c r="P456" i="6" s="1"/>
  <c r="T455" i="6"/>
  <c r="V455" i="6" s="1"/>
  <c r="W455" i="6" s="1"/>
  <c r="I455" i="6"/>
  <c r="L455" i="6"/>
  <c r="J455" i="6"/>
  <c r="M455" i="6"/>
  <c r="X455" i="6" l="1"/>
  <c r="Y455" i="6" s="1"/>
  <c r="Z455" i="6" s="1"/>
  <c r="N455" i="6"/>
  <c r="O455" i="6" s="1"/>
  <c r="P455" i="6" s="1"/>
  <c r="T454" i="6"/>
  <c r="V454" i="6" s="1"/>
  <c r="W454" i="6" s="1"/>
  <c r="I454" i="6"/>
  <c r="L454" i="6"/>
  <c r="J454" i="6"/>
  <c r="X454" i="6" l="1"/>
  <c r="Y454" i="6" s="1"/>
  <c r="Z454" i="6" s="1"/>
  <c r="S1123" i="5"/>
  <c r="P1123" i="5"/>
  <c r="Q1123" i="5" s="1"/>
  <c r="J1123" i="5"/>
  <c r="M454" i="6"/>
  <c r="N454" i="6" s="1"/>
  <c r="O454" i="6" s="1"/>
  <c r="P454" i="6" s="1"/>
  <c r="T453" i="6" l="1"/>
  <c r="V453" i="6" s="1"/>
  <c r="W453" i="6" s="1"/>
  <c r="M453" i="6"/>
  <c r="J453" i="6"/>
  <c r="L453" i="6"/>
  <c r="H482" i="6"/>
  <c r="L482" i="6" s="1"/>
  <c r="J482" i="6"/>
  <c r="M482" i="6"/>
  <c r="T482" i="6"/>
  <c r="V482" i="6" s="1"/>
  <c r="W482" i="6" s="1"/>
  <c r="N453" i="6" l="1"/>
  <c r="O453" i="6" s="1"/>
  <c r="P453" i="6" s="1"/>
  <c r="I453" i="6"/>
  <c r="X453" i="6" s="1"/>
  <c r="Y453" i="6" s="1"/>
  <c r="Z453" i="6" s="1"/>
  <c r="I482" i="6"/>
  <c r="X482" i="6" s="1"/>
  <c r="Y482" i="6" s="1"/>
  <c r="Z482" i="6" s="1"/>
  <c r="N482" i="6"/>
  <c r="O482" i="6" s="1"/>
  <c r="P482" i="6" s="1"/>
  <c r="P1122" i="5"/>
  <c r="E1122" i="5"/>
  <c r="S1122" i="5" s="1"/>
  <c r="J1122" i="5" l="1"/>
  <c r="Q1122" i="5"/>
  <c r="J452" i="6"/>
  <c r="T452" i="6"/>
  <c r="V452" i="6" s="1"/>
  <c r="W452" i="6" s="1"/>
  <c r="M452" i="6"/>
  <c r="I452" i="6"/>
  <c r="X452" i="6" l="1"/>
  <c r="Y452" i="6" s="1"/>
  <c r="Z452" i="6" s="1"/>
  <c r="L452" i="6"/>
  <c r="N452" i="6" s="1"/>
  <c r="O452" i="6" s="1"/>
  <c r="P452" i="6" s="1"/>
  <c r="P1121" i="5"/>
  <c r="E1121" i="5"/>
  <c r="S1121" i="5" s="1"/>
  <c r="Q1121" i="5" l="1"/>
  <c r="J1121" i="5"/>
  <c r="T451" i="6"/>
  <c r="V451" i="6" s="1"/>
  <c r="W451" i="6" s="1"/>
  <c r="M451" i="6"/>
  <c r="J451" i="6"/>
  <c r="I451" i="6"/>
  <c r="X451" i="6" l="1"/>
  <c r="Y451" i="6" s="1"/>
  <c r="Z451" i="6" s="1"/>
  <c r="L451" i="6"/>
  <c r="N451" i="6" s="1"/>
  <c r="O451" i="6" s="1"/>
  <c r="P451" i="6" s="1"/>
  <c r="P1120" i="5"/>
  <c r="E1120" i="5"/>
  <c r="S1120" i="5" s="1"/>
  <c r="Q1120" i="5" l="1"/>
  <c r="J1120" i="5"/>
  <c r="V450" i="6"/>
  <c r="W450" i="6" s="1"/>
  <c r="M450" i="6"/>
  <c r="J450" i="6"/>
  <c r="L450" i="6"/>
  <c r="N450" i="6" l="1"/>
  <c r="O450" i="6" s="1"/>
  <c r="P450" i="6" s="1"/>
  <c r="I450" i="6"/>
  <c r="X450" i="6" s="1"/>
  <c r="Y450" i="6" s="1"/>
  <c r="Z450" i="6" s="1"/>
  <c r="T449" i="6"/>
  <c r="V449" i="6" s="1"/>
  <c r="W449" i="6" s="1"/>
  <c r="M449" i="6"/>
  <c r="J449" i="6"/>
  <c r="L449" i="6"/>
  <c r="N449" i="6" l="1"/>
  <c r="O449" i="6" s="1"/>
  <c r="P449" i="6" s="1"/>
  <c r="I449" i="6"/>
  <c r="X449" i="6" s="1"/>
  <c r="Y449" i="6" s="1"/>
  <c r="Z449" i="6" s="1"/>
  <c r="P1119" i="5"/>
  <c r="E1119" i="5"/>
  <c r="S1119" i="5" s="1"/>
  <c r="J1119" i="5" l="1"/>
  <c r="Q1119" i="5"/>
  <c r="T448" i="6"/>
  <c r="V448" i="6" s="1"/>
  <c r="W448" i="6" s="1"/>
  <c r="M448" i="6"/>
  <c r="J448" i="6"/>
  <c r="L448" i="6"/>
  <c r="N448" i="6" l="1"/>
  <c r="O448" i="6" s="1"/>
  <c r="P448" i="6" s="1"/>
  <c r="I448" i="6"/>
  <c r="X448" i="6" s="1"/>
  <c r="Y448" i="6" s="1"/>
  <c r="Z448" i="6" s="1"/>
  <c r="E1117" i="5"/>
  <c r="E1118" i="5"/>
  <c r="J1118" i="5" s="1"/>
  <c r="P1118" i="5"/>
  <c r="Q1118" i="5" l="1"/>
  <c r="S1118" i="5"/>
  <c r="T447" i="6"/>
  <c r="V447" i="6" s="1"/>
  <c r="W447" i="6" s="1"/>
  <c r="M447" i="6"/>
  <c r="J447" i="6"/>
  <c r="I447" i="6"/>
  <c r="X447" i="6" l="1"/>
  <c r="Y447" i="6" s="1"/>
  <c r="Z447" i="6" s="1"/>
  <c r="L447" i="6"/>
  <c r="N447" i="6" s="1"/>
  <c r="O447" i="6" s="1"/>
  <c r="P447" i="6" s="1"/>
  <c r="J1117" i="5"/>
  <c r="P1117" i="5"/>
  <c r="Q1117" i="5" s="1"/>
  <c r="S1117" i="5" l="1"/>
  <c r="H446" i="6"/>
  <c r="I446" i="6" s="1"/>
  <c r="T446" i="6"/>
  <c r="V446" i="6" s="1"/>
  <c r="W446" i="6" s="1"/>
  <c r="M446" i="6"/>
  <c r="J446" i="6"/>
  <c r="X446" i="6" l="1"/>
  <c r="Y446" i="6" s="1"/>
  <c r="Z446" i="6" s="1"/>
  <c r="L446" i="6"/>
  <c r="N446" i="6" s="1"/>
  <c r="O446" i="6" s="1"/>
  <c r="P446" i="6" s="1"/>
  <c r="T445" i="6"/>
  <c r="V445" i="6" s="1"/>
  <c r="W445" i="6" s="1"/>
  <c r="H445" i="6"/>
  <c r="I445" i="6" s="1"/>
  <c r="M445" i="6"/>
  <c r="J445" i="6"/>
  <c r="L445" i="6" l="1"/>
  <c r="N445" i="6" s="1"/>
  <c r="O445" i="6" s="1"/>
  <c r="P445" i="6" s="1"/>
  <c r="X445" i="6"/>
  <c r="Y445" i="6" s="1"/>
  <c r="Z445" i="6" s="1"/>
  <c r="P1116" i="5"/>
  <c r="E1116" i="5"/>
  <c r="S1116" i="5" s="1"/>
  <c r="J1116" i="5" l="1"/>
  <c r="Q1116" i="5"/>
  <c r="P1115" i="5"/>
  <c r="E1115" i="5"/>
  <c r="Q1115" i="5" l="1"/>
  <c r="J1115" i="5"/>
  <c r="S1115" i="5"/>
  <c r="P1114" i="5"/>
  <c r="E1114" i="5"/>
  <c r="S1114" i="5" s="1"/>
  <c r="Q1114" i="5" l="1"/>
  <c r="J1114" i="5"/>
  <c r="P1113" i="5"/>
  <c r="E1113" i="5"/>
  <c r="S1113" i="5" s="1"/>
  <c r="Q1113" i="5" l="1"/>
  <c r="J1113" i="5"/>
  <c r="T442" i="6"/>
  <c r="V442" i="6" s="1"/>
  <c r="W442" i="6" s="1"/>
  <c r="M442" i="6"/>
  <c r="J442" i="6"/>
  <c r="L442" i="6"/>
  <c r="T441" i="6"/>
  <c r="V441" i="6" s="1"/>
  <c r="W441" i="6" s="1"/>
  <c r="M441" i="6"/>
  <c r="J441" i="6"/>
  <c r="L441" i="6"/>
  <c r="T443" i="6"/>
  <c r="V443" i="6" s="1"/>
  <c r="W443" i="6" s="1"/>
  <c r="M443" i="6"/>
  <c r="J443" i="6"/>
  <c r="L443" i="6"/>
  <c r="N443" i="6" l="1"/>
  <c r="O443" i="6" s="1"/>
  <c r="P443" i="6" s="1"/>
  <c r="N441" i="6"/>
  <c r="O441" i="6" s="1"/>
  <c r="P441" i="6" s="1"/>
  <c r="N442" i="6"/>
  <c r="O442" i="6" s="1"/>
  <c r="P442" i="6" s="1"/>
  <c r="I442" i="6"/>
  <c r="X442" i="6" s="1"/>
  <c r="Y442" i="6" s="1"/>
  <c r="Z442" i="6" s="1"/>
  <c r="I441" i="6"/>
  <c r="X441" i="6" s="1"/>
  <c r="Y441" i="6" s="1"/>
  <c r="Z441" i="6" s="1"/>
  <c r="I443" i="6"/>
  <c r="X443" i="6" s="1"/>
  <c r="Y443" i="6" s="1"/>
  <c r="Z443" i="6" s="1"/>
  <c r="P1112" i="5"/>
  <c r="E1112" i="5"/>
  <c r="S1112" i="5" s="1"/>
  <c r="J1112" i="5" l="1"/>
  <c r="Q1112" i="5"/>
  <c r="T440" i="6"/>
  <c r="V440" i="6" s="1"/>
  <c r="W440" i="6" s="1"/>
  <c r="M440" i="6"/>
  <c r="J440" i="6"/>
  <c r="L440" i="6"/>
  <c r="N440" i="6" l="1"/>
  <c r="O440" i="6" s="1"/>
  <c r="P440" i="6" s="1"/>
  <c r="I440" i="6"/>
  <c r="X440" i="6" s="1"/>
  <c r="Y440" i="6" s="1"/>
  <c r="Z440" i="6" s="1"/>
  <c r="P1111" i="5"/>
  <c r="E1111" i="5"/>
  <c r="S1111" i="5" s="1"/>
  <c r="J1111" i="5" l="1"/>
  <c r="Q1111" i="5"/>
  <c r="T439" i="6"/>
  <c r="V439" i="6" s="1"/>
  <c r="W439" i="6" s="1"/>
  <c r="M439" i="6"/>
  <c r="L439" i="6"/>
  <c r="J439" i="6"/>
  <c r="I439" i="6"/>
  <c r="N439" i="6" l="1"/>
  <c r="O439" i="6" s="1"/>
  <c r="P439" i="6" s="1"/>
  <c r="X439" i="6"/>
  <c r="Y439" i="6" s="1"/>
  <c r="Z439" i="6" s="1"/>
  <c r="P1110" i="5"/>
  <c r="E1110" i="5"/>
  <c r="S1110" i="5" s="1"/>
  <c r="J1110" i="5" l="1"/>
  <c r="Q1110" i="5"/>
  <c r="L438" i="6"/>
  <c r="T438" i="6"/>
  <c r="V438" i="6" s="1"/>
  <c r="W438" i="6" s="1"/>
  <c r="M438" i="6"/>
  <c r="J438" i="6"/>
  <c r="N438" i="6" l="1"/>
  <c r="O438" i="6" s="1"/>
  <c r="P438" i="6" s="1"/>
  <c r="I438" i="6"/>
  <c r="X438" i="6" s="1"/>
  <c r="Y438" i="6" s="1"/>
  <c r="Z438" i="6" s="1"/>
  <c r="P1109" i="5"/>
  <c r="E1109" i="5"/>
  <c r="S1109" i="5" s="1"/>
  <c r="J1109" i="5" l="1"/>
  <c r="Q1109" i="5"/>
  <c r="T437" i="6"/>
  <c r="V437" i="6" s="1"/>
  <c r="W437" i="6" s="1"/>
  <c r="M437" i="6"/>
  <c r="J437" i="6"/>
  <c r="I437" i="6"/>
  <c r="X437" i="6" l="1"/>
  <c r="Y437" i="6" s="1"/>
  <c r="Z437" i="6" s="1"/>
  <c r="L437" i="6"/>
  <c r="N437" i="6" s="1"/>
  <c r="O437" i="6" s="1"/>
  <c r="P437" i="6" s="1"/>
  <c r="P1108" i="5"/>
  <c r="E1108" i="5"/>
  <c r="S1108" i="5" s="1"/>
  <c r="T436" i="6"/>
  <c r="V436" i="6" s="1"/>
  <c r="W436" i="6" s="1"/>
  <c r="M436" i="6"/>
  <c r="J436" i="6"/>
  <c r="I436" i="6"/>
  <c r="J1108" i="5" l="1"/>
  <c r="Q1108" i="5"/>
  <c r="X436" i="6"/>
  <c r="Y436" i="6" s="1"/>
  <c r="Z436" i="6" s="1"/>
  <c r="L436" i="6"/>
  <c r="N436" i="6" s="1"/>
  <c r="O436" i="6" s="1"/>
  <c r="P436" i="6" s="1"/>
  <c r="P1107" i="5"/>
  <c r="E1107" i="5"/>
  <c r="S1107" i="5" s="1"/>
  <c r="Q1107" i="5" l="1"/>
  <c r="J1107" i="5"/>
  <c r="T435" i="6"/>
  <c r="V435" i="6" s="1"/>
  <c r="W435" i="6" s="1"/>
  <c r="M435" i="6"/>
  <c r="J435" i="6"/>
  <c r="I435" i="6"/>
  <c r="X435" i="6" l="1"/>
  <c r="Y435" i="6" s="1"/>
  <c r="Z435" i="6" s="1"/>
  <c r="L435" i="6"/>
  <c r="N435" i="6" s="1"/>
  <c r="O435" i="6" s="1"/>
  <c r="P435" i="6" s="1"/>
  <c r="T434" i="6"/>
  <c r="V434" i="6" s="1"/>
  <c r="W434" i="6" s="1"/>
  <c r="M434" i="6"/>
  <c r="L434" i="6"/>
  <c r="J434" i="6"/>
  <c r="I434" i="6"/>
  <c r="N434" i="6" l="1"/>
  <c r="O434" i="6" s="1"/>
  <c r="P434" i="6" s="1"/>
  <c r="X434" i="6"/>
  <c r="Y434" i="6" s="1"/>
  <c r="Z434" i="6" s="1"/>
  <c r="E1146" i="5"/>
  <c r="E1106" i="5"/>
  <c r="S1106" i="5" s="1"/>
  <c r="P1106" i="5"/>
  <c r="J1106" i="5" l="1"/>
  <c r="Q1106" i="5"/>
  <c r="T433" i="6"/>
  <c r="V433" i="6" s="1"/>
  <c r="W433" i="6" s="1"/>
  <c r="M433" i="6"/>
  <c r="J433" i="6"/>
  <c r="I433" i="6"/>
  <c r="X433" i="6" l="1"/>
  <c r="Y433" i="6" s="1"/>
  <c r="Z433" i="6" s="1"/>
  <c r="L433" i="6"/>
  <c r="N433" i="6" s="1"/>
  <c r="O433" i="6" s="1"/>
  <c r="P433" i="6" s="1"/>
  <c r="E1105" i="5"/>
  <c r="T432" i="6" l="1"/>
  <c r="V432" i="6" s="1"/>
  <c r="W432" i="6" s="1"/>
  <c r="M432" i="6"/>
  <c r="J432" i="6"/>
  <c r="L432" i="6"/>
  <c r="N432" i="6" l="1"/>
  <c r="O432" i="6" s="1"/>
  <c r="P432" i="6" s="1"/>
  <c r="I432" i="6"/>
  <c r="X432" i="6" s="1"/>
  <c r="Y432" i="6" s="1"/>
  <c r="Z432" i="6" s="1"/>
  <c r="T431" i="6"/>
  <c r="V431" i="6" s="1"/>
  <c r="W431" i="6" s="1"/>
  <c r="M431" i="6"/>
  <c r="J431" i="6"/>
  <c r="I431" i="6"/>
  <c r="X431" i="6" l="1"/>
  <c r="Y431" i="6" s="1"/>
  <c r="Z431" i="6" s="1"/>
  <c r="L431" i="6"/>
  <c r="N431" i="6" s="1"/>
  <c r="O431" i="6" s="1"/>
  <c r="P431" i="6" s="1"/>
  <c r="T430" i="6"/>
  <c r="V430" i="6" s="1"/>
  <c r="W430" i="6" s="1"/>
  <c r="M430" i="6"/>
  <c r="J430" i="6"/>
  <c r="L430" i="6"/>
  <c r="T444" i="6"/>
  <c r="V444" i="6" s="1"/>
  <c r="W444" i="6" s="1"/>
  <c r="M444" i="6"/>
  <c r="J444" i="6"/>
  <c r="L444" i="6"/>
  <c r="P1105" i="5"/>
  <c r="Q1105" i="5" s="1"/>
  <c r="S1105" i="5" l="1"/>
  <c r="N430" i="6"/>
  <c r="O430" i="6" s="1"/>
  <c r="P430" i="6" s="1"/>
  <c r="N444" i="6"/>
  <c r="O444" i="6" s="1"/>
  <c r="P444" i="6" s="1"/>
  <c r="I430" i="6"/>
  <c r="X430" i="6" s="1"/>
  <c r="Y430" i="6" s="1"/>
  <c r="Z430" i="6" s="1"/>
  <c r="I444" i="6"/>
  <c r="X444" i="6" s="1"/>
  <c r="Y444" i="6" s="1"/>
  <c r="Z444" i="6" s="1"/>
  <c r="J1105" i="5"/>
  <c r="P1104" i="5"/>
  <c r="E1104" i="5"/>
  <c r="J1104" i="5" s="1"/>
  <c r="S1104" i="5" l="1"/>
  <c r="Q1104" i="5"/>
  <c r="T429" i="6"/>
  <c r="V429" i="6" s="1"/>
  <c r="W429" i="6" s="1"/>
  <c r="M429" i="6"/>
  <c r="J429" i="6"/>
  <c r="L429" i="6"/>
  <c r="N429" i="6" l="1"/>
  <c r="O429" i="6" s="1"/>
  <c r="P429" i="6" s="1"/>
  <c r="I429" i="6"/>
  <c r="X429" i="6" s="1"/>
  <c r="Y429" i="6" s="1"/>
  <c r="Z429" i="6" s="1"/>
  <c r="P1103" i="5"/>
  <c r="E1103" i="5"/>
  <c r="S1103" i="5" s="1"/>
  <c r="J1103" i="5" l="1"/>
  <c r="Q1103" i="5"/>
  <c r="T427" i="6"/>
  <c r="V427" i="6" s="1"/>
  <c r="W427" i="6" s="1"/>
  <c r="M427" i="6"/>
  <c r="J427" i="6"/>
  <c r="I427" i="6"/>
  <c r="X427" i="6" l="1"/>
  <c r="Y427" i="6" s="1"/>
  <c r="Z427" i="6" s="1"/>
  <c r="L427" i="6"/>
  <c r="N427" i="6" s="1"/>
  <c r="O427" i="6" s="1"/>
  <c r="P427" i="6" s="1"/>
  <c r="P1102" i="5"/>
  <c r="E1102" i="5"/>
  <c r="S1102" i="5" s="1"/>
  <c r="J1102" i="5" l="1"/>
  <c r="Q1102" i="5"/>
  <c r="T426" i="6"/>
  <c r="V426" i="6" s="1"/>
  <c r="W426" i="6" s="1"/>
  <c r="M426" i="6"/>
  <c r="J426" i="6"/>
  <c r="N426" i="6" l="1"/>
  <c r="O426" i="6" s="1"/>
  <c r="P426" i="6" s="1"/>
  <c r="I426" i="6"/>
  <c r="X426" i="6" s="1"/>
  <c r="Y426" i="6" s="1"/>
  <c r="Z426" i="6" s="1"/>
  <c r="P1101" i="5"/>
  <c r="S1101" i="5"/>
  <c r="Q1101" i="5" l="1"/>
  <c r="J1101" i="5"/>
  <c r="T425" i="6"/>
  <c r="V425" i="6" s="1"/>
  <c r="W425" i="6" s="1"/>
  <c r="M425" i="6"/>
  <c r="J425" i="6"/>
  <c r="N425" i="6" l="1"/>
  <c r="O425" i="6" s="1"/>
  <c r="P425" i="6" s="1"/>
  <c r="X425" i="6"/>
  <c r="Y425" i="6" s="1"/>
  <c r="Z425" i="6" s="1"/>
  <c r="T424" i="6"/>
  <c r="V424" i="6" s="1"/>
  <c r="W424" i="6" s="1"/>
  <c r="M424" i="6"/>
  <c r="J424" i="6"/>
  <c r="X424" i="6" l="1"/>
  <c r="Y424" i="6" s="1"/>
  <c r="Z424" i="6" s="1"/>
  <c r="N424" i="6"/>
  <c r="O424" i="6" s="1"/>
  <c r="P424" i="6" s="1"/>
  <c r="T423" i="6"/>
  <c r="V423" i="6" s="1"/>
  <c r="W423" i="6" s="1"/>
  <c r="M423" i="6"/>
  <c r="J423" i="6"/>
  <c r="T428" i="6"/>
  <c r="V428" i="6" s="1"/>
  <c r="W428" i="6" s="1"/>
  <c r="M428" i="6"/>
  <c r="J428" i="6"/>
  <c r="I428" i="6"/>
  <c r="X423" i="6" l="1"/>
  <c r="Y423" i="6" s="1"/>
  <c r="Z423" i="6" s="1"/>
  <c r="N423" i="6"/>
  <c r="O423" i="6" s="1"/>
  <c r="P423" i="6" s="1"/>
  <c r="X428" i="6"/>
  <c r="Y428" i="6" s="1"/>
  <c r="Z428" i="6" s="1"/>
  <c r="L428" i="6"/>
  <c r="N428" i="6" s="1"/>
  <c r="O428" i="6" s="1"/>
  <c r="P428" i="6" s="1"/>
  <c r="E1100" i="5"/>
  <c r="S1100" i="5" s="1"/>
  <c r="P1100" i="5"/>
  <c r="J1100" i="5" l="1"/>
  <c r="Q1100" i="5"/>
  <c r="T422" i="6"/>
  <c r="V422" i="6" s="1"/>
  <c r="W422" i="6" s="1"/>
  <c r="M422" i="6"/>
  <c r="L422" i="6"/>
  <c r="J422" i="6"/>
  <c r="I422" i="6"/>
  <c r="N422" i="6" l="1"/>
  <c r="O422" i="6" s="1"/>
  <c r="P422" i="6" s="1"/>
  <c r="X422" i="6"/>
  <c r="Y422" i="6" s="1"/>
  <c r="Z422" i="6" s="1"/>
  <c r="T421" i="6"/>
  <c r="V421" i="6" s="1"/>
  <c r="W421" i="6" s="1"/>
  <c r="M421" i="6"/>
  <c r="L421" i="6"/>
  <c r="J421" i="6"/>
  <c r="I421" i="6"/>
  <c r="N421" i="6" l="1"/>
  <c r="O421" i="6" s="1"/>
  <c r="P421" i="6" s="1"/>
  <c r="X421" i="6"/>
  <c r="Y421" i="6" s="1"/>
  <c r="Z421" i="6" s="1"/>
  <c r="T420" i="6"/>
  <c r="V420" i="6" s="1"/>
  <c r="W420" i="6" s="1"/>
  <c r="M420" i="6"/>
  <c r="J420" i="6"/>
  <c r="I420" i="6"/>
  <c r="X420" i="6" l="1"/>
  <c r="Y420" i="6" s="1"/>
  <c r="Z420" i="6" s="1"/>
  <c r="L420" i="6"/>
  <c r="N420" i="6" s="1"/>
  <c r="O420" i="6" s="1"/>
  <c r="P420" i="6" s="1"/>
  <c r="T419" i="6"/>
  <c r="V419" i="6" s="1"/>
  <c r="W419" i="6" s="1"/>
  <c r="M419" i="6"/>
  <c r="J419" i="6"/>
  <c r="I419" i="6"/>
  <c r="X419" i="6" l="1"/>
  <c r="Y419" i="6" s="1"/>
  <c r="Z419" i="6" s="1"/>
  <c r="L419" i="6"/>
  <c r="N419" i="6" s="1"/>
  <c r="O419" i="6" s="1"/>
  <c r="P419" i="6" s="1"/>
  <c r="E1099" i="5"/>
  <c r="J1099" i="5" s="1"/>
  <c r="P1099" i="5"/>
  <c r="Q1099" i="5" s="1"/>
  <c r="S1099" i="5" l="1"/>
  <c r="T418" i="6"/>
  <c r="V418" i="6" s="1"/>
  <c r="W418" i="6" s="1"/>
  <c r="M418" i="6"/>
  <c r="J418" i="6"/>
  <c r="L418" i="6"/>
  <c r="N418" i="6" l="1"/>
  <c r="O418" i="6" s="1"/>
  <c r="P418" i="6" s="1"/>
  <c r="I418" i="6"/>
  <c r="X418" i="6" s="1"/>
  <c r="Y418" i="6" s="1"/>
  <c r="Z418" i="6" s="1"/>
  <c r="P1098" i="5"/>
  <c r="E1098" i="5"/>
  <c r="Q1098" i="5" l="1"/>
  <c r="S1098" i="5"/>
  <c r="J1098" i="5"/>
  <c r="T417" i="6"/>
  <c r="V417" i="6" s="1"/>
  <c r="W417" i="6" s="1"/>
  <c r="M417" i="6"/>
  <c r="J417" i="6"/>
  <c r="L417" i="6"/>
  <c r="N417" i="6" s="1"/>
  <c r="O417" i="6" s="1"/>
  <c r="P417" i="6" s="1"/>
  <c r="I417" i="6" l="1"/>
  <c r="X417" i="6" s="1"/>
  <c r="Y417" i="6" s="1"/>
  <c r="Z417" i="6" s="1"/>
  <c r="P1097" i="5"/>
  <c r="E1097" i="5"/>
  <c r="J1097" i="5" s="1"/>
  <c r="S1097" i="5" l="1"/>
  <c r="Q1097" i="5"/>
  <c r="T416" i="6"/>
  <c r="V416" i="6" s="1"/>
  <c r="W416" i="6" s="1"/>
  <c r="M416" i="6"/>
  <c r="J416" i="6"/>
  <c r="L416" i="6"/>
  <c r="N416" i="6" l="1"/>
  <c r="O416" i="6" s="1"/>
  <c r="P416" i="6" s="1"/>
  <c r="I416" i="6"/>
  <c r="X416" i="6" s="1"/>
  <c r="Y416" i="6" s="1"/>
  <c r="Z416" i="6" s="1"/>
  <c r="P1096" i="5"/>
  <c r="E1096" i="5"/>
  <c r="S1096" i="5" s="1"/>
  <c r="J1096" i="5" l="1"/>
  <c r="Q1096" i="5"/>
  <c r="L415" i="6"/>
  <c r="T415" i="6"/>
  <c r="V415" i="6" s="1"/>
  <c r="W415" i="6" s="1"/>
  <c r="M415" i="6"/>
  <c r="J415" i="6"/>
  <c r="I415" i="6"/>
  <c r="N415" i="6" l="1"/>
  <c r="O415" i="6" s="1"/>
  <c r="P415" i="6" s="1"/>
  <c r="X415" i="6"/>
  <c r="Y415" i="6" s="1"/>
  <c r="Z415" i="6" s="1"/>
  <c r="P1095" i="5"/>
  <c r="E1095" i="5"/>
  <c r="J1095" i="5" s="1"/>
  <c r="S1095" i="5" l="1"/>
  <c r="Q1095" i="5"/>
  <c r="T414" i="6"/>
  <c r="V414" i="6" s="1"/>
  <c r="W414" i="6" s="1"/>
  <c r="M414" i="6"/>
  <c r="J414" i="6"/>
  <c r="I414" i="6"/>
  <c r="X414" i="6" l="1"/>
  <c r="Y414" i="6" s="1"/>
  <c r="Z414" i="6" s="1"/>
  <c r="L414" i="6"/>
  <c r="N414" i="6" s="1"/>
  <c r="O414" i="6" s="1"/>
  <c r="P414" i="6" s="1"/>
  <c r="P1094" i="5"/>
  <c r="E1094" i="5"/>
  <c r="S1094" i="5" s="1"/>
  <c r="J1094" i="5" l="1"/>
  <c r="Q1094" i="5"/>
  <c r="T413" i="6"/>
  <c r="V413" i="6" s="1"/>
  <c r="W413" i="6" s="1"/>
  <c r="M413" i="6"/>
  <c r="L413" i="6"/>
  <c r="J413" i="6"/>
  <c r="I413" i="6"/>
  <c r="N413" i="6" l="1"/>
  <c r="O413" i="6" s="1"/>
  <c r="P413" i="6" s="1"/>
  <c r="X413" i="6"/>
  <c r="Y413" i="6" s="1"/>
  <c r="Z413" i="6" s="1"/>
  <c r="P1093" i="5"/>
  <c r="E1093" i="5"/>
  <c r="S1093" i="5" s="1"/>
  <c r="Q1093" i="5" l="1"/>
  <c r="J1093" i="5"/>
  <c r="T412" i="6"/>
  <c r="V412" i="6" s="1"/>
  <c r="W412" i="6" s="1"/>
  <c r="M412" i="6"/>
  <c r="J412" i="6"/>
  <c r="L412" i="6"/>
  <c r="N412" i="6" l="1"/>
  <c r="O412" i="6" s="1"/>
  <c r="P412" i="6" s="1"/>
  <c r="I412" i="6"/>
  <c r="X412" i="6" s="1"/>
  <c r="Y412" i="6" s="1"/>
  <c r="Z412" i="6" s="1"/>
  <c r="P1092" i="5"/>
  <c r="E1092" i="5"/>
  <c r="S1092" i="5" s="1"/>
  <c r="Q1092" i="5" l="1"/>
  <c r="J1092" i="5"/>
  <c r="P1091" i="5"/>
  <c r="E1091" i="5"/>
  <c r="S1091" i="5" s="1"/>
  <c r="J1091" i="5" l="1"/>
  <c r="Q1091" i="5"/>
  <c r="T410" i="6"/>
  <c r="V410" i="6" s="1"/>
  <c r="W410" i="6" s="1"/>
  <c r="M410" i="6"/>
  <c r="J410" i="6"/>
  <c r="I410" i="6"/>
  <c r="T411" i="6"/>
  <c r="V411" i="6" s="1"/>
  <c r="W411" i="6" s="1"/>
  <c r="M411" i="6"/>
  <c r="J411" i="6"/>
  <c r="I411" i="6"/>
  <c r="X410" i="6" l="1"/>
  <c r="Y410" i="6" s="1"/>
  <c r="Z410" i="6" s="1"/>
  <c r="X411" i="6"/>
  <c r="Y411" i="6" s="1"/>
  <c r="Z411" i="6" s="1"/>
  <c r="L410" i="6"/>
  <c r="N410" i="6" s="1"/>
  <c r="O410" i="6" s="1"/>
  <c r="P410" i="6" s="1"/>
  <c r="L411" i="6"/>
  <c r="N411" i="6" s="1"/>
  <c r="O411" i="6" s="1"/>
  <c r="P411" i="6" s="1"/>
  <c r="P1090" i="5"/>
  <c r="E1090" i="5"/>
  <c r="S1090" i="5" s="1"/>
  <c r="Q1090" i="5" l="1"/>
  <c r="J1090" i="5"/>
  <c r="M409" i="6"/>
  <c r="T409" i="6" l="1"/>
  <c r="V409" i="6" s="1"/>
  <c r="W409" i="6" s="1"/>
  <c r="J409" i="6"/>
  <c r="I409" i="6"/>
  <c r="X409" i="6" l="1"/>
  <c r="Y409" i="6" s="1"/>
  <c r="Z409" i="6" s="1"/>
  <c r="L409" i="6"/>
  <c r="N409" i="6" s="1"/>
  <c r="O409" i="6" s="1"/>
  <c r="P409" i="6" s="1"/>
  <c r="P1089" i="5"/>
  <c r="E1089" i="5"/>
  <c r="S1089" i="5" s="1"/>
  <c r="J1089" i="5" l="1"/>
  <c r="Q1089" i="5"/>
  <c r="E1088" i="5"/>
  <c r="S1088" i="5" s="1"/>
  <c r="P1088" i="5"/>
  <c r="Q1088" i="5" l="1"/>
  <c r="J1088" i="5"/>
  <c r="T407" i="6"/>
  <c r="V407" i="6" s="1"/>
  <c r="W407" i="6" s="1"/>
  <c r="M407" i="6"/>
  <c r="J407" i="6"/>
  <c r="I407" i="6"/>
  <c r="X407" i="6" l="1"/>
  <c r="Y407" i="6" s="1"/>
  <c r="Z407" i="6" s="1"/>
  <c r="L407" i="6"/>
  <c r="N407" i="6" s="1"/>
  <c r="O407" i="6" s="1"/>
  <c r="P407" i="6" s="1"/>
  <c r="P1087" i="5"/>
  <c r="E1087" i="5"/>
  <c r="S1087" i="5" s="1"/>
  <c r="J1087" i="5" l="1"/>
  <c r="Q1087" i="5"/>
  <c r="I406" i="6"/>
  <c r="T406" i="6"/>
  <c r="V406" i="6" s="1"/>
  <c r="W406" i="6" s="1"/>
  <c r="M406" i="6"/>
  <c r="J406" i="6"/>
  <c r="L406" i="6"/>
  <c r="N406" i="6" l="1"/>
  <c r="O406" i="6" s="1"/>
  <c r="P406" i="6" s="1"/>
  <c r="X406" i="6"/>
  <c r="Y406" i="6" s="1"/>
  <c r="Z406" i="6" s="1"/>
  <c r="P1086" i="5"/>
  <c r="E1086" i="5"/>
  <c r="J1086" i="5" s="1"/>
  <c r="Q1086" i="5" l="1"/>
  <c r="S1086" i="5"/>
  <c r="P1085" i="5"/>
  <c r="E1085" i="5"/>
  <c r="S1085" i="5" s="1"/>
  <c r="T405" i="6"/>
  <c r="V405" i="6" s="1"/>
  <c r="W405" i="6" s="1"/>
  <c r="M405" i="6"/>
  <c r="J405" i="6"/>
  <c r="I405" i="6"/>
  <c r="Q1085" i="5" l="1"/>
  <c r="J1085" i="5"/>
  <c r="X405" i="6"/>
  <c r="Y405" i="6" s="1"/>
  <c r="Z405" i="6" s="1"/>
  <c r="L405" i="6"/>
  <c r="N405" i="6" s="1"/>
  <c r="O405" i="6" s="1"/>
  <c r="P405" i="6" s="1"/>
  <c r="T404" i="6"/>
  <c r="V404" i="6" s="1"/>
  <c r="W404" i="6" s="1"/>
  <c r="M404" i="6"/>
  <c r="J404" i="6"/>
  <c r="L404" i="6"/>
  <c r="N404" i="6" l="1"/>
  <c r="O404" i="6" s="1"/>
  <c r="P404" i="6" s="1"/>
  <c r="I404" i="6"/>
  <c r="X404" i="6" s="1"/>
  <c r="Y404" i="6" s="1"/>
  <c r="Z404" i="6" s="1"/>
  <c r="P1084" i="5"/>
  <c r="E1084" i="5"/>
  <c r="S1084" i="5" s="1"/>
  <c r="J1084" i="5" l="1"/>
  <c r="Q1084" i="5"/>
  <c r="T408" i="6"/>
  <c r="V408" i="6" s="1"/>
  <c r="W408" i="6" s="1"/>
  <c r="M408" i="6"/>
  <c r="J408" i="6"/>
  <c r="L408" i="6"/>
  <c r="T403" i="6"/>
  <c r="V403" i="6" s="1"/>
  <c r="W403" i="6" s="1"/>
  <c r="M403" i="6"/>
  <c r="L403" i="6"/>
  <c r="J403" i="6"/>
  <c r="I403" i="6"/>
  <c r="N403" i="6" l="1"/>
  <c r="O403" i="6" s="1"/>
  <c r="P403" i="6" s="1"/>
  <c r="X403" i="6"/>
  <c r="Y403" i="6" s="1"/>
  <c r="Z403" i="6" s="1"/>
  <c r="N408" i="6"/>
  <c r="O408" i="6" s="1"/>
  <c r="P408" i="6" s="1"/>
  <c r="I408" i="6"/>
  <c r="X408" i="6" s="1"/>
  <c r="Y408" i="6" s="1"/>
  <c r="Z408" i="6" s="1"/>
  <c r="P1083" i="5"/>
  <c r="E1083" i="5"/>
  <c r="S1083" i="5" s="1"/>
  <c r="Q1083" i="5" l="1"/>
  <c r="J1083" i="5"/>
  <c r="T402" i="6"/>
  <c r="V402" i="6" s="1"/>
  <c r="W402" i="6" s="1"/>
  <c r="M402" i="6"/>
  <c r="J402" i="6"/>
  <c r="L402" i="6"/>
  <c r="N402" i="6" l="1"/>
  <c r="O402" i="6" s="1"/>
  <c r="P402" i="6" s="1"/>
  <c r="I402" i="6"/>
  <c r="X402" i="6" s="1"/>
  <c r="Y402" i="6" s="1"/>
  <c r="Z402" i="6" s="1"/>
  <c r="P1082" i="5"/>
  <c r="E1082" i="5"/>
  <c r="S1082" i="5" s="1"/>
  <c r="Q1082" i="5" l="1"/>
  <c r="J1082" i="5"/>
  <c r="T401" i="6"/>
  <c r="V401" i="6" s="1"/>
  <c r="W401" i="6" s="1"/>
  <c r="M401" i="6"/>
  <c r="J401" i="6"/>
  <c r="I401" i="6"/>
  <c r="X401" i="6" l="1"/>
  <c r="Y401" i="6" s="1"/>
  <c r="Z401" i="6" s="1"/>
  <c r="L401" i="6"/>
  <c r="N401" i="6" s="1"/>
  <c r="O401" i="6" s="1"/>
  <c r="P401" i="6" s="1"/>
  <c r="P1081" i="5"/>
  <c r="E1081" i="5"/>
  <c r="S1081" i="5" s="1"/>
  <c r="J1081" i="5" l="1"/>
  <c r="Q1081" i="5"/>
  <c r="E1080" i="5"/>
  <c r="T399" i="6" l="1"/>
  <c r="V399" i="6" s="1"/>
  <c r="W399" i="6" s="1"/>
  <c r="M399" i="6"/>
  <c r="L399" i="6"/>
  <c r="J399" i="6"/>
  <c r="I399" i="6"/>
  <c r="N399" i="6" l="1"/>
  <c r="O399" i="6" s="1"/>
  <c r="P399" i="6" s="1"/>
  <c r="X399" i="6"/>
  <c r="Y399" i="6" s="1"/>
  <c r="Z399" i="6" s="1"/>
  <c r="T398" i="6" l="1"/>
  <c r="M398" i="6"/>
  <c r="J398" i="6"/>
  <c r="L398" i="6"/>
  <c r="V398" i="6" l="1"/>
  <c r="W398" i="6" s="1"/>
  <c r="N398" i="6"/>
  <c r="O398" i="6" s="1"/>
  <c r="P398" i="6" s="1"/>
  <c r="I398" i="6"/>
  <c r="P1079" i="5"/>
  <c r="E1079" i="5"/>
  <c r="S1079" i="5" s="1"/>
  <c r="X398" i="6" l="1"/>
  <c r="Y398" i="6" s="1"/>
  <c r="Z398" i="6" s="1"/>
  <c r="J1079" i="5"/>
  <c r="Q1079" i="5"/>
  <c r="T397" i="6"/>
  <c r="V397" i="6" s="1"/>
  <c r="W397" i="6" s="1"/>
  <c r="M397" i="6"/>
  <c r="J397" i="6"/>
  <c r="I397" i="6"/>
  <c r="X397" i="6" l="1"/>
  <c r="Y397" i="6" s="1"/>
  <c r="Z397" i="6" s="1"/>
  <c r="L397" i="6"/>
  <c r="N397" i="6" s="1"/>
  <c r="O397" i="6" s="1"/>
  <c r="P397" i="6" s="1"/>
  <c r="P1078" i="5"/>
  <c r="E1078" i="5"/>
  <c r="J1078" i="5" s="1"/>
  <c r="Q1078" i="5" l="1"/>
  <c r="S1078" i="5"/>
  <c r="T396" i="6"/>
  <c r="V396" i="6" s="1"/>
  <c r="W396" i="6" s="1"/>
  <c r="M396" i="6"/>
  <c r="J396" i="6"/>
  <c r="I396" i="6"/>
  <c r="X396" i="6" l="1"/>
  <c r="Y396" i="6" s="1"/>
  <c r="Z396" i="6" s="1"/>
  <c r="L396" i="6"/>
  <c r="N396" i="6" s="1"/>
  <c r="O396" i="6" s="1"/>
  <c r="P396" i="6" s="1"/>
  <c r="E1077" i="5"/>
  <c r="J1077" i="5" s="1"/>
  <c r="P1077" i="5"/>
  <c r="S1077" i="5" l="1"/>
  <c r="Q1077" i="5"/>
  <c r="P1076" i="5"/>
  <c r="E1076" i="5"/>
  <c r="Q1076" i="5" l="1"/>
  <c r="S1076" i="5"/>
  <c r="J1076" i="5"/>
  <c r="P1075" i="5"/>
  <c r="E1075" i="5"/>
  <c r="S1075" i="5" s="1"/>
  <c r="P1080" i="5"/>
  <c r="S1080" i="5"/>
  <c r="J1080" i="5" l="1"/>
  <c r="J1075" i="5"/>
  <c r="Q1075" i="5"/>
  <c r="Q1080" i="5"/>
  <c r="T394" i="6"/>
  <c r="V394" i="6" s="1"/>
  <c r="W394" i="6" s="1"/>
  <c r="M394" i="6"/>
  <c r="J394" i="6"/>
  <c r="L394" i="6"/>
  <c r="T393" i="6"/>
  <c r="V393" i="6" s="1"/>
  <c r="W393" i="6" s="1"/>
  <c r="M393" i="6"/>
  <c r="L393" i="6"/>
  <c r="J393" i="6"/>
  <c r="I393" i="6"/>
  <c r="T395" i="6"/>
  <c r="V395" i="6" s="1"/>
  <c r="W395" i="6" s="1"/>
  <c r="M395" i="6"/>
  <c r="J395" i="6"/>
  <c r="I395" i="6"/>
  <c r="N393" i="6" l="1"/>
  <c r="O393" i="6" s="1"/>
  <c r="P393" i="6" s="1"/>
  <c r="X393" i="6"/>
  <c r="Y393" i="6" s="1"/>
  <c r="Z393" i="6" s="1"/>
  <c r="N394" i="6"/>
  <c r="O394" i="6" s="1"/>
  <c r="P394" i="6" s="1"/>
  <c r="X395" i="6"/>
  <c r="Y395" i="6" s="1"/>
  <c r="Z395" i="6" s="1"/>
  <c r="I394" i="6"/>
  <c r="X394" i="6" s="1"/>
  <c r="Y394" i="6" s="1"/>
  <c r="Z394" i="6" s="1"/>
  <c r="L395" i="6"/>
  <c r="N395" i="6" s="1"/>
  <c r="O395" i="6" s="1"/>
  <c r="P395" i="6" s="1"/>
  <c r="T392" i="6"/>
  <c r="V392" i="6" s="1"/>
  <c r="W392" i="6" s="1"/>
  <c r="M392" i="6"/>
  <c r="J392" i="6"/>
  <c r="L392" i="6"/>
  <c r="N392" i="6" l="1"/>
  <c r="O392" i="6" s="1"/>
  <c r="P392" i="6" s="1"/>
  <c r="I392" i="6"/>
  <c r="X392" i="6" s="1"/>
  <c r="Y392" i="6" s="1"/>
  <c r="Z392" i="6" s="1"/>
  <c r="T391" i="6"/>
  <c r="V391" i="6" s="1"/>
  <c r="M391" i="6"/>
  <c r="J391" i="6"/>
  <c r="L391" i="6"/>
  <c r="N391" i="6" l="1"/>
  <c r="O391" i="6" s="1"/>
  <c r="P391" i="6" s="1"/>
  <c r="W391" i="6"/>
  <c r="I391" i="6"/>
  <c r="P1074" i="5"/>
  <c r="E1074" i="5"/>
  <c r="S1074" i="5" s="1"/>
  <c r="X391" i="6" l="1"/>
  <c r="Y391" i="6" s="1"/>
  <c r="Z391" i="6" s="1"/>
  <c r="J1074" i="5"/>
  <c r="Q1074" i="5"/>
  <c r="T390" i="6"/>
  <c r="V390" i="6" s="1"/>
  <c r="W390" i="6" s="1"/>
  <c r="M390" i="6"/>
  <c r="L390" i="6"/>
  <c r="J390" i="6"/>
  <c r="I390" i="6"/>
  <c r="X390" i="6" l="1"/>
  <c r="Y390" i="6" s="1"/>
  <c r="Z390" i="6" s="1"/>
  <c r="N390" i="6"/>
  <c r="O390" i="6" s="1"/>
  <c r="P390" i="6" s="1"/>
  <c r="P1073" i="5"/>
  <c r="E1073" i="5"/>
  <c r="S1073" i="5" s="1"/>
  <c r="Q1073" i="5" l="1"/>
  <c r="J1073" i="5"/>
  <c r="T389" i="6"/>
  <c r="V389" i="6" s="1"/>
  <c r="W389" i="6" s="1"/>
  <c r="M389" i="6"/>
  <c r="J389" i="6"/>
  <c r="I389" i="6"/>
  <c r="X389" i="6" l="1"/>
  <c r="Y389" i="6" s="1"/>
  <c r="Z389" i="6" s="1"/>
  <c r="L389" i="6"/>
  <c r="N389" i="6" s="1"/>
  <c r="O389" i="6" s="1"/>
  <c r="P389" i="6" s="1"/>
  <c r="T388" i="6"/>
  <c r="V388" i="6" s="1"/>
  <c r="W388" i="6" s="1"/>
  <c r="M388" i="6"/>
  <c r="J388" i="6"/>
  <c r="I388" i="6"/>
  <c r="T400" i="6"/>
  <c r="V400" i="6" s="1"/>
  <c r="W400" i="6" s="1"/>
  <c r="M400" i="6"/>
  <c r="J400" i="6"/>
  <c r="L400" i="6"/>
  <c r="X388" i="6" l="1"/>
  <c r="Y388" i="6" s="1"/>
  <c r="Z388" i="6" s="1"/>
  <c r="L388" i="6"/>
  <c r="N388" i="6" s="1"/>
  <c r="O388" i="6" s="1"/>
  <c r="P388" i="6" s="1"/>
  <c r="N400" i="6"/>
  <c r="O400" i="6" s="1"/>
  <c r="P400" i="6" s="1"/>
  <c r="I400" i="6"/>
  <c r="X400" i="6" s="1"/>
  <c r="Y400" i="6" s="1"/>
  <c r="Z400" i="6" s="1"/>
  <c r="P1072" i="5"/>
  <c r="E1072" i="5"/>
  <c r="S1072" i="5" s="1"/>
  <c r="J1072" i="5" l="1"/>
  <c r="Q1072" i="5"/>
  <c r="T386" i="6"/>
  <c r="V386" i="6" s="1"/>
  <c r="W386" i="6" s="1"/>
  <c r="M386" i="6"/>
  <c r="J386" i="6"/>
  <c r="I386" i="6"/>
  <c r="L386" i="6"/>
  <c r="N386" i="6" l="1"/>
  <c r="O386" i="6" s="1"/>
  <c r="P386" i="6" s="1"/>
  <c r="X386" i="6"/>
  <c r="Y386" i="6" s="1"/>
  <c r="Z386" i="6" s="1"/>
  <c r="P1071" i="5"/>
  <c r="E1071" i="5"/>
  <c r="S1071" i="5" s="1"/>
  <c r="Q1071" i="5" l="1"/>
  <c r="J1071" i="5"/>
  <c r="T385" i="6"/>
  <c r="V385" i="6" s="1"/>
  <c r="W385" i="6" s="1"/>
  <c r="M385" i="6"/>
  <c r="J385" i="6"/>
  <c r="L385" i="6"/>
  <c r="N385" i="6" l="1"/>
  <c r="O385" i="6" s="1"/>
  <c r="P385" i="6" s="1"/>
  <c r="I385" i="6"/>
  <c r="X385" i="6" s="1"/>
  <c r="Y385" i="6" s="1"/>
  <c r="Z385" i="6" s="1"/>
  <c r="P1070" i="5"/>
  <c r="E1070" i="5"/>
  <c r="S1070" i="5" s="1"/>
  <c r="J1070" i="5" l="1"/>
  <c r="Q1070" i="5"/>
  <c r="T384" i="6"/>
  <c r="V384" i="6" s="1"/>
  <c r="W384" i="6" s="1"/>
  <c r="M384" i="6"/>
  <c r="J384" i="6"/>
  <c r="I384" i="6"/>
  <c r="X384" i="6" l="1"/>
  <c r="Y384" i="6" s="1"/>
  <c r="Z384" i="6" s="1"/>
  <c r="L384" i="6"/>
  <c r="N384" i="6" s="1"/>
  <c r="O384" i="6" s="1"/>
  <c r="P384" i="6" s="1"/>
  <c r="E1069" i="5"/>
  <c r="J1069" i="5" s="1"/>
  <c r="P1069" i="5"/>
  <c r="S1069" i="5" l="1"/>
  <c r="Q1069" i="5"/>
  <c r="T383" i="6"/>
  <c r="V383" i="6" s="1"/>
  <c r="W383" i="6" s="1"/>
  <c r="M383" i="6"/>
  <c r="L383" i="6"/>
  <c r="J383" i="6"/>
  <c r="I383" i="6"/>
  <c r="N383" i="6" l="1"/>
  <c r="O383" i="6" s="1"/>
  <c r="P383" i="6" s="1"/>
  <c r="X383" i="6"/>
  <c r="Y383" i="6" s="1"/>
  <c r="Z383" i="6" s="1"/>
  <c r="T382" i="6"/>
  <c r="V382" i="6" s="1"/>
  <c r="W382" i="6" s="1"/>
  <c r="M382" i="6"/>
  <c r="J382" i="6"/>
  <c r="L382" i="6"/>
  <c r="N382" i="6" l="1"/>
  <c r="O382" i="6" s="1"/>
  <c r="P382" i="6" s="1"/>
  <c r="I382" i="6"/>
  <c r="X382" i="6" s="1"/>
  <c r="Y382" i="6" s="1"/>
  <c r="Z382" i="6" s="1"/>
  <c r="J381" i="6"/>
  <c r="I381" i="6"/>
  <c r="T381" i="6"/>
  <c r="V381" i="6" s="1"/>
  <c r="W381" i="6" s="1"/>
  <c r="M381" i="6"/>
  <c r="X381" i="6" l="1"/>
  <c r="Y381" i="6" s="1"/>
  <c r="Z381" i="6" s="1"/>
  <c r="L381" i="6"/>
  <c r="N381" i="6" s="1"/>
  <c r="O381" i="6" s="1"/>
  <c r="P381" i="6" s="1"/>
  <c r="P1068" i="5"/>
  <c r="S1068" i="5"/>
  <c r="J1068" i="5" l="1"/>
  <c r="Q1068" i="5"/>
  <c r="T380" i="6"/>
  <c r="V380" i="6" s="1"/>
  <c r="W380" i="6" s="1"/>
  <c r="M380" i="6"/>
  <c r="J380" i="6"/>
  <c r="T387" i="6"/>
  <c r="V387" i="6" s="1"/>
  <c r="M387" i="6"/>
  <c r="J387" i="6"/>
  <c r="L387" i="6"/>
  <c r="W387" i="6" l="1"/>
  <c r="N380" i="6"/>
  <c r="O380" i="6" s="1"/>
  <c r="P380" i="6" s="1"/>
  <c r="X380" i="6"/>
  <c r="Y380" i="6" s="1"/>
  <c r="Z380" i="6" s="1"/>
  <c r="I387" i="6"/>
  <c r="N387" i="6"/>
  <c r="O387" i="6" s="1"/>
  <c r="P387" i="6" s="1"/>
  <c r="T378" i="6"/>
  <c r="V378" i="6" s="1"/>
  <c r="W378" i="6" s="1"/>
  <c r="M378" i="6"/>
  <c r="J378" i="6"/>
  <c r="X387" i="6" l="1"/>
  <c r="Y387" i="6" s="1"/>
  <c r="Z387" i="6" s="1"/>
  <c r="X378" i="6"/>
  <c r="Y378" i="6" s="1"/>
  <c r="Z378" i="6" s="1"/>
  <c r="N378" i="6"/>
  <c r="O378" i="6" s="1"/>
  <c r="P378" i="6" s="1"/>
  <c r="P1067" i="5"/>
  <c r="E1067" i="5"/>
  <c r="S1067" i="5" s="1"/>
  <c r="J1067" i="5" l="1"/>
  <c r="T377" i="6"/>
  <c r="V377" i="6" s="1"/>
  <c r="W377" i="6" s="1"/>
  <c r="M377" i="6"/>
  <c r="J377" i="6"/>
  <c r="I377" i="6"/>
  <c r="X377" i="6" l="1"/>
  <c r="Y377" i="6" s="1"/>
  <c r="Z377" i="6" s="1"/>
  <c r="L377" i="6"/>
  <c r="N377" i="6" s="1"/>
  <c r="O377" i="6" s="1"/>
  <c r="P377" i="6" s="1"/>
  <c r="P1066" i="5"/>
  <c r="E1066" i="5"/>
  <c r="S1066" i="5" s="1"/>
  <c r="J1066" i="5" l="1"/>
  <c r="T376" i="6"/>
  <c r="V376" i="6" s="1"/>
  <c r="W376" i="6" s="1"/>
  <c r="M376" i="6"/>
  <c r="J376" i="6"/>
  <c r="I376" i="6"/>
  <c r="X376" i="6" l="1"/>
  <c r="Y376" i="6" s="1"/>
  <c r="Z376" i="6" s="1"/>
  <c r="L376" i="6"/>
  <c r="N376" i="6" s="1"/>
  <c r="O376" i="6" s="1"/>
  <c r="P376" i="6" s="1"/>
  <c r="P1065" i="5"/>
  <c r="E1065" i="5"/>
  <c r="Q1065" i="5" l="1"/>
  <c r="S1065" i="5"/>
  <c r="J1065" i="5"/>
  <c r="T375" i="6"/>
  <c r="V375" i="6" s="1"/>
  <c r="W375" i="6" s="1"/>
  <c r="M375" i="6"/>
  <c r="J375" i="6"/>
  <c r="I375" i="6"/>
  <c r="X375" i="6" l="1"/>
  <c r="Y375" i="6" s="1"/>
  <c r="Z375" i="6" s="1"/>
  <c r="L375" i="6"/>
  <c r="N375" i="6" s="1"/>
  <c r="O375" i="6" s="1"/>
  <c r="P375" i="6" s="1"/>
  <c r="P1064" i="5"/>
  <c r="E1064" i="5"/>
  <c r="S1064" i="5" s="1"/>
  <c r="J1064" i="5" l="1"/>
  <c r="Q1064" i="5"/>
  <c r="T374" i="6"/>
  <c r="V374" i="6" s="1"/>
  <c r="W374" i="6" s="1"/>
  <c r="M374" i="6"/>
  <c r="L374" i="6"/>
  <c r="J374" i="6"/>
  <c r="I374" i="6"/>
  <c r="N374" i="6" l="1"/>
  <c r="O374" i="6" s="1"/>
  <c r="P374" i="6" s="1"/>
  <c r="X374" i="6"/>
  <c r="Y374" i="6" s="1"/>
  <c r="Z374" i="6" s="1"/>
  <c r="T373" i="6"/>
  <c r="V373" i="6" s="1"/>
  <c r="W373" i="6" s="1"/>
  <c r="M373" i="6"/>
  <c r="J373" i="6"/>
  <c r="I373" i="6"/>
  <c r="L373" i="6"/>
  <c r="N373" i="6" l="1"/>
  <c r="O373" i="6" s="1"/>
  <c r="P373" i="6" s="1"/>
  <c r="X373" i="6"/>
  <c r="Y373" i="6" s="1"/>
  <c r="Z373" i="6" s="1"/>
  <c r="T372" i="6"/>
  <c r="V372" i="6" s="1"/>
  <c r="W372" i="6" s="1"/>
  <c r="M372" i="6"/>
  <c r="L372" i="6"/>
  <c r="J372" i="6"/>
  <c r="I372" i="6"/>
  <c r="N372" i="6" l="1"/>
  <c r="O372" i="6" s="1"/>
  <c r="P372" i="6" s="1"/>
  <c r="X372" i="6"/>
  <c r="Y372" i="6" s="1"/>
  <c r="Z372" i="6" s="1"/>
  <c r="P1063" i="5"/>
  <c r="E1063" i="5"/>
  <c r="S1063" i="5" s="1"/>
  <c r="J1063" i="5" l="1"/>
  <c r="Q1063" i="5"/>
  <c r="T371" i="6"/>
  <c r="V371" i="6" s="1"/>
  <c r="W371" i="6" s="1"/>
  <c r="M371" i="6"/>
  <c r="J371" i="6"/>
  <c r="L371" i="6"/>
  <c r="N371" i="6" l="1"/>
  <c r="O371" i="6" s="1"/>
  <c r="P371" i="6" s="1"/>
  <c r="I371" i="6"/>
  <c r="X371" i="6" s="1"/>
  <c r="Y371" i="6" s="1"/>
  <c r="Z371" i="6" s="1"/>
  <c r="P1062" i="5"/>
  <c r="E1062" i="5"/>
  <c r="S1062" i="5" s="1"/>
  <c r="J1062" i="5" l="1"/>
  <c r="Q1062" i="5"/>
  <c r="T370" i="6"/>
  <c r="V370" i="6" s="1"/>
  <c r="W370" i="6" s="1"/>
  <c r="M370" i="6"/>
  <c r="J370" i="6"/>
  <c r="I370" i="6"/>
  <c r="X370" i="6" l="1"/>
  <c r="Y370" i="6" s="1"/>
  <c r="Z370" i="6" s="1"/>
  <c r="L370" i="6"/>
  <c r="N370" i="6" s="1"/>
  <c r="O370" i="6" s="1"/>
  <c r="P370" i="6" s="1"/>
  <c r="P1061" i="5"/>
  <c r="E1061" i="5"/>
  <c r="S1061" i="5" s="1"/>
  <c r="Q1061" i="5" l="1"/>
  <c r="J1061" i="5"/>
  <c r="P1060" i="5"/>
  <c r="E1060" i="5"/>
  <c r="T368" i="6"/>
  <c r="V368" i="6" s="1"/>
  <c r="W368" i="6" s="1"/>
  <c r="M368" i="6"/>
  <c r="J368" i="6"/>
  <c r="I368" i="6"/>
  <c r="T367" i="6"/>
  <c r="V367" i="6" s="1"/>
  <c r="W367" i="6" s="1"/>
  <c r="M367" i="6"/>
  <c r="J367" i="6"/>
  <c r="L367" i="6"/>
  <c r="T369" i="6"/>
  <c r="V369" i="6" s="1"/>
  <c r="W369" i="6" s="1"/>
  <c r="M369" i="6"/>
  <c r="J369" i="6"/>
  <c r="I369" i="6"/>
  <c r="T379" i="6"/>
  <c r="V379" i="6" s="1"/>
  <c r="W379" i="6" s="1"/>
  <c r="M379" i="6"/>
  <c r="J379" i="6"/>
  <c r="Q1060" i="5" l="1"/>
  <c r="S1060" i="5"/>
  <c r="J1060" i="5"/>
  <c r="X368" i="6"/>
  <c r="Y368" i="6" s="1"/>
  <c r="Z368" i="6" s="1"/>
  <c r="N367" i="6"/>
  <c r="O367" i="6" s="1"/>
  <c r="P367" i="6" s="1"/>
  <c r="I367" i="6"/>
  <c r="X367" i="6" s="1"/>
  <c r="Y367" i="6" s="1"/>
  <c r="Z367" i="6" s="1"/>
  <c r="L368" i="6"/>
  <c r="N368" i="6" s="1"/>
  <c r="O368" i="6" s="1"/>
  <c r="P368" i="6" s="1"/>
  <c r="X369" i="6"/>
  <c r="Y369" i="6" s="1"/>
  <c r="Z369" i="6" s="1"/>
  <c r="X379" i="6"/>
  <c r="Y379" i="6" s="1"/>
  <c r="Z379" i="6" s="1"/>
  <c r="L369" i="6"/>
  <c r="N369" i="6" s="1"/>
  <c r="O369" i="6" s="1"/>
  <c r="P369" i="6" s="1"/>
  <c r="N379" i="6"/>
  <c r="O379" i="6" s="1"/>
  <c r="P379" i="6" s="1"/>
  <c r="T366" i="6"/>
  <c r="V366" i="6" s="1"/>
  <c r="W366" i="6" s="1"/>
  <c r="M366" i="6"/>
  <c r="J366" i="6"/>
  <c r="I366" i="6"/>
  <c r="X366" i="6" l="1"/>
  <c r="Y366" i="6" s="1"/>
  <c r="Z366" i="6" s="1"/>
  <c r="L366" i="6"/>
  <c r="N366" i="6" s="1"/>
  <c r="O366" i="6" s="1"/>
  <c r="P366" i="6" s="1"/>
  <c r="P1059" i="5"/>
  <c r="E1059" i="5"/>
  <c r="S1059" i="5" s="1"/>
  <c r="Q1059" i="5" l="1"/>
  <c r="J1059" i="5"/>
  <c r="T365" i="6"/>
  <c r="V365" i="6" s="1"/>
  <c r="W365" i="6" s="1"/>
  <c r="M365" i="6"/>
  <c r="J365" i="6"/>
  <c r="L365" i="6"/>
  <c r="N365" i="6" l="1"/>
  <c r="O365" i="6" s="1"/>
  <c r="P365" i="6" s="1"/>
  <c r="I365" i="6"/>
  <c r="X365" i="6" s="1"/>
  <c r="Y365" i="6" s="1"/>
  <c r="Z365" i="6" s="1"/>
  <c r="P1058" i="5"/>
  <c r="E1058" i="5"/>
  <c r="J1058" i="5" s="1"/>
  <c r="Q1058" i="5" l="1"/>
  <c r="S1058" i="5"/>
  <c r="T364" i="6"/>
  <c r="V364" i="6" s="1"/>
  <c r="W364" i="6" s="1"/>
  <c r="M364" i="6"/>
  <c r="L364" i="6"/>
  <c r="J364" i="6"/>
  <c r="I364" i="6"/>
  <c r="N364" i="6" l="1"/>
  <c r="O364" i="6" s="1"/>
  <c r="P364" i="6" s="1"/>
  <c r="X364" i="6"/>
  <c r="Y364" i="6" s="1"/>
  <c r="Z364" i="6" s="1"/>
  <c r="P1057" i="5"/>
  <c r="E1057" i="5"/>
  <c r="Q1057" i="5" l="1"/>
  <c r="S1057" i="5"/>
  <c r="J1057" i="5"/>
  <c r="T363" i="6"/>
  <c r="V363" i="6" s="1"/>
  <c r="W363" i="6" s="1"/>
  <c r="M363" i="6"/>
  <c r="L363" i="6"/>
  <c r="J363" i="6"/>
  <c r="I363" i="6"/>
  <c r="N363" i="6" l="1"/>
  <c r="O363" i="6" s="1"/>
  <c r="P363" i="6" s="1"/>
  <c r="X363" i="6"/>
  <c r="Y363" i="6" s="1"/>
  <c r="Z363" i="6" s="1"/>
  <c r="P1056" i="5"/>
  <c r="E1056" i="5"/>
  <c r="S1056" i="5" s="1"/>
  <c r="J1056" i="5" l="1"/>
  <c r="Q1056" i="5"/>
  <c r="T362" i="6"/>
  <c r="V362" i="6" s="1"/>
  <c r="W362" i="6" s="1"/>
  <c r="M362" i="6"/>
  <c r="L362" i="6"/>
  <c r="J362" i="6"/>
  <c r="I362" i="6"/>
  <c r="N362" i="6" l="1"/>
  <c r="O362" i="6" s="1"/>
  <c r="P362" i="6" s="1"/>
  <c r="X362" i="6"/>
  <c r="Y362" i="6" s="1"/>
  <c r="Z362" i="6" s="1"/>
  <c r="P1055" i="5"/>
  <c r="E1055" i="5"/>
  <c r="S1055" i="5" s="1"/>
  <c r="J1055" i="5" l="1"/>
  <c r="Q1055" i="5"/>
  <c r="T361" i="6"/>
  <c r="V361" i="6" s="1"/>
  <c r="W361" i="6" s="1"/>
  <c r="M361" i="6"/>
  <c r="J361" i="6"/>
  <c r="I361" i="6"/>
  <c r="X361" i="6" l="1"/>
  <c r="Y361" i="6" s="1"/>
  <c r="Z361" i="6" s="1"/>
  <c r="L361" i="6"/>
  <c r="N361" i="6" s="1"/>
  <c r="O361" i="6" s="1"/>
  <c r="P361" i="6" s="1"/>
  <c r="P1054" i="5"/>
  <c r="E1054" i="5"/>
  <c r="S1054" i="5" s="1"/>
  <c r="J1054" i="5" l="1"/>
  <c r="Q1054" i="5"/>
  <c r="T360" i="6"/>
  <c r="V360" i="6" s="1"/>
  <c r="W360" i="6" s="1"/>
  <c r="M360" i="6"/>
  <c r="J360" i="6"/>
  <c r="I360" i="6"/>
  <c r="X360" i="6" l="1"/>
  <c r="Y360" i="6" s="1"/>
  <c r="Z360" i="6" s="1"/>
  <c r="L360" i="6"/>
  <c r="N360" i="6" s="1"/>
  <c r="O360" i="6" s="1"/>
  <c r="P360" i="6" s="1"/>
  <c r="P1053" i="5"/>
  <c r="E1053" i="5"/>
  <c r="S1053" i="5" s="1"/>
  <c r="J1053" i="5" l="1"/>
  <c r="Q1053" i="5"/>
  <c r="T359" i="6"/>
  <c r="V359" i="6" s="1"/>
  <c r="W359" i="6" s="1"/>
  <c r="M359" i="6"/>
  <c r="J359" i="6"/>
  <c r="I359" i="6"/>
  <c r="X359" i="6" l="1"/>
  <c r="Y359" i="6" s="1"/>
  <c r="Z359" i="6" s="1"/>
  <c r="L359" i="6"/>
  <c r="N359" i="6" s="1"/>
  <c r="O359" i="6" s="1"/>
  <c r="P359" i="6" s="1"/>
  <c r="P1052" i="5"/>
  <c r="E1052" i="5"/>
  <c r="Q1052" i="5" l="1"/>
  <c r="J1052" i="5"/>
  <c r="S1052" i="5"/>
  <c r="T358" i="6"/>
  <c r="V358" i="6" s="1"/>
  <c r="W358" i="6" s="1"/>
  <c r="M358" i="6"/>
  <c r="L358" i="6"/>
  <c r="J358" i="6"/>
  <c r="I358" i="6"/>
  <c r="N358" i="6" l="1"/>
  <c r="O358" i="6" s="1"/>
  <c r="P358" i="6" s="1"/>
  <c r="X358" i="6"/>
  <c r="Y358" i="6" s="1"/>
  <c r="Z358" i="6" s="1"/>
  <c r="T357" i="6"/>
  <c r="V357" i="6" s="1"/>
  <c r="W357" i="6" s="1"/>
  <c r="M357" i="6"/>
  <c r="J357" i="6"/>
  <c r="I357" i="6"/>
  <c r="X357" i="6" l="1"/>
  <c r="Y357" i="6" s="1"/>
  <c r="Z357" i="6" s="1"/>
  <c r="L357" i="6"/>
  <c r="N357" i="6" s="1"/>
  <c r="O357" i="6" s="1"/>
  <c r="P357" i="6" s="1"/>
  <c r="P1051" i="5"/>
  <c r="E1051" i="5"/>
  <c r="J1051" i="5" s="1"/>
  <c r="S1051" i="5" l="1"/>
  <c r="Q1051" i="5"/>
  <c r="T356" i="6"/>
  <c r="V356" i="6" s="1"/>
  <c r="W356" i="6" s="1"/>
  <c r="M356" i="6"/>
  <c r="J356" i="6"/>
  <c r="L356" i="6"/>
  <c r="N356" i="6" l="1"/>
  <c r="O356" i="6" s="1"/>
  <c r="P356" i="6" s="1"/>
  <c r="I356" i="6"/>
  <c r="X356" i="6" s="1"/>
  <c r="Y356" i="6" s="1"/>
  <c r="Z356" i="6" s="1"/>
  <c r="P1050" i="5"/>
  <c r="E1050" i="5"/>
  <c r="S1050" i="5" s="1"/>
  <c r="J1050" i="5" l="1"/>
  <c r="Q1050" i="5"/>
  <c r="T355" i="6"/>
  <c r="V355" i="6" s="1"/>
  <c r="W355" i="6" s="1"/>
  <c r="M355" i="6"/>
  <c r="J355" i="6"/>
  <c r="L355" i="6"/>
  <c r="N355" i="6" l="1"/>
  <c r="O355" i="6" s="1"/>
  <c r="P355" i="6" s="1"/>
  <c r="I355" i="6"/>
  <c r="X355" i="6" s="1"/>
  <c r="Y355" i="6" s="1"/>
  <c r="Z355" i="6" s="1"/>
  <c r="P1049" i="5"/>
  <c r="E1049" i="5"/>
  <c r="S1049" i="5" s="1"/>
  <c r="J1049" i="5" l="1"/>
  <c r="Q1049" i="5"/>
  <c r="T354" i="6"/>
  <c r="V354" i="6" s="1"/>
  <c r="W354" i="6" s="1"/>
  <c r="M354" i="6"/>
  <c r="J354" i="6"/>
  <c r="L354" i="6"/>
  <c r="N354" i="6" l="1"/>
  <c r="O354" i="6" s="1"/>
  <c r="P354" i="6" s="1"/>
  <c r="I354" i="6"/>
  <c r="X354" i="6" s="1"/>
  <c r="Y354" i="6" s="1"/>
  <c r="Z354" i="6" s="1"/>
  <c r="T352" i="6"/>
  <c r="V352" i="6" s="1"/>
  <c r="W352" i="6" s="1"/>
  <c r="M352" i="6"/>
  <c r="J352" i="6"/>
  <c r="L352" i="6"/>
  <c r="N352" i="6" l="1"/>
  <c r="O352" i="6" s="1"/>
  <c r="P352" i="6" s="1"/>
  <c r="I352" i="6"/>
  <c r="X352" i="6" s="1"/>
  <c r="Y352" i="6" s="1"/>
  <c r="Z352" i="6" s="1"/>
  <c r="P1048" i="5"/>
  <c r="E1048" i="5"/>
  <c r="Q1048" i="5" l="1"/>
  <c r="S1048" i="5"/>
  <c r="J1048" i="5"/>
  <c r="T351" i="6"/>
  <c r="V351" i="6" s="1"/>
  <c r="W351" i="6" s="1"/>
  <c r="M351" i="6"/>
  <c r="J351" i="6"/>
  <c r="I351" i="6"/>
  <c r="T353" i="6"/>
  <c r="V353" i="6" s="1"/>
  <c r="W353" i="6" s="1"/>
  <c r="M353" i="6"/>
  <c r="J353" i="6"/>
  <c r="I353" i="6"/>
  <c r="X351" i="6" l="1"/>
  <c r="Y351" i="6" s="1"/>
  <c r="Z351" i="6" s="1"/>
  <c r="L351" i="6"/>
  <c r="N351" i="6" s="1"/>
  <c r="O351" i="6" s="1"/>
  <c r="P351" i="6" s="1"/>
  <c r="L353" i="6"/>
  <c r="N353" i="6" s="1"/>
  <c r="O353" i="6" s="1"/>
  <c r="P353" i="6" s="1"/>
  <c r="X353" i="6"/>
  <c r="Y353" i="6" s="1"/>
  <c r="Z353" i="6" s="1"/>
  <c r="P1047" i="5"/>
  <c r="E1047" i="5"/>
  <c r="S1047" i="5" s="1"/>
  <c r="J1047" i="5" l="1"/>
  <c r="Q1047" i="5"/>
  <c r="T349" i="6"/>
  <c r="V349" i="6" s="1"/>
  <c r="W349" i="6" s="1"/>
  <c r="M349" i="6"/>
  <c r="J349" i="6"/>
  <c r="L349" i="6"/>
  <c r="T350" i="6"/>
  <c r="V350" i="6" s="1"/>
  <c r="W350" i="6" s="1"/>
  <c r="M350" i="6"/>
  <c r="J350" i="6"/>
  <c r="L350" i="6"/>
  <c r="N350" i="6" l="1"/>
  <c r="O350" i="6" s="1"/>
  <c r="P350" i="6" s="1"/>
  <c r="N349" i="6"/>
  <c r="O349" i="6" s="1"/>
  <c r="P349" i="6" s="1"/>
  <c r="I349" i="6"/>
  <c r="X349" i="6" s="1"/>
  <c r="Y349" i="6" s="1"/>
  <c r="Z349" i="6" s="1"/>
  <c r="I350" i="6"/>
  <c r="X350" i="6" s="1"/>
  <c r="Y350" i="6" s="1"/>
  <c r="Z350" i="6" s="1"/>
  <c r="P1046" i="5"/>
  <c r="E1046" i="5"/>
  <c r="S1046" i="5" s="1"/>
  <c r="J1046" i="5" l="1"/>
  <c r="Q1046" i="5"/>
  <c r="T348" i="6"/>
  <c r="V348" i="6" s="1"/>
  <c r="W348" i="6" s="1"/>
  <c r="M348" i="6"/>
  <c r="J348" i="6"/>
  <c r="L348" i="6"/>
  <c r="N348" i="6" l="1"/>
  <c r="O348" i="6" s="1"/>
  <c r="P348" i="6" s="1"/>
  <c r="I348" i="6"/>
  <c r="X348" i="6" s="1"/>
  <c r="Y348" i="6" s="1"/>
  <c r="Z348" i="6" s="1"/>
  <c r="T347" i="6"/>
  <c r="V347" i="6" s="1"/>
  <c r="W347" i="6" s="1"/>
  <c r="M347" i="6"/>
  <c r="J347" i="6"/>
  <c r="I347" i="6"/>
  <c r="L347" i="6" l="1"/>
  <c r="N347" i="6" s="1"/>
  <c r="O347" i="6" s="1"/>
  <c r="P347" i="6" s="1"/>
  <c r="X347" i="6"/>
  <c r="Y347" i="6" s="1"/>
  <c r="Z347" i="6" s="1"/>
  <c r="P1045" i="5"/>
  <c r="E1045" i="5"/>
  <c r="S1045" i="5" s="1"/>
  <c r="J1045" i="5" l="1"/>
  <c r="Q1045" i="5"/>
  <c r="T345" i="6"/>
  <c r="V345" i="6" s="1"/>
  <c r="W345" i="6" s="1"/>
  <c r="M345" i="6"/>
  <c r="J345" i="6"/>
  <c r="I345" i="6"/>
  <c r="X345" i="6" l="1"/>
  <c r="Y345" i="6" s="1"/>
  <c r="Z345" i="6" s="1"/>
  <c r="L345" i="6"/>
  <c r="N345" i="6" s="1"/>
  <c r="O345" i="6" s="1"/>
  <c r="P345" i="6" s="1"/>
  <c r="P1044" i="5"/>
  <c r="E1044" i="5"/>
  <c r="S1044" i="5" s="1"/>
  <c r="J1044" i="5" l="1"/>
  <c r="Q1044" i="5"/>
  <c r="P1043" i="5"/>
  <c r="E1043" i="5"/>
  <c r="S1043" i="5" s="1"/>
  <c r="Q1043" i="5" l="1"/>
  <c r="J1043" i="5"/>
  <c r="T346" i="6"/>
  <c r="V346" i="6" s="1"/>
  <c r="W346" i="6" s="1"/>
  <c r="M346" i="6"/>
  <c r="J346" i="6"/>
  <c r="I346" i="6"/>
  <c r="T344" i="6"/>
  <c r="V344" i="6" s="1"/>
  <c r="W344" i="6" s="1"/>
  <c r="M344" i="6"/>
  <c r="J344" i="6"/>
  <c r="L344" i="6"/>
  <c r="T343" i="6"/>
  <c r="V343" i="6" s="1"/>
  <c r="W343" i="6" s="1"/>
  <c r="M343" i="6"/>
  <c r="J343" i="6"/>
  <c r="I343" i="6"/>
  <c r="X343" i="6" l="1"/>
  <c r="Y343" i="6" s="1"/>
  <c r="Z343" i="6" s="1"/>
  <c r="X346" i="6"/>
  <c r="Y346" i="6" s="1"/>
  <c r="Z346" i="6" s="1"/>
  <c r="N344" i="6"/>
  <c r="O344" i="6" s="1"/>
  <c r="P344" i="6" s="1"/>
  <c r="L343" i="6"/>
  <c r="N343" i="6" s="1"/>
  <c r="O343" i="6" s="1"/>
  <c r="P343" i="6" s="1"/>
  <c r="I344" i="6"/>
  <c r="X344" i="6" s="1"/>
  <c r="Y344" i="6" s="1"/>
  <c r="Z344" i="6" s="1"/>
  <c r="L346" i="6"/>
  <c r="N346" i="6" s="1"/>
  <c r="O346" i="6" s="1"/>
  <c r="P346" i="6" s="1"/>
  <c r="T342" i="6"/>
  <c r="V342" i="6" s="1"/>
  <c r="W342" i="6" s="1"/>
  <c r="X342" i="6" s="1"/>
  <c r="Y342" i="6" s="1"/>
  <c r="Z342" i="6" s="1"/>
  <c r="M342" i="6"/>
  <c r="J342" i="6"/>
  <c r="I342" i="6"/>
  <c r="L342" i="6" l="1"/>
  <c r="N342" i="6" s="1"/>
  <c r="O342" i="6" s="1"/>
  <c r="P342" i="6" s="1"/>
  <c r="P1042" i="5"/>
  <c r="E1042" i="5"/>
  <c r="S1042" i="5" s="1"/>
  <c r="J1042" i="5" l="1"/>
  <c r="Q1042" i="5"/>
  <c r="T341" i="6"/>
  <c r="V341" i="6" s="1"/>
  <c r="W341" i="6" s="1"/>
  <c r="M341" i="6"/>
  <c r="J341" i="6"/>
  <c r="I341" i="6"/>
  <c r="X341" i="6" l="1"/>
  <c r="Y341" i="6" s="1"/>
  <c r="Z341" i="6" s="1"/>
  <c r="L341" i="6"/>
  <c r="N341" i="6" s="1"/>
  <c r="O341" i="6" s="1"/>
  <c r="P341" i="6" s="1"/>
  <c r="T340" i="6"/>
  <c r="V340" i="6" s="1"/>
  <c r="W340" i="6" s="1"/>
  <c r="M340" i="6"/>
  <c r="J340" i="6"/>
  <c r="I340" i="6"/>
  <c r="X340" i="6" l="1"/>
  <c r="Y340" i="6" s="1"/>
  <c r="Z340" i="6" s="1"/>
  <c r="L340" i="6"/>
  <c r="N340" i="6" s="1"/>
  <c r="O340" i="6" s="1"/>
  <c r="P340" i="6" s="1"/>
  <c r="T339" i="6"/>
  <c r="V339" i="6" s="1"/>
  <c r="W339" i="6" s="1"/>
  <c r="M339" i="6"/>
  <c r="J339" i="6"/>
  <c r="I339" i="6"/>
  <c r="X339" i="6" l="1"/>
  <c r="Y339" i="6" s="1"/>
  <c r="Z339" i="6" s="1"/>
  <c r="L339" i="6"/>
  <c r="N339" i="6" s="1"/>
  <c r="O339" i="6" s="1"/>
  <c r="P339" i="6" s="1"/>
  <c r="P1041" i="5"/>
  <c r="E1041" i="5"/>
  <c r="S1041" i="5" s="1"/>
  <c r="Q1041" i="5" l="1"/>
  <c r="J1041" i="5"/>
  <c r="T338" i="6"/>
  <c r="V338" i="6" s="1"/>
  <c r="W338" i="6" s="1"/>
  <c r="M338" i="6"/>
  <c r="L338" i="6"/>
  <c r="J338" i="6"/>
  <c r="I338" i="6"/>
  <c r="N338" i="6" l="1"/>
  <c r="O338" i="6" s="1"/>
  <c r="P338" i="6" s="1"/>
  <c r="X338" i="6"/>
  <c r="Y338" i="6" s="1"/>
  <c r="Z338" i="6" s="1"/>
  <c r="P1040" i="5"/>
  <c r="E1040" i="5"/>
  <c r="S1040" i="5" s="1"/>
  <c r="J1040" i="5" l="1"/>
  <c r="Q1040" i="5"/>
  <c r="T337" i="6"/>
  <c r="V337" i="6" s="1"/>
  <c r="W337" i="6" s="1"/>
  <c r="M337" i="6"/>
  <c r="J337" i="6"/>
  <c r="I337" i="6"/>
  <c r="X337" i="6" l="1"/>
  <c r="Y337" i="6" s="1"/>
  <c r="Z337" i="6" s="1"/>
  <c r="L337" i="6"/>
  <c r="N337" i="6" s="1"/>
  <c r="O337" i="6" s="1"/>
  <c r="P337" i="6" s="1"/>
  <c r="P1039" i="5"/>
  <c r="E1039" i="5"/>
  <c r="S1039" i="5" s="1"/>
  <c r="Q1039" i="5" l="1"/>
  <c r="J1039" i="5"/>
  <c r="T335" i="6"/>
  <c r="V335" i="6" s="1"/>
  <c r="W335" i="6" s="1"/>
  <c r="M335" i="6"/>
  <c r="J335" i="6"/>
  <c r="L335" i="6"/>
  <c r="N335" i="6" l="1"/>
  <c r="O335" i="6" s="1"/>
  <c r="P335" i="6" s="1"/>
  <c r="I335" i="6"/>
  <c r="X335" i="6" s="1"/>
  <c r="Y335" i="6" s="1"/>
  <c r="Z335" i="6" s="1"/>
  <c r="P1038" i="5"/>
  <c r="E1038" i="5"/>
  <c r="S1038" i="5" s="1"/>
  <c r="J1038" i="5" l="1"/>
  <c r="Q1038" i="5"/>
  <c r="J334" i="6"/>
  <c r="T334" i="6"/>
  <c r="V334" i="6" s="1"/>
  <c r="W334" i="6" s="1"/>
  <c r="M334" i="6"/>
  <c r="I334" i="6"/>
  <c r="X334" i="6" l="1"/>
  <c r="Y334" i="6" s="1"/>
  <c r="Z334" i="6" s="1"/>
  <c r="L334" i="6"/>
  <c r="N334" i="6" s="1"/>
  <c r="O334" i="6" s="1"/>
  <c r="P334" i="6" s="1"/>
  <c r="P1037" i="5"/>
  <c r="E1037" i="5"/>
  <c r="S1037" i="5" s="1"/>
  <c r="J1037" i="5" l="1"/>
  <c r="Q1037" i="5"/>
  <c r="T333" i="6"/>
  <c r="V333" i="6" s="1"/>
  <c r="W333" i="6" s="1"/>
  <c r="M333" i="6"/>
  <c r="J333" i="6"/>
  <c r="I333" i="6"/>
  <c r="X333" i="6" l="1"/>
  <c r="Y333" i="6" s="1"/>
  <c r="Z333" i="6" s="1"/>
  <c r="L333" i="6"/>
  <c r="N333" i="6" s="1"/>
  <c r="O333" i="6" s="1"/>
  <c r="P333" i="6" s="1"/>
  <c r="P1036" i="5"/>
  <c r="J1036" i="5"/>
  <c r="Q1036" i="5" l="1"/>
  <c r="S1036" i="5"/>
  <c r="T332" i="6"/>
  <c r="V332" i="6" s="1"/>
  <c r="W332" i="6" s="1"/>
  <c r="X332" i="6" s="1"/>
  <c r="Y332" i="6" s="1"/>
  <c r="Z332" i="6" s="1"/>
  <c r="M332" i="6"/>
  <c r="J332" i="6"/>
  <c r="N332" i="6" l="1"/>
  <c r="O332" i="6" s="1"/>
  <c r="P332" i="6" s="1"/>
  <c r="T331" i="6"/>
  <c r="V331" i="6" s="1"/>
  <c r="W331" i="6" s="1"/>
  <c r="M331" i="6"/>
  <c r="N331" i="6" s="1"/>
  <c r="O331" i="6" s="1"/>
  <c r="P331" i="6" s="1"/>
  <c r="J331" i="6"/>
  <c r="T336" i="6"/>
  <c r="V336" i="6" s="1"/>
  <c r="W336" i="6" s="1"/>
  <c r="M336" i="6"/>
  <c r="J336" i="6"/>
  <c r="I336" i="6"/>
  <c r="X336" i="6" l="1"/>
  <c r="Y336" i="6" s="1"/>
  <c r="Z336" i="6" s="1"/>
  <c r="X331" i="6"/>
  <c r="Y331" i="6" s="1"/>
  <c r="Z331" i="6" s="1"/>
  <c r="L336" i="6"/>
  <c r="N336" i="6" s="1"/>
  <c r="O336" i="6" s="1"/>
  <c r="P336" i="6" s="1"/>
  <c r="T330" i="6"/>
  <c r="V330" i="6" s="1"/>
  <c r="W330" i="6" s="1"/>
  <c r="M330" i="6"/>
  <c r="J330" i="6"/>
  <c r="L330" i="6"/>
  <c r="N330" i="6" l="1"/>
  <c r="O330" i="6" s="1"/>
  <c r="P330" i="6" s="1"/>
  <c r="I330" i="6"/>
  <c r="X330" i="6" s="1"/>
  <c r="Y330" i="6" s="1"/>
  <c r="Z330" i="6" s="1"/>
  <c r="P1035" i="5"/>
  <c r="E1035" i="5"/>
  <c r="S1035" i="5" s="1"/>
  <c r="Q1035" i="5" l="1"/>
  <c r="J1035" i="5"/>
  <c r="T329" i="6"/>
  <c r="V329" i="6" s="1"/>
  <c r="W329" i="6" s="1"/>
  <c r="M329" i="6"/>
  <c r="J329" i="6"/>
  <c r="I329" i="6"/>
  <c r="X329" i="6" l="1"/>
  <c r="Y329" i="6" s="1"/>
  <c r="Z329" i="6" s="1"/>
  <c r="L329" i="6"/>
  <c r="N329" i="6" s="1"/>
  <c r="O329" i="6" s="1"/>
  <c r="P329" i="6" s="1"/>
  <c r="T328" i="6"/>
  <c r="V328" i="6" s="1"/>
  <c r="W328" i="6" s="1"/>
  <c r="M328" i="6"/>
  <c r="J328" i="6"/>
  <c r="I328" i="6"/>
  <c r="X328" i="6" l="1"/>
  <c r="Y328" i="6" s="1"/>
  <c r="Z328" i="6" s="1"/>
  <c r="L328" i="6"/>
  <c r="N328" i="6" s="1"/>
  <c r="O328" i="6" s="1"/>
  <c r="P328" i="6" s="1"/>
  <c r="T327" i="6"/>
  <c r="V327" i="6" s="1"/>
  <c r="W327" i="6" s="1"/>
  <c r="M327" i="6"/>
  <c r="J327" i="6"/>
  <c r="L327" i="6"/>
  <c r="N327" i="6" l="1"/>
  <c r="O327" i="6" s="1"/>
  <c r="P327" i="6" s="1"/>
  <c r="I327" i="6"/>
  <c r="X327" i="6" s="1"/>
  <c r="Y327" i="6" s="1"/>
  <c r="Z327" i="6" s="1"/>
  <c r="P1034" i="5"/>
  <c r="E1034" i="5"/>
  <c r="S1034" i="5" s="1"/>
  <c r="J1034" i="5" l="1"/>
  <c r="Q1034" i="5"/>
  <c r="T326" i="6"/>
  <c r="V326" i="6" s="1"/>
  <c r="W326" i="6" s="1"/>
  <c r="M326" i="6"/>
  <c r="L326" i="6"/>
  <c r="J326" i="6"/>
  <c r="I326" i="6"/>
  <c r="N326" i="6" l="1"/>
  <c r="O326" i="6" s="1"/>
  <c r="P326" i="6" s="1"/>
  <c r="X326" i="6"/>
  <c r="Y326" i="6" s="1"/>
  <c r="Z326" i="6" s="1"/>
  <c r="T325" i="6"/>
  <c r="V325" i="6" s="1"/>
  <c r="W325" i="6" s="1"/>
  <c r="M325" i="6"/>
  <c r="L325" i="6"/>
  <c r="J325" i="6"/>
  <c r="I325" i="6"/>
  <c r="N325" i="6" l="1"/>
  <c r="O325" i="6" s="1"/>
  <c r="P325" i="6" s="1"/>
  <c r="X325" i="6"/>
  <c r="Y325" i="6" s="1"/>
  <c r="Z325" i="6" s="1"/>
  <c r="T324" i="6"/>
  <c r="V324" i="6" s="1"/>
  <c r="W324" i="6" s="1"/>
  <c r="M324" i="6"/>
  <c r="J324" i="6"/>
  <c r="I324" i="6"/>
  <c r="X324" i="6" l="1"/>
  <c r="Y324" i="6" s="1"/>
  <c r="Z324" i="6" s="1"/>
  <c r="L324" i="6"/>
  <c r="N324" i="6" s="1"/>
  <c r="O324" i="6" s="1"/>
  <c r="P324" i="6" s="1"/>
  <c r="P1033" i="5"/>
  <c r="E1033" i="5"/>
  <c r="S1033" i="5" s="1"/>
  <c r="Q1033" i="5" l="1"/>
  <c r="J1033" i="5"/>
  <c r="T323" i="6"/>
  <c r="V323" i="6" s="1"/>
  <c r="W323" i="6" s="1"/>
  <c r="M323" i="6"/>
  <c r="J323" i="6"/>
  <c r="I323" i="6"/>
  <c r="X323" i="6" l="1"/>
  <c r="Y323" i="6" s="1"/>
  <c r="Z323" i="6" s="1"/>
  <c r="L323" i="6"/>
  <c r="N323" i="6" s="1"/>
  <c r="O323" i="6" s="1"/>
  <c r="P323" i="6" s="1"/>
  <c r="P1032" i="5"/>
  <c r="E1032" i="5"/>
  <c r="S1032" i="5" s="1"/>
  <c r="Q1032" i="5" l="1"/>
  <c r="J1032" i="5"/>
  <c r="T322" i="6"/>
  <c r="V322" i="6" s="1"/>
  <c r="W322" i="6" s="1"/>
  <c r="M322" i="6"/>
  <c r="L322" i="6"/>
  <c r="J322" i="6"/>
  <c r="I322" i="6"/>
  <c r="X322" i="6" l="1"/>
  <c r="Y322" i="6" s="1"/>
  <c r="Z322" i="6" s="1"/>
  <c r="N322" i="6"/>
  <c r="O322" i="6" s="1"/>
  <c r="P322" i="6" s="1"/>
  <c r="P1031" i="5"/>
  <c r="E1031" i="5"/>
  <c r="S1031" i="5" s="1"/>
  <c r="Q1031" i="5" l="1"/>
  <c r="J1031" i="5"/>
  <c r="P1030" i="5"/>
  <c r="E1030" i="5"/>
  <c r="J1030" i="5" s="1"/>
  <c r="Q1030" i="5" l="1"/>
  <c r="S1030" i="5"/>
  <c r="T320" i="6"/>
  <c r="V320" i="6" s="1"/>
  <c r="W320" i="6" s="1"/>
  <c r="M320" i="6"/>
  <c r="L320" i="6"/>
  <c r="J320" i="6"/>
  <c r="I320" i="6"/>
  <c r="N320" i="6" l="1"/>
  <c r="O320" i="6" s="1"/>
  <c r="P320" i="6" s="1"/>
  <c r="X320" i="6"/>
  <c r="Y320" i="6" s="1"/>
  <c r="Z320" i="6" s="1"/>
  <c r="P1029" i="5"/>
  <c r="E1029" i="5"/>
  <c r="S1029" i="5" s="1"/>
  <c r="J1029" i="5" l="1"/>
  <c r="Q1029" i="5"/>
  <c r="T319" i="6"/>
  <c r="V319" i="6" s="1"/>
  <c r="W319" i="6" s="1"/>
  <c r="M319" i="6"/>
  <c r="J319" i="6"/>
  <c r="I319" i="6"/>
  <c r="X319" i="6" l="1"/>
  <c r="Y319" i="6" s="1"/>
  <c r="Z319" i="6" s="1"/>
  <c r="L319" i="6"/>
  <c r="N319" i="6" s="1"/>
  <c r="O319" i="6" s="1"/>
  <c r="P319" i="6" s="1"/>
  <c r="P1028" i="5"/>
  <c r="E1028" i="5"/>
  <c r="S1028" i="5" s="1"/>
  <c r="P1027" i="5"/>
  <c r="E1027" i="5"/>
  <c r="J1027" i="5" s="1"/>
  <c r="S1027" i="5" l="1"/>
  <c r="Q1027" i="5"/>
  <c r="Q1028" i="5"/>
  <c r="J1028" i="5"/>
  <c r="T321" i="6" l="1"/>
  <c r="V321" i="6" s="1"/>
  <c r="M321" i="6"/>
  <c r="J321" i="6"/>
  <c r="L321" i="6"/>
  <c r="N321" i="6" l="1"/>
  <c r="O321" i="6" s="1"/>
  <c r="P321" i="6" s="1"/>
  <c r="W321" i="6"/>
  <c r="I321" i="6"/>
  <c r="X321" i="6" l="1"/>
  <c r="Y321" i="6" s="1"/>
  <c r="Z321" i="6" s="1"/>
  <c r="T317" i="6"/>
  <c r="V317" i="6" s="1"/>
  <c r="W317" i="6" s="1"/>
  <c r="M317" i="6"/>
  <c r="J317" i="6"/>
  <c r="L317" i="6"/>
  <c r="T318" i="6"/>
  <c r="V318" i="6" s="1"/>
  <c r="W318" i="6" s="1"/>
  <c r="M318" i="6"/>
  <c r="J318" i="6"/>
  <c r="L318" i="6"/>
  <c r="N317" i="6" l="1"/>
  <c r="O317" i="6" s="1"/>
  <c r="P317" i="6" s="1"/>
  <c r="I317" i="6"/>
  <c r="X317" i="6" s="1"/>
  <c r="Y317" i="6" s="1"/>
  <c r="Z317" i="6" s="1"/>
  <c r="N318" i="6"/>
  <c r="O318" i="6" s="1"/>
  <c r="P318" i="6" s="1"/>
  <c r="I318" i="6"/>
  <c r="X318" i="6" s="1"/>
  <c r="Y318" i="6" s="1"/>
  <c r="Z318" i="6" s="1"/>
  <c r="P1026" i="5"/>
  <c r="E1026" i="5"/>
  <c r="Q1026" i="5" l="1"/>
  <c r="S1026" i="5"/>
  <c r="J1026" i="5"/>
  <c r="T316" i="6"/>
  <c r="V316" i="6" s="1"/>
  <c r="W316" i="6" s="1"/>
  <c r="M316" i="6"/>
  <c r="J316" i="6"/>
  <c r="I316" i="6"/>
  <c r="X316" i="6" l="1"/>
  <c r="Y316" i="6" s="1"/>
  <c r="Z316" i="6" s="1"/>
  <c r="L316" i="6"/>
  <c r="N316" i="6" s="1"/>
  <c r="O316" i="6" s="1"/>
  <c r="P316" i="6" s="1"/>
  <c r="P1025" i="5"/>
  <c r="E1025" i="5"/>
  <c r="Q1025" i="5" l="1"/>
  <c r="S1025" i="5"/>
  <c r="J1025" i="5"/>
  <c r="P1024" i="5"/>
  <c r="E1024" i="5"/>
  <c r="S1024" i="5" s="1"/>
  <c r="J1024" i="5" l="1"/>
  <c r="Q1024" i="5"/>
  <c r="T314" i="6"/>
  <c r="V314" i="6" s="1"/>
  <c r="W314" i="6" s="1"/>
  <c r="M314" i="6"/>
  <c r="L314" i="6"/>
  <c r="J314" i="6"/>
  <c r="I314" i="6"/>
  <c r="X314" i="6" l="1"/>
  <c r="Y314" i="6" s="1"/>
  <c r="Z314" i="6" s="1"/>
  <c r="N314" i="6"/>
  <c r="O314" i="6" s="1"/>
  <c r="P314" i="6" s="1"/>
  <c r="P1023" i="5"/>
  <c r="E1023" i="5"/>
  <c r="S1023" i="5" s="1"/>
  <c r="J1023" i="5" l="1"/>
  <c r="Q1023" i="5"/>
  <c r="T313" i="6"/>
  <c r="V313" i="6" s="1"/>
  <c r="W313" i="6" s="1"/>
  <c r="M313" i="6"/>
  <c r="J313" i="6"/>
  <c r="L313" i="6"/>
  <c r="N313" i="6" l="1"/>
  <c r="O313" i="6" s="1"/>
  <c r="P313" i="6" s="1"/>
  <c r="I313" i="6"/>
  <c r="X313" i="6" s="1"/>
  <c r="Y313" i="6" s="1"/>
  <c r="Z313" i="6" s="1"/>
  <c r="P1022" i="5"/>
  <c r="E1022" i="5"/>
  <c r="S1022" i="5" s="1"/>
  <c r="Q1022" i="5" l="1"/>
  <c r="J1022" i="5"/>
  <c r="T312" i="6"/>
  <c r="T315" i="6"/>
  <c r="V315" i="6" s="1"/>
  <c r="V312" i="6" l="1"/>
  <c r="W312" i="6" s="1"/>
  <c r="M312" i="6"/>
  <c r="J312" i="6"/>
  <c r="I312" i="6"/>
  <c r="X312" i="6" l="1"/>
  <c r="Y312" i="6" s="1"/>
  <c r="Z312" i="6" s="1"/>
  <c r="L312" i="6"/>
  <c r="N312" i="6" s="1"/>
  <c r="O312" i="6" s="1"/>
  <c r="P312" i="6" s="1"/>
  <c r="P1021" i="5"/>
  <c r="E1021" i="5"/>
  <c r="Q1021" i="5" l="1"/>
  <c r="S1021" i="5"/>
  <c r="J1021" i="5"/>
  <c r="T311" i="6"/>
  <c r="V311" i="6" s="1"/>
  <c r="W311" i="6" s="1"/>
  <c r="M311" i="6"/>
  <c r="J311" i="6"/>
  <c r="I311" i="6"/>
  <c r="X311" i="6" l="1"/>
  <c r="Y311" i="6" s="1"/>
  <c r="Z311" i="6" s="1"/>
  <c r="L311" i="6"/>
  <c r="N311" i="6" s="1"/>
  <c r="O311" i="6" s="1"/>
  <c r="P311" i="6" s="1"/>
  <c r="P1020" i="5"/>
  <c r="E1020" i="5"/>
  <c r="S1020" i="5" s="1"/>
  <c r="J1020" i="5" l="1"/>
  <c r="Q1020" i="5"/>
  <c r="W315" i="6"/>
  <c r="M315" i="6"/>
  <c r="J315" i="6"/>
  <c r="I315" i="6"/>
  <c r="X315" i="6" l="1"/>
  <c r="Y315" i="6" s="1"/>
  <c r="Z315" i="6" s="1"/>
  <c r="L315" i="6"/>
  <c r="N315" i="6" s="1"/>
  <c r="O315" i="6" s="1"/>
  <c r="P315" i="6" s="1"/>
  <c r="M309" i="6"/>
  <c r="T309" i="6"/>
  <c r="V309" i="6" s="1"/>
  <c r="W309" i="6" s="1"/>
  <c r="J309" i="6"/>
  <c r="I309" i="6"/>
  <c r="X309" i="6" l="1"/>
  <c r="Y309" i="6" s="1"/>
  <c r="Z309" i="6" s="1"/>
  <c r="L309" i="6"/>
  <c r="N309" i="6" s="1"/>
  <c r="O309" i="6" s="1"/>
  <c r="P309" i="6" s="1"/>
  <c r="T308" i="6"/>
  <c r="V308" i="6" s="1"/>
  <c r="W308" i="6" s="1"/>
  <c r="M308" i="6"/>
  <c r="L308" i="6"/>
  <c r="J308" i="6"/>
  <c r="I308" i="6"/>
  <c r="N308" i="6" l="1"/>
  <c r="O308" i="6" s="1"/>
  <c r="P308" i="6" s="1"/>
  <c r="X308" i="6"/>
  <c r="Y308" i="6" s="1"/>
  <c r="Z308" i="6" s="1"/>
  <c r="T307" i="6"/>
  <c r="V307" i="6" s="1"/>
  <c r="W307" i="6" s="1"/>
  <c r="M307" i="6"/>
  <c r="J307" i="6"/>
  <c r="I307" i="6"/>
  <c r="X307" i="6" l="1"/>
  <c r="Y307" i="6" s="1"/>
  <c r="Z307" i="6" s="1"/>
  <c r="L307" i="6"/>
  <c r="N307" i="6" s="1"/>
  <c r="O307" i="6" s="1"/>
  <c r="P307" i="6" s="1"/>
  <c r="P1019" i="5"/>
  <c r="E1019" i="5"/>
  <c r="S1019" i="5" s="1"/>
  <c r="J1019" i="5" l="1"/>
  <c r="Q1019" i="5"/>
  <c r="T306" i="6"/>
  <c r="V306" i="6" s="1"/>
  <c r="W306" i="6" s="1"/>
  <c r="M306" i="6"/>
  <c r="J306" i="6"/>
  <c r="I306" i="6"/>
  <c r="X306" i="6" l="1"/>
  <c r="Y306" i="6" s="1"/>
  <c r="Z306" i="6" s="1"/>
  <c r="L306" i="6"/>
  <c r="N306" i="6" s="1"/>
  <c r="O306" i="6" s="1"/>
  <c r="P306" i="6" s="1"/>
  <c r="P1018" i="5"/>
  <c r="E1018" i="5"/>
  <c r="S1018" i="5" s="1"/>
  <c r="J1018" i="5" l="1"/>
  <c r="Q1018" i="5"/>
  <c r="T305" i="6"/>
  <c r="V305" i="6" s="1"/>
  <c r="W305" i="6" s="1"/>
  <c r="M305" i="6"/>
  <c r="J305" i="6"/>
  <c r="L305" i="6"/>
  <c r="N305" i="6" l="1"/>
  <c r="O305" i="6" s="1"/>
  <c r="P305" i="6" s="1"/>
  <c r="I305" i="6"/>
  <c r="X305" i="6" s="1"/>
  <c r="Y305" i="6" s="1"/>
  <c r="Z305" i="6" s="1"/>
  <c r="P1017" i="5"/>
  <c r="E1017" i="5"/>
  <c r="S1017" i="5" s="1"/>
  <c r="J1017" i="5" l="1"/>
  <c r="Q1017" i="5"/>
  <c r="T304" i="6"/>
  <c r="V304" i="6" s="1"/>
  <c r="W304" i="6" s="1"/>
  <c r="M304" i="6"/>
  <c r="J304" i="6"/>
  <c r="L304" i="6"/>
  <c r="N304" i="6" l="1"/>
  <c r="O304" i="6" s="1"/>
  <c r="P304" i="6" s="1"/>
  <c r="I304" i="6"/>
  <c r="X304" i="6" s="1"/>
  <c r="Y304" i="6" s="1"/>
  <c r="Z304" i="6" s="1"/>
  <c r="T303" i="6"/>
  <c r="V303" i="6" s="1"/>
  <c r="W303" i="6" s="1"/>
  <c r="M303" i="6"/>
  <c r="J303" i="6"/>
  <c r="L303" i="6"/>
  <c r="N303" i="6" l="1"/>
  <c r="O303" i="6" s="1"/>
  <c r="P303" i="6" s="1"/>
  <c r="I303" i="6"/>
  <c r="X303" i="6" s="1"/>
  <c r="Y303" i="6" s="1"/>
  <c r="Z303" i="6" s="1"/>
  <c r="P1016" i="5"/>
  <c r="E1016" i="5"/>
  <c r="S1016" i="5" s="1"/>
  <c r="P1015" i="5"/>
  <c r="E1015" i="5"/>
  <c r="S1015" i="5" s="1"/>
  <c r="J1015" i="5" l="1"/>
  <c r="Q1015" i="5"/>
  <c r="J1016" i="5"/>
  <c r="Q1016" i="5"/>
  <c r="T302" i="6"/>
  <c r="V302" i="6" s="1"/>
  <c r="W302" i="6" s="1"/>
  <c r="M302" i="6"/>
  <c r="J302" i="6"/>
  <c r="X302" i="6" l="1"/>
  <c r="Y302" i="6" s="1"/>
  <c r="Z302" i="6" s="1"/>
  <c r="L302" i="6"/>
  <c r="N302" i="6" s="1"/>
  <c r="O302" i="6" s="1"/>
  <c r="P302" i="6" s="1"/>
  <c r="T301" i="6"/>
  <c r="V301" i="6" s="1"/>
  <c r="W301" i="6" s="1"/>
  <c r="M301" i="6"/>
  <c r="L301" i="6"/>
  <c r="J301" i="6"/>
  <c r="I301" i="6"/>
  <c r="N301" i="6" l="1"/>
  <c r="O301" i="6" s="1"/>
  <c r="P301" i="6" s="1"/>
  <c r="X301" i="6"/>
  <c r="Y301" i="6" s="1"/>
  <c r="Z301" i="6" s="1"/>
  <c r="P1014" i="5"/>
  <c r="E1014" i="5"/>
  <c r="S1014" i="5" s="1"/>
  <c r="Q1014" i="5" l="1"/>
  <c r="J1014" i="5"/>
  <c r="L300" i="6"/>
  <c r="T300" i="6"/>
  <c r="V300" i="6" s="1"/>
  <c r="W300" i="6" s="1"/>
  <c r="M300" i="6"/>
  <c r="J300" i="6"/>
  <c r="N300" i="6" l="1"/>
  <c r="O300" i="6" s="1"/>
  <c r="P300" i="6" s="1"/>
  <c r="I300" i="6"/>
  <c r="X300" i="6" s="1"/>
  <c r="Y300" i="6" s="1"/>
  <c r="Z300" i="6" s="1"/>
  <c r="P1013" i="5"/>
  <c r="E1013" i="5"/>
  <c r="S1013" i="5" s="1"/>
  <c r="J1013" i="5" l="1"/>
  <c r="Q1013" i="5"/>
  <c r="T299" i="6"/>
  <c r="V299" i="6" s="1"/>
  <c r="W299" i="6" s="1"/>
  <c r="M299" i="6"/>
  <c r="J299" i="6"/>
  <c r="L299" i="6"/>
  <c r="N299" i="6" l="1"/>
  <c r="O299" i="6" s="1"/>
  <c r="P299" i="6" s="1"/>
  <c r="I299" i="6"/>
  <c r="X299" i="6" s="1"/>
  <c r="Y299" i="6" s="1"/>
  <c r="Z299" i="6" s="1"/>
  <c r="P1012" i="5"/>
  <c r="E1012" i="5"/>
  <c r="J1012" i="5" s="1"/>
  <c r="Q1012" i="5" l="1"/>
  <c r="S1012" i="5"/>
  <c r="T298" i="6"/>
  <c r="V298" i="6" s="1"/>
  <c r="W298" i="6" s="1"/>
  <c r="M298" i="6"/>
  <c r="L298" i="6"/>
  <c r="J298" i="6"/>
  <c r="I298" i="6"/>
  <c r="N298" i="6" l="1"/>
  <c r="O298" i="6" s="1"/>
  <c r="P298" i="6" s="1"/>
  <c r="X298" i="6"/>
  <c r="Y298" i="6" s="1"/>
  <c r="Z298" i="6" s="1"/>
  <c r="P1011" i="5"/>
  <c r="E1011" i="5"/>
  <c r="S1011" i="5" s="1"/>
  <c r="J1011" i="5" l="1"/>
  <c r="Q1011" i="5"/>
  <c r="T297" i="6"/>
  <c r="V297" i="6" s="1"/>
  <c r="W297" i="6" s="1"/>
  <c r="M297" i="6"/>
  <c r="J297" i="6"/>
  <c r="I297" i="6"/>
  <c r="X297" i="6" l="1"/>
  <c r="Y297" i="6" s="1"/>
  <c r="Z297" i="6" s="1"/>
  <c r="L297" i="6"/>
  <c r="N297" i="6" s="1"/>
  <c r="O297" i="6" s="1"/>
  <c r="P297" i="6" s="1"/>
  <c r="T296" i="6"/>
  <c r="V296" i="6" s="1"/>
  <c r="W296" i="6" s="1"/>
  <c r="M296" i="6"/>
  <c r="J296" i="6"/>
  <c r="L296" i="6"/>
  <c r="N296" i="6" l="1"/>
  <c r="O296" i="6" s="1"/>
  <c r="P296" i="6" s="1"/>
  <c r="I296" i="6"/>
  <c r="X296" i="6" s="1"/>
  <c r="Y296" i="6" s="1"/>
  <c r="Z296" i="6" s="1"/>
  <c r="P1010" i="5"/>
  <c r="E1010" i="5"/>
  <c r="Q1010" i="5" l="1"/>
  <c r="S1010" i="5"/>
  <c r="J1010" i="5"/>
  <c r="T295" i="6"/>
  <c r="V295" i="6" s="1"/>
  <c r="W295" i="6" s="1"/>
  <c r="M295" i="6"/>
  <c r="J295" i="6"/>
  <c r="N295" i="6" l="1"/>
  <c r="O295" i="6" s="1"/>
  <c r="P295" i="6" s="1"/>
  <c r="X295" i="6"/>
  <c r="Y295" i="6" s="1"/>
  <c r="Z295" i="6" s="1"/>
  <c r="P1009" i="5"/>
  <c r="E1009" i="5"/>
  <c r="S1009" i="5" s="1"/>
  <c r="J1009" i="5" l="1"/>
  <c r="Q1009" i="5"/>
  <c r="T294" i="6"/>
  <c r="V294" i="6" s="1"/>
  <c r="W294" i="6" s="1"/>
  <c r="M294" i="6"/>
  <c r="J294" i="6"/>
  <c r="L294" i="6"/>
  <c r="N294" i="6" l="1"/>
  <c r="O294" i="6" s="1"/>
  <c r="P294" i="6" s="1"/>
  <c r="I294" i="6"/>
  <c r="X294" i="6" s="1"/>
  <c r="Y294" i="6" s="1"/>
  <c r="Z294" i="6" s="1"/>
  <c r="P1008" i="5"/>
  <c r="E1008" i="5"/>
  <c r="S1008" i="5" s="1"/>
  <c r="J1008" i="5" l="1"/>
  <c r="Q1008" i="5"/>
  <c r="T293" i="6"/>
  <c r="V293" i="6" s="1"/>
  <c r="W293" i="6" s="1"/>
  <c r="M293" i="6"/>
  <c r="J293" i="6"/>
  <c r="L293" i="6"/>
  <c r="I292" i="6"/>
  <c r="J292" i="6"/>
  <c r="L292" i="6"/>
  <c r="M292" i="6"/>
  <c r="T292" i="6"/>
  <c r="V292" i="6" s="1"/>
  <c r="W292" i="6" s="1"/>
  <c r="X292" i="6" l="1"/>
  <c r="Y292" i="6" s="1"/>
  <c r="Z292" i="6" s="1"/>
  <c r="N292" i="6"/>
  <c r="O292" i="6" s="1"/>
  <c r="P292" i="6" s="1"/>
  <c r="N293" i="6"/>
  <c r="O293" i="6" s="1"/>
  <c r="P293" i="6" s="1"/>
  <c r="I293" i="6"/>
  <c r="X293" i="6" s="1"/>
  <c r="Y293" i="6" s="1"/>
  <c r="Z293" i="6" s="1"/>
  <c r="T291" i="6"/>
  <c r="V291" i="6" s="1"/>
  <c r="W291" i="6" s="1"/>
  <c r="M291" i="6"/>
  <c r="L291" i="6"/>
  <c r="J291" i="6"/>
  <c r="I291" i="6"/>
  <c r="N291" i="6" l="1"/>
  <c r="O291" i="6" s="1"/>
  <c r="P291" i="6" s="1"/>
  <c r="X291" i="6"/>
  <c r="Y291" i="6" s="1"/>
  <c r="Z291" i="6" s="1"/>
  <c r="P1007" i="5"/>
  <c r="E1007" i="5"/>
  <c r="S1007" i="5" s="1"/>
  <c r="J1007" i="5" l="1"/>
  <c r="Q1007" i="5"/>
  <c r="P1006" i="5"/>
  <c r="E1006" i="5"/>
  <c r="S1006" i="5" s="1"/>
  <c r="Q1006" i="5" l="1"/>
  <c r="J1006" i="5"/>
  <c r="P1005" i="5"/>
  <c r="E1005" i="5"/>
  <c r="S1005" i="5" s="1"/>
  <c r="J1005" i="5" l="1"/>
  <c r="Q1005" i="5"/>
  <c r="J1004" i="5" l="1"/>
  <c r="P1004" i="5"/>
  <c r="T310" i="6"/>
  <c r="V310" i="6" s="1"/>
  <c r="W310" i="6" s="1"/>
  <c r="M310" i="6"/>
  <c r="J310" i="6"/>
  <c r="I310" i="6"/>
  <c r="T290" i="6"/>
  <c r="V290" i="6" s="1"/>
  <c r="W290" i="6" s="1"/>
  <c r="M290" i="6"/>
  <c r="J290" i="6"/>
  <c r="L290" i="6"/>
  <c r="T289" i="6"/>
  <c r="M289" i="6"/>
  <c r="J289" i="6"/>
  <c r="L289" i="6"/>
  <c r="T288" i="6"/>
  <c r="M288" i="6"/>
  <c r="J288" i="6"/>
  <c r="I288" i="6"/>
  <c r="V288" i="6" l="1"/>
  <c r="W288" i="6" s="1"/>
  <c r="X288" i="6" s="1"/>
  <c r="Y288" i="6" s="1"/>
  <c r="Z288" i="6" s="1"/>
  <c r="V289" i="6"/>
  <c r="W289" i="6" s="1"/>
  <c r="Q1004" i="5"/>
  <c r="S1004" i="5"/>
  <c r="I289" i="6"/>
  <c r="I290" i="6"/>
  <c r="X290" i="6" s="1"/>
  <c r="Y290" i="6" s="1"/>
  <c r="Z290" i="6" s="1"/>
  <c r="N290" i="6"/>
  <c r="O290" i="6" s="1"/>
  <c r="P290" i="6" s="1"/>
  <c r="L288" i="6"/>
  <c r="N288" i="6" s="1"/>
  <c r="O288" i="6" s="1"/>
  <c r="P288" i="6" s="1"/>
  <c r="L310" i="6"/>
  <c r="N310" i="6" s="1"/>
  <c r="O310" i="6" s="1"/>
  <c r="P310" i="6" s="1"/>
  <c r="N289" i="6"/>
  <c r="O289" i="6" s="1"/>
  <c r="P289" i="6" s="1"/>
  <c r="X310" i="6"/>
  <c r="Y310" i="6" s="1"/>
  <c r="Z310" i="6" s="1"/>
  <c r="T287" i="6"/>
  <c r="V287" i="6" s="1"/>
  <c r="W287" i="6" s="1"/>
  <c r="M287" i="6"/>
  <c r="J287" i="6"/>
  <c r="L287" i="6"/>
  <c r="X289" i="6" l="1"/>
  <c r="Y289" i="6" s="1"/>
  <c r="Z289" i="6" s="1"/>
  <c r="N287" i="6"/>
  <c r="O287" i="6" s="1"/>
  <c r="P287" i="6" s="1"/>
  <c r="I287" i="6"/>
  <c r="X287" i="6" s="1"/>
  <c r="Y287" i="6" s="1"/>
  <c r="Z287" i="6" s="1"/>
  <c r="T286" i="6"/>
  <c r="V286" i="6" s="1"/>
  <c r="W286" i="6" s="1"/>
  <c r="M286" i="6"/>
  <c r="J286" i="6"/>
  <c r="N286" i="6" l="1"/>
  <c r="O286" i="6" s="1"/>
  <c r="P286" i="6" s="1"/>
  <c r="X286" i="6"/>
  <c r="Y286" i="6" s="1"/>
  <c r="Z286" i="6" s="1"/>
  <c r="P1003" i="5"/>
  <c r="E1003" i="5"/>
  <c r="J1003" i="5" s="1"/>
  <c r="Q1003" i="5" l="1"/>
  <c r="S1003" i="5"/>
  <c r="T285" i="6"/>
  <c r="V285" i="6" s="1"/>
  <c r="W285" i="6" s="1"/>
  <c r="M285" i="6"/>
  <c r="J285" i="6"/>
  <c r="L285" i="6"/>
  <c r="N285" i="6" l="1"/>
  <c r="O285" i="6" s="1"/>
  <c r="P285" i="6" s="1"/>
  <c r="I285" i="6"/>
  <c r="X285" i="6" s="1"/>
  <c r="Y285" i="6" s="1"/>
  <c r="Z285" i="6" s="1"/>
  <c r="P1002" i="5"/>
  <c r="E1002" i="5"/>
  <c r="S1002" i="5" s="1"/>
  <c r="J1002" i="5" l="1"/>
  <c r="Q1002" i="5"/>
  <c r="T284" i="6"/>
  <c r="V284" i="6" s="1"/>
  <c r="W284" i="6" s="1"/>
  <c r="M284" i="6"/>
  <c r="J284" i="6"/>
  <c r="L284" i="6"/>
  <c r="N284" i="6" l="1"/>
  <c r="O284" i="6" s="1"/>
  <c r="P284" i="6" s="1"/>
  <c r="I284" i="6"/>
  <c r="X284" i="6" s="1"/>
  <c r="Y284" i="6" s="1"/>
  <c r="Z284" i="6" s="1"/>
  <c r="T283" i="6"/>
  <c r="V283" i="6" s="1"/>
  <c r="W283" i="6" s="1"/>
  <c r="M283" i="6"/>
  <c r="J283" i="6"/>
  <c r="I283" i="6"/>
  <c r="X283" i="6" l="1"/>
  <c r="Y283" i="6" s="1"/>
  <c r="Z283" i="6" s="1"/>
  <c r="L283" i="6"/>
  <c r="N283" i="6" s="1"/>
  <c r="O283" i="6" s="1"/>
  <c r="P283" i="6" s="1"/>
  <c r="P1001" i="5"/>
  <c r="E1001" i="5"/>
  <c r="S1001" i="5" s="1"/>
  <c r="Q1001" i="5" l="1"/>
  <c r="J1001" i="5"/>
  <c r="T282" i="6"/>
  <c r="V282" i="6" s="1"/>
  <c r="W282" i="6" s="1"/>
  <c r="M282" i="6"/>
  <c r="J282" i="6"/>
  <c r="L282" i="6"/>
  <c r="N282" i="6" l="1"/>
  <c r="O282" i="6" s="1"/>
  <c r="P282" i="6" s="1"/>
  <c r="I282" i="6"/>
  <c r="X282" i="6" s="1"/>
  <c r="Y282" i="6" s="1"/>
  <c r="Z282" i="6" s="1"/>
  <c r="T281" i="6"/>
  <c r="V281" i="6" s="1"/>
  <c r="W281" i="6" s="1"/>
  <c r="M281" i="6"/>
  <c r="J281" i="6"/>
  <c r="L281" i="6"/>
  <c r="N281" i="6" l="1"/>
  <c r="O281" i="6" s="1"/>
  <c r="P281" i="6" s="1"/>
  <c r="I281" i="6"/>
  <c r="X281" i="6" s="1"/>
  <c r="Y281" i="6" s="1"/>
  <c r="Z281" i="6" s="1"/>
  <c r="T280" i="6"/>
  <c r="V280" i="6" s="1"/>
  <c r="W280" i="6" s="1"/>
  <c r="M280" i="6"/>
  <c r="J280" i="6"/>
  <c r="L280" i="6"/>
  <c r="N280" i="6" l="1"/>
  <c r="O280" i="6" s="1"/>
  <c r="P280" i="6" s="1"/>
  <c r="I280" i="6"/>
  <c r="X280" i="6" s="1"/>
  <c r="Y280" i="6" s="1"/>
  <c r="Z280" i="6" s="1"/>
  <c r="P1000" i="5"/>
  <c r="E1000" i="5"/>
  <c r="Q1000" i="5" l="1"/>
  <c r="J1000" i="5"/>
  <c r="S1000" i="5"/>
  <c r="T279" i="6" l="1"/>
  <c r="V279" i="6" s="1"/>
  <c r="W279" i="6" s="1"/>
  <c r="M279" i="6"/>
  <c r="L279" i="6"/>
  <c r="J279" i="6"/>
  <c r="I279" i="6"/>
  <c r="X279" i="6" l="1"/>
  <c r="Y279" i="6" s="1"/>
  <c r="Z279" i="6" s="1"/>
  <c r="N279" i="6"/>
  <c r="O279" i="6" s="1"/>
  <c r="P279" i="6" s="1"/>
  <c r="T278" i="6"/>
  <c r="V278" i="6" s="1"/>
  <c r="W278" i="6" s="1"/>
  <c r="M278" i="6"/>
  <c r="J278" i="6"/>
  <c r="I278" i="6"/>
  <c r="X278" i="6" l="1"/>
  <c r="Y278" i="6" s="1"/>
  <c r="Z278" i="6" s="1"/>
  <c r="L278" i="6"/>
  <c r="N278" i="6" s="1"/>
  <c r="O278" i="6" s="1"/>
  <c r="P278" i="6" s="1"/>
  <c r="P999" i="5"/>
  <c r="E999" i="5"/>
  <c r="J999" i="5" s="1"/>
  <c r="Q999" i="5" l="1"/>
  <c r="S999" i="5"/>
  <c r="T277" i="6"/>
  <c r="V277" i="6" s="1"/>
  <c r="W277" i="6" s="1"/>
  <c r="M277" i="6"/>
  <c r="J277" i="6"/>
  <c r="I277" i="6"/>
  <c r="X277" i="6" l="1"/>
  <c r="Y277" i="6" s="1"/>
  <c r="Z277" i="6" s="1"/>
  <c r="L277" i="6"/>
  <c r="N277" i="6" s="1"/>
  <c r="O277" i="6" s="1"/>
  <c r="P277" i="6" s="1"/>
  <c r="P998" i="5"/>
  <c r="E998" i="5"/>
  <c r="J998" i="5" s="1"/>
  <c r="Q998" i="5" l="1"/>
  <c r="S998" i="5"/>
  <c r="T276" i="6"/>
  <c r="V276" i="6" s="1"/>
  <c r="W276" i="6" s="1"/>
  <c r="M276" i="6"/>
  <c r="L276" i="6"/>
  <c r="J276" i="6"/>
  <c r="I276" i="6"/>
  <c r="N276" i="6" l="1"/>
  <c r="O276" i="6" s="1"/>
  <c r="P276" i="6" s="1"/>
  <c r="X276" i="6"/>
  <c r="Y276" i="6" s="1"/>
  <c r="Z276" i="6" s="1"/>
  <c r="T275" i="6"/>
  <c r="V275" i="6" s="1"/>
  <c r="W275" i="6" s="1"/>
  <c r="M275" i="6"/>
  <c r="J275" i="6"/>
  <c r="I275" i="6"/>
  <c r="L275" i="6"/>
  <c r="N275" i="6" l="1"/>
  <c r="O275" i="6" s="1"/>
  <c r="P275" i="6" s="1"/>
  <c r="X275" i="6"/>
  <c r="Y275" i="6" s="1"/>
  <c r="Z275" i="6" s="1"/>
  <c r="T274" i="6"/>
  <c r="V274" i="6" s="1"/>
  <c r="W274" i="6" s="1"/>
  <c r="J274" i="6"/>
  <c r="I274" i="6"/>
  <c r="L274" i="6"/>
  <c r="M274" i="6"/>
  <c r="X274" i="6" l="1"/>
  <c r="Y274" i="6" s="1"/>
  <c r="Z274" i="6" s="1"/>
  <c r="N274" i="6"/>
  <c r="O274" i="6" s="1"/>
  <c r="P274" i="6" s="1"/>
  <c r="P997" i="5"/>
  <c r="E997" i="5"/>
  <c r="Q997" i="5" l="1"/>
  <c r="S997" i="5"/>
  <c r="J997" i="5"/>
  <c r="T273" i="6" l="1"/>
  <c r="V273" i="6" s="1"/>
  <c r="W273" i="6" s="1"/>
  <c r="M273" i="6"/>
  <c r="J273" i="6"/>
  <c r="L273" i="6"/>
  <c r="N273" i="6" l="1"/>
  <c r="O273" i="6" s="1"/>
  <c r="P273" i="6" s="1"/>
  <c r="I273" i="6"/>
  <c r="X273" i="6" s="1"/>
  <c r="Y273" i="6" s="1"/>
  <c r="Z273" i="6" s="1"/>
  <c r="T272" i="6"/>
  <c r="V272" i="6" s="1"/>
  <c r="W272" i="6" s="1"/>
  <c r="M272" i="6"/>
  <c r="L272" i="6"/>
  <c r="J272" i="6"/>
  <c r="I272" i="6"/>
  <c r="X272" i="6" l="1"/>
  <c r="Y272" i="6" s="1"/>
  <c r="Z272" i="6" s="1"/>
  <c r="N272" i="6"/>
  <c r="O272" i="6" s="1"/>
  <c r="P272" i="6" s="1"/>
  <c r="E996" i="5"/>
  <c r="T271" i="6"/>
  <c r="V271" i="6" s="1"/>
  <c r="W271" i="6" s="1"/>
  <c r="M271" i="6"/>
  <c r="L271" i="6"/>
  <c r="J271" i="6"/>
  <c r="I271" i="6"/>
  <c r="I268" i="6"/>
  <c r="T270" i="6"/>
  <c r="V270" i="6" s="1"/>
  <c r="W270" i="6" s="1"/>
  <c r="M270" i="6"/>
  <c r="L270" i="6"/>
  <c r="J270" i="6"/>
  <c r="I270" i="6"/>
  <c r="T269" i="6"/>
  <c r="V269" i="6" s="1"/>
  <c r="W269" i="6" s="1"/>
  <c r="I269" i="6"/>
  <c r="M269" i="6"/>
  <c r="L269" i="6"/>
  <c r="J269" i="6"/>
  <c r="P995" i="5"/>
  <c r="E995" i="5"/>
  <c r="J268" i="6"/>
  <c r="T268" i="6"/>
  <c r="V268" i="6" s="1"/>
  <c r="W268" i="6" s="1"/>
  <c r="M268" i="6"/>
  <c r="L268" i="6"/>
  <c r="P994" i="5"/>
  <c r="E994" i="5"/>
  <c r="T267" i="6"/>
  <c r="V267" i="6" s="1"/>
  <c r="W267" i="6" s="1"/>
  <c r="M267" i="6"/>
  <c r="J267" i="6"/>
  <c r="L267" i="6"/>
  <c r="T266" i="6"/>
  <c r="V266" i="6" s="1"/>
  <c r="W266" i="6" s="1"/>
  <c r="M266" i="6"/>
  <c r="L266" i="6"/>
  <c r="J266" i="6"/>
  <c r="I266" i="6"/>
  <c r="I267" i="6"/>
  <c r="T265" i="6"/>
  <c r="V265" i="6" s="1"/>
  <c r="W265" i="6" s="1"/>
  <c r="M265" i="6"/>
  <c r="J265" i="6"/>
  <c r="L265" i="6"/>
  <c r="I265" i="6"/>
  <c r="P993" i="5"/>
  <c r="E993" i="5"/>
  <c r="T264" i="6"/>
  <c r="V264" i="6" s="1"/>
  <c r="W264" i="6" s="1"/>
  <c r="M264" i="6"/>
  <c r="J264" i="6"/>
  <c r="L264" i="6"/>
  <c r="I264" i="6"/>
  <c r="T263" i="6"/>
  <c r="V263" i="6" s="1"/>
  <c r="W263" i="6" s="1"/>
  <c r="M263" i="6"/>
  <c r="J263" i="6"/>
  <c r="I263" i="6"/>
  <c r="L263" i="6"/>
  <c r="E992" i="5"/>
  <c r="J992" i="5" s="1"/>
  <c r="P992" i="5"/>
  <c r="T262" i="6"/>
  <c r="V262" i="6" s="1"/>
  <c r="W262" i="6" s="1"/>
  <c r="M262" i="6"/>
  <c r="J262" i="6"/>
  <c r="L262" i="6"/>
  <c r="I262" i="6"/>
  <c r="J261" i="6"/>
  <c r="T261" i="6"/>
  <c r="V261" i="6" s="1"/>
  <c r="W261" i="6" s="1"/>
  <c r="M261" i="6"/>
  <c r="I261" i="6"/>
  <c r="L261" i="6"/>
  <c r="P991" i="5"/>
  <c r="E991" i="5"/>
  <c r="T260" i="6"/>
  <c r="V260" i="6" s="1"/>
  <c r="W260" i="6" s="1"/>
  <c r="M260" i="6"/>
  <c r="J260" i="6"/>
  <c r="L260" i="6"/>
  <c r="I260" i="6"/>
  <c r="P990" i="5"/>
  <c r="E990" i="5"/>
  <c r="T259" i="6"/>
  <c r="V259" i="6" s="1"/>
  <c r="W259" i="6" s="1"/>
  <c r="M259" i="6"/>
  <c r="J259" i="6"/>
  <c r="L259" i="6"/>
  <c r="I259" i="6"/>
  <c r="P989" i="5"/>
  <c r="E989" i="5"/>
  <c r="S989" i="5" s="1"/>
  <c r="T258" i="6"/>
  <c r="V258" i="6" s="1"/>
  <c r="W258" i="6" s="1"/>
  <c r="M258" i="6"/>
  <c r="J258" i="6"/>
  <c r="L258" i="6"/>
  <c r="I258" i="6"/>
  <c r="P988" i="5"/>
  <c r="E988" i="5"/>
  <c r="S988" i="5" s="1"/>
  <c r="T257" i="6"/>
  <c r="V257" i="6" s="1"/>
  <c r="W257" i="6" s="1"/>
  <c r="M257" i="6"/>
  <c r="J257" i="6"/>
  <c r="L257" i="6"/>
  <c r="I257" i="6"/>
  <c r="P987" i="5"/>
  <c r="E987" i="5"/>
  <c r="S987" i="5" s="1"/>
  <c r="T255" i="6"/>
  <c r="V255" i="6" s="1"/>
  <c r="W255" i="6" s="1"/>
  <c r="M255" i="6"/>
  <c r="J255" i="6"/>
  <c r="L255" i="6"/>
  <c r="I255" i="6"/>
  <c r="T254" i="6"/>
  <c r="V254" i="6" s="1"/>
  <c r="W254" i="6" s="1"/>
  <c r="M254" i="6"/>
  <c r="J254" i="6"/>
  <c r="I254" i="6"/>
  <c r="L254" i="6"/>
  <c r="T256" i="6"/>
  <c r="V256" i="6" s="1"/>
  <c r="W256" i="6" s="1"/>
  <c r="M256" i="6"/>
  <c r="J256" i="6"/>
  <c r="L256" i="6"/>
  <c r="I256" i="6"/>
  <c r="E986" i="5"/>
  <c r="S986" i="5" s="1"/>
  <c r="P986" i="5"/>
  <c r="T252" i="6"/>
  <c r="V252" i="6" s="1"/>
  <c r="W252" i="6" s="1"/>
  <c r="M252" i="6"/>
  <c r="J252" i="6"/>
  <c r="L252" i="6"/>
  <c r="I252" i="6"/>
  <c r="P985" i="5"/>
  <c r="E985" i="5"/>
  <c r="T251" i="6"/>
  <c r="V251" i="6" s="1"/>
  <c r="W251" i="6" s="1"/>
  <c r="M251" i="6"/>
  <c r="J251" i="6"/>
  <c r="I251" i="6"/>
  <c r="L251" i="6"/>
  <c r="P984" i="5"/>
  <c r="E984" i="5"/>
  <c r="I250" i="6"/>
  <c r="T250" i="6"/>
  <c r="V250" i="6" s="1"/>
  <c r="W250" i="6" s="1"/>
  <c r="M250" i="6"/>
  <c r="J250" i="6"/>
  <c r="L250" i="6"/>
  <c r="P983" i="5"/>
  <c r="E983" i="5"/>
  <c r="J983" i="5" s="1"/>
  <c r="T249" i="6"/>
  <c r="V249" i="6" s="1"/>
  <c r="W249" i="6" s="1"/>
  <c r="M249" i="6"/>
  <c r="L249" i="6"/>
  <c r="J249" i="6"/>
  <c r="I249" i="6"/>
  <c r="P982" i="5"/>
  <c r="E982" i="5"/>
  <c r="T248" i="6"/>
  <c r="V248" i="6" s="1"/>
  <c r="W248" i="6" s="1"/>
  <c r="M248" i="6"/>
  <c r="J248" i="6"/>
  <c r="L248" i="6"/>
  <c r="I248" i="6"/>
  <c r="P981" i="5"/>
  <c r="E981" i="5"/>
  <c r="S981" i="5" s="1"/>
  <c r="T247" i="6"/>
  <c r="V247" i="6" s="1"/>
  <c r="W247" i="6" s="1"/>
  <c r="M247" i="6"/>
  <c r="J247" i="6"/>
  <c r="L247" i="6"/>
  <c r="I247" i="6"/>
  <c r="E980" i="5"/>
  <c r="P980" i="5"/>
  <c r="T253" i="6"/>
  <c r="V253" i="6" s="1"/>
  <c r="W253" i="6" s="1"/>
  <c r="M253" i="6"/>
  <c r="J253" i="6"/>
  <c r="L253" i="6"/>
  <c r="T246" i="6"/>
  <c r="V246" i="6" s="1"/>
  <c r="W246" i="6" s="1"/>
  <c r="M246" i="6"/>
  <c r="J246" i="6"/>
  <c r="L246" i="6"/>
  <c r="T245" i="6"/>
  <c r="V245" i="6" s="1"/>
  <c r="W245" i="6" s="1"/>
  <c r="M245" i="6"/>
  <c r="J245" i="6"/>
  <c r="I245" i="6"/>
  <c r="L245" i="6"/>
  <c r="I253" i="6"/>
  <c r="I246" i="6"/>
  <c r="P979" i="5"/>
  <c r="E979" i="5"/>
  <c r="T244" i="6"/>
  <c r="V244" i="6" s="1"/>
  <c r="W244" i="6" s="1"/>
  <c r="M244" i="6"/>
  <c r="J244" i="6"/>
  <c r="L244" i="6"/>
  <c r="I244" i="6"/>
  <c r="P978" i="5"/>
  <c r="E978" i="5"/>
  <c r="J978" i="5" s="1"/>
  <c r="T243" i="6"/>
  <c r="V243" i="6" s="1"/>
  <c r="W243" i="6" s="1"/>
  <c r="M243" i="6"/>
  <c r="J243" i="6"/>
  <c r="L243" i="6"/>
  <c r="I243" i="6"/>
  <c r="T242" i="6"/>
  <c r="V242" i="6" s="1"/>
  <c r="W242" i="6" s="1"/>
  <c r="M242" i="6"/>
  <c r="J242" i="6"/>
  <c r="L242" i="6"/>
  <c r="I242" i="6"/>
  <c r="T241" i="6"/>
  <c r="V241" i="6" s="1"/>
  <c r="W241" i="6" s="1"/>
  <c r="M241" i="6"/>
  <c r="J241" i="6"/>
  <c r="I241" i="6"/>
  <c r="L241" i="6"/>
  <c r="T240" i="6"/>
  <c r="V240" i="6" s="1"/>
  <c r="W240" i="6" s="1"/>
  <c r="M240" i="6"/>
  <c r="J240" i="6"/>
  <c r="L240" i="6"/>
  <c r="I240" i="6"/>
  <c r="P977" i="5"/>
  <c r="E977" i="5"/>
  <c r="J977" i="5" s="1"/>
  <c r="T239" i="6"/>
  <c r="V239" i="6" s="1"/>
  <c r="W239" i="6" s="1"/>
  <c r="M239" i="6"/>
  <c r="J239" i="6"/>
  <c r="I239" i="6"/>
  <c r="L239" i="6"/>
  <c r="T238" i="6"/>
  <c r="V238" i="6" s="1"/>
  <c r="W238" i="6" s="1"/>
  <c r="M238" i="6"/>
  <c r="J238" i="6"/>
  <c r="L238" i="6"/>
  <c r="I238" i="6"/>
  <c r="T237" i="6"/>
  <c r="V237" i="6" s="1"/>
  <c r="W237" i="6" s="1"/>
  <c r="M237" i="6"/>
  <c r="J237" i="6"/>
  <c r="I237" i="6"/>
  <c r="L237" i="6"/>
  <c r="J235" i="6"/>
  <c r="J234" i="6"/>
  <c r="P976" i="5"/>
  <c r="E976" i="5"/>
  <c r="T235" i="6"/>
  <c r="V235" i="6" s="1"/>
  <c r="W235" i="6" s="1"/>
  <c r="M235" i="6"/>
  <c r="L235" i="6"/>
  <c r="I235" i="6"/>
  <c r="S975" i="5"/>
  <c r="P975" i="5"/>
  <c r="P974" i="5"/>
  <c r="E974" i="5"/>
  <c r="S974" i="5" s="1"/>
  <c r="T234" i="6"/>
  <c r="V234" i="6" s="1"/>
  <c r="W234" i="6" s="1"/>
  <c r="M234" i="6"/>
  <c r="L234" i="6"/>
  <c r="T233" i="6"/>
  <c r="V233" i="6" s="1"/>
  <c r="W233" i="6" s="1"/>
  <c r="M233" i="6"/>
  <c r="L233" i="6"/>
  <c r="J233" i="6"/>
  <c r="I233" i="6"/>
  <c r="I234" i="6"/>
  <c r="P973" i="5"/>
  <c r="E973" i="5"/>
  <c r="T232" i="6"/>
  <c r="V232" i="6" s="1"/>
  <c r="W232" i="6" s="1"/>
  <c r="M232" i="6"/>
  <c r="J232" i="6"/>
  <c r="I232" i="6"/>
  <c r="L232" i="6"/>
  <c r="T236" i="6"/>
  <c r="V236" i="6" s="1"/>
  <c r="W236" i="6" s="1"/>
  <c r="M236" i="6"/>
  <c r="J236" i="6"/>
  <c r="L236" i="6"/>
  <c r="I236" i="6"/>
  <c r="T230" i="6"/>
  <c r="V230" i="6" s="1"/>
  <c r="W230" i="6" s="1"/>
  <c r="M230" i="6"/>
  <c r="J230" i="6"/>
  <c r="L230" i="6"/>
  <c r="I230" i="6"/>
  <c r="E972" i="5"/>
  <c r="P972" i="5"/>
  <c r="T229" i="6"/>
  <c r="V229" i="6" s="1"/>
  <c r="W229" i="6" s="1"/>
  <c r="M229" i="6"/>
  <c r="L229" i="6"/>
  <c r="J229" i="6"/>
  <c r="I229" i="6"/>
  <c r="T231" i="6"/>
  <c r="V231" i="6" s="1"/>
  <c r="W231" i="6" s="1"/>
  <c r="M231" i="6"/>
  <c r="J231" i="6"/>
  <c r="I231" i="6"/>
  <c r="L231" i="6"/>
  <c r="P971" i="5"/>
  <c r="E971" i="5"/>
  <c r="T228" i="6"/>
  <c r="V228" i="6" s="1"/>
  <c r="W228" i="6" s="1"/>
  <c r="M228" i="6"/>
  <c r="L228" i="6"/>
  <c r="J228" i="6"/>
  <c r="I228" i="6"/>
  <c r="P970" i="5"/>
  <c r="E970" i="5"/>
  <c r="I227" i="6"/>
  <c r="T227" i="6"/>
  <c r="V227" i="6" s="1"/>
  <c r="W227" i="6" s="1"/>
  <c r="M227" i="6"/>
  <c r="J227" i="6"/>
  <c r="L227" i="6"/>
  <c r="E967" i="5"/>
  <c r="P969" i="5"/>
  <c r="Q969" i="5" s="1"/>
  <c r="J969" i="5"/>
  <c r="S969" i="5"/>
  <c r="T226" i="6"/>
  <c r="V226" i="6" s="1"/>
  <c r="W226" i="6" s="1"/>
  <c r="X226" i="6" s="1"/>
  <c r="Y226" i="6" s="1"/>
  <c r="Z226" i="6" s="1"/>
  <c r="M226" i="6"/>
  <c r="N226" i="6" s="1"/>
  <c r="O226" i="6" s="1"/>
  <c r="P226" i="6" s="1"/>
  <c r="J226" i="6"/>
  <c r="P968" i="5"/>
  <c r="E968" i="5"/>
  <c r="S968" i="5" s="1"/>
  <c r="T225" i="6"/>
  <c r="V225" i="6" s="1"/>
  <c r="W225" i="6" s="1"/>
  <c r="M225" i="6"/>
  <c r="L225" i="6"/>
  <c r="J225" i="6"/>
  <c r="I225" i="6"/>
  <c r="P967" i="5"/>
  <c r="T224" i="6"/>
  <c r="V224" i="6" s="1"/>
  <c r="W224" i="6" s="1"/>
  <c r="M224" i="6"/>
  <c r="J224" i="6"/>
  <c r="L224" i="6"/>
  <c r="I224" i="6"/>
  <c r="P966" i="5"/>
  <c r="E966" i="5"/>
  <c r="S966" i="5" s="1"/>
  <c r="P965" i="5"/>
  <c r="E965" i="5"/>
  <c r="J965" i="5" s="1"/>
  <c r="T222" i="6"/>
  <c r="V222" i="6" s="1"/>
  <c r="W222" i="6" s="1"/>
  <c r="M222" i="6"/>
  <c r="J222" i="6"/>
  <c r="L222" i="6"/>
  <c r="I222" i="6"/>
  <c r="P964" i="5"/>
  <c r="E964" i="5"/>
  <c r="J964" i="5" s="1"/>
  <c r="T221" i="6"/>
  <c r="V221" i="6" s="1"/>
  <c r="W221" i="6" s="1"/>
  <c r="M221" i="6"/>
  <c r="J221" i="6"/>
  <c r="L221" i="6"/>
  <c r="I221" i="6"/>
  <c r="E963" i="5"/>
  <c r="S963" i="5" s="1"/>
  <c r="P963" i="5"/>
  <c r="O961" i="1"/>
  <c r="T220" i="6"/>
  <c r="V220" i="6" s="1"/>
  <c r="W220" i="6" s="1"/>
  <c r="M220" i="6"/>
  <c r="J220" i="6"/>
  <c r="L220" i="6"/>
  <c r="I220" i="6"/>
  <c r="E962" i="5"/>
  <c r="J962" i="5" s="1"/>
  <c r="P962" i="5"/>
  <c r="T219" i="6"/>
  <c r="V219" i="6" s="1"/>
  <c r="W219" i="6" s="1"/>
  <c r="M219" i="6"/>
  <c r="J219" i="6"/>
  <c r="I219" i="6"/>
  <c r="L219" i="6"/>
  <c r="E961" i="5"/>
  <c r="S961" i="5" s="1"/>
  <c r="P961" i="5"/>
  <c r="E947" i="5"/>
  <c r="P947" i="5"/>
  <c r="E945" i="5"/>
  <c r="P945" i="5"/>
  <c r="O958" i="1"/>
  <c r="P960" i="5"/>
  <c r="E960" i="5"/>
  <c r="J960" i="5" s="1"/>
  <c r="T223" i="6"/>
  <c r="V223" i="6" s="1"/>
  <c r="W223" i="6" s="1"/>
  <c r="M223" i="6"/>
  <c r="J223" i="6"/>
  <c r="L223" i="6"/>
  <c r="T218" i="6"/>
  <c r="V218" i="6" s="1"/>
  <c r="W218" i="6" s="1"/>
  <c r="M218" i="6"/>
  <c r="J218" i="6"/>
  <c r="L218" i="6"/>
  <c r="I223" i="6"/>
  <c r="I218" i="6"/>
  <c r="P959" i="5"/>
  <c r="E959" i="5"/>
  <c r="T216" i="6"/>
  <c r="V216" i="6" s="1"/>
  <c r="W216" i="6" s="1"/>
  <c r="M216" i="6"/>
  <c r="J216" i="6"/>
  <c r="L216" i="6"/>
  <c r="I216" i="6"/>
  <c r="O960" i="1"/>
  <c r="G960" i="1"/>
  <c r="O959" i="1"/>
  <c r="G959" i="1"/>
  <c r="G958" i="1"/>
  <c r="O957" i="1"/>
  <c r="G957" i="1"/>
  <c r="P958" i="5"/>
  <c r="E958" i="5"/>
  <c r="T215" i="6"/>
  <c r="V215" i="6" s="1"/>
  <c r="W215" i="6" s="1"/>
  <c r="M215" i="6"/>
  <c r="J215" i="6"/>
  <c r="L215" i="6"/>
  <c r="T217" i="6"/>
  <c r="V217" i="6" s="1"/>
  <c r="W217" i="6" s="1"/>
  <c r="M217" i="6"/>
  <c r="J217" i="6"/>
  <c r="L217" i="6"/>
  <c r="I217" i="6"/>
  <c r="I215" i="6"/>
  <c r="P957" i="5"/>
  <c r="E957" i="5"/>
  <c r="J957" i="5" s="1"/>
  <c r="T214" i="6"/>
  <c r="V214" i="6" s="1"/>
  <c r="W214" i="6" s="1"/>
  <c r="M214" i="6"/>
  <c r="J214" i="6"/>
  <c r="L214" i="6"/>
  <c r="I214" i="6"/>
  <c r="E956" i="5"/>
  <c r="S956" i="5" s="1"/>
  <c r="P956" i="5"/>
  <c r="T213" i="6"/>
  <c r="V213" i="6" s="1"/>
  <c r="W213" i="6" s="1"/>
  <c r="M213" i="6"/>
  <c r="J213" i="6"/>
  <c r="L213" i="6"/>
  <c r="I213" i="6"/>
  <c r="P955" i="5"/>
  <c r="E955" i="5"/>
  <c r="T212" i="6"/>
  <c r="V212" i="6" s="1"/>
  <c r="W212" i="6" s="1"/>
  <c r="M212" i="6"/>
  <c r="J212" i="6"/>
  <c r="I212" i="6"/>
  <c r="L212" i="6"/>
  <c r="T211" i="6"/>
  <c r="V211" i="6" s="1"/>
  <c r="W211" i="6" s="1"/>
  <c r="M211" i="6"/>
  <c r="J211" i="6"/>
  <c r="I211" i="6"/>
  <c r="L211" i="6"/>
  <c r="T210" i="6"/>
  <c r="V210" i="6" s="1"/>
  <c r="W210" i="6" s="1"/>
  <c r="M210" i="6"/>
  <c r="J210" i="6"/>
  <c r="I210" i="6"/>
  <c r="L210" i="6"/>
  <c r="P954" i="5"/>
  <c r="E954" i="5"/>
  <c r="S954" i="5" s="1"/>
  <c r="T209" i="6"/>
  <c r="V209" i="6" s="1"/>
  <c r="W209" i="6" s="1"/>
  <c r="M209" i="6"/>
  <c r="J209" i="6"/>
  <c r="I209" i="6"/>
  <c r="L209" i="6"/>
  <c r="T208" i="6"/>
  <c r="V208" i="6" s="1"/>
  <c r="W208" i="6" s="1"/>
  <c r="M208" i="6"/>
  <c r="J208" i="6"/>
  <c r="L208" i="6"/>
  <c r="I208" i="6"/>
  <c r="P953" i="5"/>
  <c r="E953" i="5"/>
  <c r="J953" i="5" s="1"/>
  <c r="T207" i="6"/>
  <c r="V207" i="6" s="1"/>
  <c r="W207" i="6" s="1"/>
  <c r="M207" i="6"/>
  <c r="J207" i="6"/>
  <c r="L207" i="6"/>
  <c r="I207" i="6"/>
  <c r="P952" i="5"/>
  <c r="E952" i="5"/>
  <c r="T206" i="6"/>
  <c r="V206" i="6" s="1"/>
  <c r="W206" i="6" s="1"/>
  <c r="M206" i="6"/>
  <c r="J206" i="6"/>
  <c r="I206" i="6"/>
  <c r="L206" i="6"/>
  <c r="O952" i="1"/>
  <c r="O953" i="1"/>
  <c r="O954" i="1"/>
  <c r="O955" i="1"/>
  <c r="O956" i="1"/>
  <c r="G952" i="1"/>
  <c r="G953" i="1"/>
  <c r="G954" i="1"/>
  <c r="G955" i="1"/>
  <c r="G956" i="1"/>
  <c r="P951" i="5"/>
  <c r="E951" i="5"/>
  <c r="S951" i="5" s="1"/>
  <c r="T205" i="6"/>
  <c r="V205" i="6" s="1"/>
  <c r="W205" i="6" s="1"/>
  <c r="M205" i="6"/>
  <c r="J205" i="6"/>
  <c r="I205" i="6"/>
  <c r="L205" i="6"/>
  <c r="M204" i="6"/>
  <c r="T204" i="6"/>
  <c r="V204" i="6" s="1"/>
  <c r="W204" i="6" s="1"/>
  <c r="J204" i="6"/>
  <c r="I204" i="6"/>
  <c r="L204" i="6"/>
  <c r="P950" i="5"/>
  <c r="E950" i="5"/>
  <c r="T203" i="6"/>
  <c r="V203" i="6" s="1"/>
  <c r="W203" i="6" s="1"/>
  <c r="M203" i="6"/>
  <c r="L203" i="6"/>
  <c r="J203" i="6"/>
  <c r="I203" i="6"/>
  <c r="I202" i="6"/>
  <c r="T202" i="6"/>
  <c r="V202" i="6" s="1"/>
  <c r="W202" i="6" s="1"/>
  <c r="M202" i="6"/>
  <c r="J202" i="6"/>
  <c r="L202" i="6"/>
  <c r="T201" i="6"/>
  <c r="V201" i="6" s="1"/>
  <c r="W201" i="6" s="1"/>
  <c r="M201" i="6"/>
  <c r="J201" i="6"/>
  <c r="I201" i="6"/>
  <c r="L201" i="6"/>
  <c r="G948" i="1"/>
  <c r="O948" i="1"/>
  <c r="G949" i="1"/>
  <c r="O949" i="1"/>
  <c r="G950" i="1"/>
  <c r="O950" i="1"/>
  <c r="G951" i="1"/>
  <c r="O951" i="1"/>
  <c r="P949" i="5"/>
  <c r="E949" i="5"/>
  <c r="T200" i="6"/>
  <c r="V200" i="6" s="1"/>
  <c r="W200" i="6" s="1"/>
  <c r="M200" i="6"/>
  <c r="J200" i="6"/>
  <c r="L200" i="6"/>
  <c r="I200" i="6"/>
  <c r="T199" i="6"/>
  <c r="V199" i="6" s="1"/>
  <c r="W199" i="6" s="1"/>
  <c r="M199" i="6"/>
  <c r="J199" i="6"/>
  <c r="I199" i="6"/>
  <c r="L199" i="6"/>
  <c r="P948" i="5"/>
  <c r="E948" i="5"/>
  <c r="T198" i="6"/>
  <c r="V198" i="6" s="1"/>
  <c r="W198" i="6" s="1"/>
  <c r="M198" i="6"/>
  <c r="J198" i="6"/>
  <c r="I198" i="6"/>
  <c r="L198" i="6"/>
  <c r="T197" i="6"/>
  <c r="V197" i="6" s="1"/>
  <c r="W197" i="6" s="1"/>
  <c r="M197" i="6"/>
  <c r="J197" i="6"/>
  <c r="L197" i="6"/>
  <c r="I197" i="6"/>
  <c r="T196" i="6"/>
  <c r="V196" i="6" s="1"/>
  <c r="W196" i="6" s="1"/>
  <c r="M196" i="6"/>
  <c r="J196" i="6"/>
  <c r="I196" i="6"/>
  <c r="L196" i="6"/>
  <c r="O947" i="1"/>
  <c r="O945" i="1"/>
  <c r="G947" i="1"/>
  <c r="G945" i="1"/>
  <c r="O944" i="1"/>
  <c r="G944" i="1"/>
  <c r="P946" i="5"/>
  <c r="E946" i="5"/>
  <c r="S946" i="5" s="1"/>
  <c r="T195" i="6"/>
  <c r="V195" i="6" s="1"/>
  <c r="W195" i="6" s="1"/>
  <c r="M195" i="6"/>
  <c r="J195" i="6"/>
  <c r="L195" i="6"/>
  <c r="I195" i="6"/>
  <c r="T194" i="6"/>
  <c r="V194" i="6" s="1"/>
  <c r="W194" i="6" s="1"/>
  <c r="M194" i="6"/>
  <c r="J194" i="6"/>
  <c r="I194" i="6"/>
  <c r="L194" i="6"/>
  <c r="T193" i="6"/>
  <c r="V193" i="6" s="1"/>
  <c r="W193" i="6" s="1"/>
  <c r="M193" i="6"/>
  <c r="J193" i="6"/>
  <c r="L193" i="6"/>
  <c r="I193" i="6"/>
  <c r="T191" i="6"/>
  <c r="V191" i="6" s="1"/>
  <c r="W191" i="6" s="1"/>
  <c r="M191" i="6"/>
  <c r="L191" i="6"/>
  <c r="J191" i="6"/>
  <c r="I191" i="6"/>
  <c r="P944" i="5"/>
  <c r="E944" i="5"/>
  <c r="J944" i="5" s="1"/>
  <c r="T192" i="6"/>
  <c r="V192" i="6" s="1"/>
  <c r="W192" i="6" s="1"/>
  <c r="M192" i="6"/>
  <c r="J192" i="6"/>
  <c r="I192" i="6"/>
  <c r="L192" i="6"/>
  <c r="P943" i="5"/>
  <c r="E943" i="5"/>
  <c r="T189" i="6"/>
  <c r="V189" i="6" s="1"/>
  <c r="W189" i="6" s="1"/>
  <c r="M189" i="6"/>
  <c r="J189" i="6"/>
  <c r="I189" i="6"/>
  <c r="L189" i="6"/>
  <c r="T188" i="6"/>
  <c r="V188" i="6" s="1"/>
  <c r="W188" i="6" s="1"/>
  <c r="M188" i="6"/>
  <c r="J188" i="6"/>
  <c r="I188" i="6"/>
  <c r="L188" i="6"/>
  <c r="J1145" i="5"/>
  <c r="P942" i="5"/>
  <c r="E942" i="5"/>
  <c r="S942" i="5" s="1"/>
  <c r="T187" i="6"/>
  <c r="V187" i="6" s="1"/>
  <c r="W187" i="6" s="1"/>
  <c r="M187" i="6"/>
  <c r="J187" i="6"/>
  <c r="I187" i="6"/>
  <c r="L187" i="6"/>
  <c r="E940" i="5"/>
  <c r="J940" i="5" s="1"/>
  <c r="E941" i="5"/>
  <c r="S941" i="5" s="1"/>
  <c r="L178" i="6"/>
  <c r="P940" i="5"/>
  <c r="T185" i="6"/>
  <c r="V185" i="6" s="1"/>
  <c r="W185" i="6" s="1"/>
  <c r="M185" i="6"/>
  <c r="J185" i="6"/>
  <c r="I185" i="6"/>
  <c r="L185" i="6"/>
  <c r="T184" i="6"/>
  <c r="V184" i="6" s="1"/>
  <c r="W184" i="6" s="1"/>
  <c r="M184" i="6"/>
  <c r="J184" i="6"/>
  <c r="I184" i="6"/>
  <c r="P939" i="5"/>
  <c r="E939" i="5"/>
  <c r="S939" i="5" s="1"/>
  <c r="L184" i="6"/>
  <c r="P941" i="5"/>
  <c r="S938" i="5"/>
  <c r="P938" i="5"/>
  <c r="Q938" i="5" s="1"/>
  <c r="J938" i="5"/>
  <c r="T182" i="6"/>
  <c r="V182" i="6" s="1"/>
  <c r="W182" i="6" s="1"/>
  <c r="M182" i="6"/>
  <c r="J182" i="6"/>
  <c r="I182" i="6"/>
  <c r="L182" i="6"/>
  <c r="P937" i="5"/>
  <c r="E937" i="5"/>
  <c r="T190" i="6"/>
  <c r="V190" i="6" s="1"/>
  <c r="W190" i="6" s="1"/>
  <c r="M190" i="6"/>
  <c r="J190" i="6"/>
  <c r="I190" i="6"/>
  <c r="T186" i="6"/>
  <c r="V186" i="6" s="1"/>
  <c r="W186" i="6" s="1"/>
  <c r="M186" i="6"/>
  <c r="J186" i="6"/>
  <c r="L186" i="6"/>
  <c r="T183" i="6"/>
  <c r="V183" i="6" s="1"/>
  <c r="W183" i="6" s="1"/>
  <c r="M183" i="6"/>
  <c r="J183" i="6"/>
  <c r="I183" i="6"/>
  <c r="T181" i="6"/>
  <c r="V181" i="6" s="1"/>
  <c r="W181" i="6" s="1"/>
  <c r="M181" i="6"/>
  <c r="J181" i="6"/>
  <c r="L181" i="6"/>
  <c r="I181" i="6"/>
  <c r="L183" i="6"/>
  <c r="I186" i="6"/>
  <c r="L190" i="6"/>
  <c r="T180" i="6"/>
  <c r="V180" i="6" s="1"/>
  <c r="W180" i="6" s="1"/>
  <c r="I180" i="6"/>
  <c r="M180" i="6"/>
  <c r="L180" i="6"/>
  <c r="J180" i="6"/>
  <c r="T484" i="6"/>
  <c r="V484" i="6" s="1"/>
  <c r="V178" i="6"/>
  <c r="W178" i="6" s="1"/>
  <c r="X178" i="6" s="1"/>
  <c r="Y178" i="6" s="1"/>
  <c r="Z178" i="6" s="1"/>
  <c r="V179" i="6"/>
  <c r="W179" i="6" s="1"/>
  <c r="M179" i="6"/>
  <c r="J179" i="6"/>
  <c r="I179" i="6"/>
  <c r="L179" i="6"/>
  <c r="P936" i="5"/>
  <c r="E936" i="5"/>
  <c r="M178" i="6"/>
  <c r="J178" i="6"/>
  <c r="P935" i="5"/>
  <c r="E935" i="5"/>
  <c r="T177" i="6"/>
  <c r="V177" i="6" s="1"/>
  <c r="W177" i="6" s="1"/>
  <c r="M177" i="6"/>
  <c r="L177" i="6"/>
  <c r="J177" i="6"/>
  <c r="I177" i="6"/>
  <c r="T176" i="6"/>
  <c r="V176" i="6" s="1"/>
  <c r="W176" i="6" s="1"/>
  <c r="M176" i="6"/>
  <c r="J176" i="6"/>
  <c r="I176" i="6"/>
  <c r="L176" i="6"/>
  <c r="P934" i="5"/>
  <c r="E934" i="5"/>
  <c r="T175" i="6"/>
  <c r="V175" i="6" s="1"/>
  <c r="W175" i="6" s="1"/>
  <c r="M175" i="6"/>
  <c r="J175" i="6"/>
  <c r="I175" i="6"/>
  <c r="L175" i="6"/>
  <c r="T174" i="6"/>
  <c r="V174" i="6" s="1"/>
  <c r="W174" i="6" s="1"/>
  <c r="M174" i="6"/>
  <c r="J174" i="6"/>
  <c r="I174" i="6"/>
  <c r="L174" i="6"/>
  <c r="T173" i="6"/>
  <c r="V173" i="6" s="1"/>
  <c r="W173" i="6" s="1"/>
  <c r="J173" i="6"/>
  <c r="M173" i="6"/>
  <c r="L173" i="6"/>
  <c r="I173" i="6"/>
  <c r="P933" i="5"/>
  <c r="E933" i="5"/>
  <c r="J933" i="5" s="1"/>
  <c r="T172" i="6"/>
  <c r="V172" i="6" s="1"/>
  <c r="W172" i="6" s="1"/>
  <c r="M172" i="6"/>
  <c r="L172" i="6"/>
  <c r="J172" i="6"/>
  <c r="I172" i="6"/>
  <c r="T171" i="6"/>
  <c r="V171" i="6" s="1"/>
  <c r="W171" i="6" s="1"/>
  <c r="M171" i="6"/>
  <c r="J171" i="6"/>
  <c r="I171" i="6"/>
  <c r="L171" i="6"/>
  <c r="P932" i="5"/>
  <c r="E932" i="5"/>
  <c r="T170" i="6"/>
  <c r="V170" i="6" s="1"/>
  <c r="W170" i="6" s="1"/>
  <c r="M170" i="6"/>
  <c r="L170" i="6"/>
  <c r="J170" i="6"/>
  <c r="I170" i="6"/>
  <c r="T169" i="6"/>
  <c r="V169" i="6" s="1"/>
  <c r="W169" i="6" s="1"/>
  <c r="M169" i="6"/>
  <c r="L169" i="6"/>
  <c r="J169" i="6"/>
  <c r="I169" i="6"/>
  <c r="T168" i="6"/>
  <c r="V168" i="6" s="1"/>
  <c r="W168" i="6" s="1"/>
  <c r="M168" i="6"/>
  <c r="J168" i="6"/>
  <c r="I168" i="6"/>
  <c r="L168" i="6"/>
  <c r="T167" i="6"/>
  <c r="V167" i="6" s="1"/>
  <c r="W167" i="6" s="1"/>
  <c r="M167" i="6"/>
  <c r="J167" i="6"/>
  <c r="L167" i="6"/>
  <c r="I167" i="6"/>
  <c r="P931" i="5"/>
  <c r="E931" i="5"/>
  <c r="T166" i="6"/>
  <c r="V166" i="6" s="1"/>
  <c r="W166" i="6" s="1"/>
  <c r="M166" i="6"/>
  <c r="L166" i="6"/>
  <c r="J166" i="6"/>
  <c r="I166" i="6"/>
  <c r="P930" i="5"/>
  <c r="E930" i="5"/>
  <c r="T165" i="6"/>
  <c r="V165" i="6" s="1"/>
  <c r="W165" i="6" s="1"/>
  <c r="I165" i="6"/>
  <c r="M165" i="6"/>
  <c r="J165" i="6"/>
  <c r="L165" i="6"/>
  <c r="T164" i="6"/>
  <c r="V164" i="6" s="1"/>
  <c r="W164" i="6" s="1"/>
  <c r="M164" i="6"/>
  <c r="L164" i="6"/>
  <c r="J164" i="6"/>
  <c r="I164" i="6"/>
  <c r="T163" i="6"/>
  <c r="V163" i="6" s="1"/>
  <c r="W163" i="6" s="1"/>
  <c r="M163" i="6"/>
  <c r="J163" i="6"/>
  <c r="L163" i="6"/>
  <c r="I163" i="6"/>
  <c r="E929" i="5"/>
  <c r="T162" i="6"/>
  <c r="V162" i="6" s="1"/>
  <c r="W162" i="6" s="1"/>
  <c r="M162" i="6"/>
  <c r="J162" i="6"/>
  <c r="I162" i="6"/>
  <c r="L162" i="6"/>
  <c r="T161" i="6"/>
  <c r="V161" i="6" s="1"/>
  <c r="W161" i="6" s="1"/>
  <c r="M161" i="6"/>
  <c r="J161" i="6"/>
  <c r="I161" i="6"/>
  <c r="L161" i="6"/>
  <c r="T160" i="6"/>
  <c r="V160" i="6" s="1"/>
  <c r="W160" i="6" s="1"/>
  <c r="M160" i="6"/>
  <c r="J160" i="6"/>
  <c r="I160" i="6"/>
  <c r="L160" i="6"/>
  <c r="P928" i="5"/>
  <c r="E928" i="5"/>
  <c r="J928" i="5" s="1"/>
  <c r="T159" i="6"/>
  <c r="V159" i="6" s="1"/>
  <c r="W159" i="6" s="1"/>
  <c r="M159" i="6"/>
  <c r="J159" i="6"/>
  <c r="L159" i="6"/>
  <c r="I159" i="6"/>
  <c r="T158" i="6"/>
  <c r="V158" i="6" s="1"/>
  <c r="W158" i="6" s="1"/>
  <c r="M158" i="6"/>
  <c r="J158" i="6"/>
  <c r="L158" i="6"/>
  <c r="I158" i="6"/>
  <c r="T157" i="6"/>
  <c r="V157" i="6" s="1"/>
  <c r="W157" i="6" s="1"/>
  <c r="M157" i="6"/>
  <c r="L157" i="6"/>
  <c r="J157" i="6"/>
  <c r="I157" i="6"/>
  <c r="P927" i="5"/>
  <c r="E927" i="5"/>
  <c r="L156" i="6"/>
  <c r="L155" i="6"/>
  <c r="T156" i="6"/>
  <c r="V156" i="6" s="1"/>
  <c r="W156" i="6" s="1"/>
  <c r="M156" i="6"/>
  <c r="J156" i="6"/>
  <c r="I156" i="6"/>
  <c r="P926" i="5"/>
  <c r="E926" i="5"/>
  <c r="T155" i="6"/>
  <c r="V155" i="6" s="1"/>
  <c r="W155" i="6" s="1"/>
  <c r="M155" i="6"/>
  <c r="J155" i="6"/>
  <c r="I155" i="6"/>
  <c r="P925" i="5"/>
  <c r="E925" i="5"/>
  <c r="T154" i="6"/>
  <c r="V154" i="6" s="1"/>
  <c r="W154" i="6" s="1"/>
  <c r="M154" i="6"/>
  <c r="J154" i="6"/>
  <c r="L154" i="6"/>
  <c r="I154" i="6"/>
  <c r="P924" i="5"/>
  <c r="E924" i="5"/>
  <c r="J143" i="6"/>
  <c r="T153" i="6"/>
  <c r="V153" i="6" s="1"/>
  <c r="W153" i="6" s="1"/>
  <c r="M153" i="6"/>
  <c r="J153" i="6"/>
  <c r="I153" i="6"/>
  <c r="L153" i="6"/>
  <c r="P923" i="5"/>
  <c r="E923" i="5"/>
  <c r="J923" i="5" s="1"/>
  <c r="T152" i="6"/>
  <c r="V152" i="6" s="1"/>
  <c r="W152" i="6" s="1"/>
  <c r="M152" i="6"/>
  <c r="J152" i="6"/>
  <c r="I152" i="6"/>
  <c r="L152" i="6"/>
  <c r="E922" i="5"/>
  <c r="P922" i="5"/>
  <c r="T151" i="6"/>
  <c r="V151" i="6" s="1"/>
  <c r="W151" i="6" s="1"/>
  <c r="M151" i="6"/>
  <c r="L151" i="6"/>
  <c r="J151" i="6"/>
  <c r="I151" i="6"/>
  <c r="P921" i="5"/>
  <c r="E921" i="5"/>
  <c r="S921" i="5" s="1"/>
  <c r="T150" i="6"/>
  <c r="V150" i="6" s="1"/>
  <c r="W150" i="6" s="1"/>
  <c r="M150" i="6"/>
  <c r="J150" i="6"/>
  <c r="I150" i="6"/>
  <c r="L150" i="6"/>
  <c r="T149" i="6"/>
  <c r="V149" i="6" s="1"/>
  <c r="W149" i="6" s="1"/>
  <c r="M149" i="6"/>
  <c r="L149" i="6"/>
  <c r="J149" i="6"/>
  <c r="I149" i="6"/>
  <c r="P920" i="5"/>
  <c r="E920" i="5"/>
  <c r="T148" i="6"/>
  <c r="V148" i="6" s="1"/>
  <c r="W148" i="6" s="1"/>
  <c r="M148" i="6"/>
  <c r="J148" i="6"/>
  <c r="I148" i="6"/>
  <c r="L148" i="6"/>
  <c r="T147" i="6"/>
  <c r="V147" i="6" s="1"/>
  <c r="W147" i="6" s="1"/>
  <c r="M147" i="6"/>
  <c r="J147" i="6"/>
  <c r="I147" i="6"/>
  <c r="L147" i="6"/>
  <c r="T145" i="6"/>
  <c r="V145" i="6" s="1"/>
  <c r="W145" i="6" s="1"/>
  <c r="T146" i="6"/>
  <c r="V146" i="6" s="1"/>
  <c r="W146" i="6" s="1"/>
  <c r="T144" i="6"/>
  <c r="V144" i="6" s="1"/>
  <c r="W144" i="6" s="1"/>
  <c r="M146" i="6"/>
  <c r="J146" i="6"/>
  <c r="I146" i="6"/>
  <c r="L146" i="6"/>
  <c r="P919" i="5"/>
  <c r="E919" i="5"/>
  <c r="M145" i="6"/>
  <c r="L145" i="6"/>
  <c r="J145" i="6"/>
  <c r="I145" i="6"/>
  <c r="M144" i="6"/>
  <c r="J144" i="6"/>
  <c r="I144" i="6"/>
  <c r="L144" i="6"/>
  <c r="T143" i="6"/>
  <c r="V143" i="6" s="1"/>
  <c r="W143" i="6" s="1"/>
  <c r="M143" i="6"/>
  <c r="L143" i="6"/>
  <c r="I143" i="6"/>
  <c r="E918" i="5"/>
  <c r="S918" i="5" s="1"/>
  <c r="E913" i="5"/>
  <c r="P918" i="5"/>
  <c r="T142" i="6"/>
  <c r="V142" i="6" s="1"/>
  <c r="W142" i="6" s="1"/>
  <c r="M142" i="6"/>
  <c r="J142" i="6"/>
  <c r="L142" i="6"/>
  <c r="I142" i="6"/>
  <c r="P917" i="5"/>
  <c r="E917" i="5"/>
  <c r="S917" i="5" s="1"/>
  <c r="T141" i="6"/>
  <c r="V141" i="6" s="1"/>
  <c r="W141" i="6" s="1"/>
  <c r="I141" i="6"/>
  <c r="M141" i="6"/>
  <c r="J141" i="6"/>
  <c r="L141" i="6"/>
  <c r="P916" i="5"/>
  <c r="E916" i="5"/>
  <c r="S916" i="5" s="1"/>
  <c r="T140" i="6"/>
  <c r="V140" i="6" s="1"/>
  <c r="W140" i="6" s="1"/>
  <c r="M140" i="6"/>
  <c r="L140" i="6"/>
  <c r="J140" i="6"/>
  <c r="I140" i="6"/>
  <c r="I915" i="5"/>
  <c r="E915" i="5"/>
  <c r="P915" i="5"/>
  <c r="T139" i="6"/>
  <c r="V139" i="6" s="1"/>
  <c r="W139" i="6" s="1"/>
  <c r="M139" i="6"/>
  <c r="L139" i="6"/>
  <c r="J139" i="6"/>
  <c r="I139" i="6"/>
  <c r="E914" i="5"/>
  <c r="P914" i="5"/>
  <c r="T138" i="6"/>
  <c r="V138" i="6" s="1"/>
  <c r="W138" i="6" s="1"/>
  <c r="M138" i="6"/>
  <c r="J138" i="6"/>
  <c r="L138" i="6"/>
  <c r="I138" i="6"/>
  <c r="E910" i="5"/>
  <c r="J910" i="5" s="1"/>
  <c r="E909" i="5"/>
  <c r="P913" i="5"/>
  <c r="T137" i="6"/>
  <c r="V137" i="6" s="1"/>
  <c r="W137" i="6" s="1"/>
  <c r="M137" i="6"/>
  <c r="L137" i="6"/>
  <c r="J137" i="6"/>
  <c r="I137" i="6"/>
  <c r="P912" i="5"/>
  <c r="E912" i="5"/>
  <c r="T136" i="6"/>
  <c r="V136" i="6" s="1"/>
  <c r="W136" i="6" s="1"/>
  <c r="M136" i="6"/>
  <c r="L136" i="6"/>
  <c r="J136" i="6"/>
  <c r="I136" i="6"/>
  <c r="E911" i="5"/>
  <c r="J911" i="5" s="1"/>
  <c r="P911" i="5"/>
  <c r="T135" i="6"/>
  <c r="V135" i="6" s="1"/>
  <c r="W135" i="6" s="1"/>
  <c r="M135" i="6"/>
  <c r="J135" i="6"/>
  <c r="I135" i="6"/>
  <c r="L135" i="6"/>
  <c r="P910" i="5"/>
  <c r="E859" i="5"/>
  <c r="J859" i="5" s="1"/>
  <c r="E860" i="5"/>
  <c r="J860" i="5" s="1"/>
  <c r="E861" i="5"/>
  <c r="J861" i="5" s="1"/>
  <c r="E862" i="5"/>
  <c r="L134" i="6"/>
  <c r="T134" i="6"/>
  <c r="V134" i="6" s="1"/>
  <c r="W134" i="6" s="1"/>
  <c r="I134" i="6"/>
  <c r="M134" i="6"/>
  <c r="J134" i="6"/>
  <c r="P909" i="5"/>
  <c r="T133" i="6"/>
  <c r="V133" i="6" s="1"/>
  <c r="W133" i="6" s="1"/>
  <c r="M133" i="6"/>
  <c r="J133" i="6"/>
  <c r="I133" i="6"/>
  <c r="L133" i="6"/>
  <c r="P908" i="5"/>
  <c r="E908" i="5"/>
  <c r="S908" i="5" s="1"/>
  <c r="T132" i="6"/>
  <c r="V132" i="6" s="1"/>
  <c r="W132" i="6" s="1"/>
  <c r="M132" i="6"/>
  <c r="J132" i="6"/>
  <c r="I132" i="6"/>
  <c r="L132" i="6"/>
  <c r="P907" i="5"/>
  <c r="Q907" i="5" s="1"/>
  <c r="J907" i="5"/>
  <c r="S907" i="5"/>
  <c r="T131" i="6"/>
  <c r="V131" i="6" s="1"/>
  <c r="W131" i="6" s="1"/>
  <c r="X131" i="6" s="1"/>
  <c r="Y131" i="6" s="1"/>
  <c r="Z131" i="6" s="1"/>
  <c r="M131" i="6"/>
  <c r="N131" i="6" s="1"/>
  <c r="O131" i="6" s="1"/>
  <c r="P131" i="6" s="1"/>
  <c r="J131" i="6"/>
  <c r="T130" i="6"/>
  <c r="V130" i="6" s="1"/>
  <c r="W130" i="6" s="1"/>
  <c r="X130" i="6" s="1"/>
  <c r="Y130" i="6" s="1"/>
  <c r="Z130" i="6" s="1"/>
  <c r="M130" i="6"/>
  <c r="N130" i="6" s="1"/>
  <c r="O130" i="6" s="1"/>
  <c r="P130" i="6" s="1"/>
  <c r="J130" i="6"/>
  <c r="I73" i="6"/>
  <c r="T129" i="6"/>
  <c r="V129" i="6" s="1"/>
  <c r="W129" i="6" s="1"/>
  <c r="X129" i="6" s="1"/>
  <c r="Y129" i="6" s="1"/>
  <c r="Z129" i="6" s="1"/>
  <c r="M129" i="6"/>
  <c r="N129" i="6" s="1"/>
  <c r="O129" i="6" s="1"/>
  <c r="P129" i="6" s="1"/>
  <c r="J129" i="6"/>
  <c r="P906" i="5"/>
  <c r="E906" i="5"/>
  <c r="J906" i="5" s="1"/>
  <c r="T128" i="6"/>
  <c r="V128" i="6" s="1"/>
  <c r="W128" i="6" s="1"/>
  <c r="M128" i="6"/>
  <c r="J128" i="6"/>
  <c r="I128" i="6"/>
  <c r="L128" i="6"/>
  <c r="E905" i="5"/>
  <c r="P905" i="5"/>
  <c r="T127" i="6"/>
  <c r="V127" i="6" s="1"/>
  <c r="W127" i="6" s="1"/>
  <c r="M127" i="6"/>
  <c r="J127" i="6"/>
  <c r="I127" i="6"/>
  <c r="L127" i="6"/>
  <c r="E904" i="5"/>
  <c r="S904" i="5" s="1"/>
  <c r="P904" i="5"/>
  <c r="T126" i="6"/>
  <c r="V126" i="6" s="1"/>
  <c r="W126" i="6" s="1"/>
  <c r="M126" i="6"/>
  <c r="J126" i="6"/>
  <c r="I126" i="6"/>
  <c r="L126" i="6"/>
  <c r="T125" i="6"/>
  <c r="V125" i="6" s="1"/>
  <c r="W125" i="6" s="1"/>
  <c r="M125" i="6"/>
  <c r="J125" i="6"/>
  <c r="L125" i="6"/>
  <c r="I125" i="6"/>
  <c r="T124" i="6"/>
  <c r="V124" i="6" s="1"/>
  <c r="W124" i="6" s="1"/>
  <c r="M124" i="6"/>
  <c r="L124" i="6"/>
  <c r="J124" i="6"/>
  <c r="I124" i="6"/>
  <c r="P903" i="5"/>
  <c r="E903" i="5"/>
  <c r="S903" i="5" s="1"/>
  <c r="T123" i="6"/>
  <c r="V123" i="6" s="1"/>
  <c r="W123" i="6" s="1"/>
  <c r="M123" i="6"/>
  <c r="J123" i="6"/>
  <c r="L123" i="6"/>
  <c r="I123" i="6"/>
  <c r="T122" i="6"/>
  <c r="V122" i="6" s="1"/>
  <c r="W122" i="6" s="1"/>
  <c r="M122" i="6"/>
  <c r="J122" i="6"/>
  <c r="I122" i="6"/>
  <c r="L122" i="6"/>
  <c r="I121" i="6"/>
  <c r="I119" i="6"/>
  <c r="T121" i="6"/>
  <c r="V121" i="6" s="1"/>
  <c r="W121" i="6" s="1"/>
  <c r="M121" i="6"/>
  <c r="J121" i="6"/>
  <c r="L121" i="6"/>
  <c r="P902" i="5"/>
  <c r="E902" i="5"/>
  <c r="S902" i="5" s="1"/>
  <c r="T120" i="6"/>
  <c r="V120" i="6" s="1"/>
  <c r="W120" i="6" s="1"/>
  <c r="M120" i="6"/>
  <c r="J120" i="6"/>
  <c r="L120" i="6"/>
  <c r="I120" i="6"/>
  <c r="E901" i="5"/>
  <c r="J901" i="5" s="1"/>
  <c r="P901" i="5"/>
  <c r="T119" i="6"/>
  <c r="V119" i="6" s="1"/>
  <c r="W119" i="6" s="1"/>
  <c r="M119" i="6"/>
  <c r="J119" i="6"/>
  <c r="L119" i="6"/>
  <c r="P900" i="5"/>
  <c r="E900" i="5"/>
  <c r="J900" i="5" s="1"/>
  <c r="T118" i="6"/>
  <c r="V118" i="6" s="1"/>
  <c r="W118" i="6" s="1"/>
  <c r="M118" i="6"/>
  <c r="J118" i="6"/>
  <c r="I118" i="6"/>
  <c r="L118" i="6"/>
  <c r="J117" i="6"/>
  <c r="T116" i="6"/>
  <c r="V116" i="6" s="1"/>
  <c r="W116" i="6" s="1"/>
  <c r="I116" i="6"/>
  <c r="L116" i="6"/>
  <c r="J116" i="6"/>
  <c r="M116" i="6"/>
  <c r="P899" i="5"/>
  <c r="E899" i="5"/>
  <c r="S899" i="5" s="1"/>
  <c r="T115" i="6"/>
  <c r="V115" i="6" s="1"/>
  <c r="W115" i="6" s="1"/>
  <c r="M115" i="6"/>
  <c r="J115" i="6"/>
  <c r="L115" i="6"/>
  <c r="I115" i="6"/>
  <c r="T114" i="6"/>
  <c r="V114" i="6" s="1"/>
  <c r="W114" i="6" s="1"/>
  <c r="M114" i="6"/>
  <c r="L114" i="6"/>
  <c r="J114" i="6"/>
  <c r="I114" i="6"/>
  <c r="P898" i="5"/>
  <c r="E898" i="5"/>
  <c r="S898" i="5" s="1"/>
  <c r="T117" i="6"/>
  <c r="V117" i="6" s="1"/>
  <c r="W117" i="6" s="1"/>
  <c r="M117" i="6"/>
  <c r="I117" i="6"/>
  <c r="L117" i="6"/>
  <c r="T113" i="6"/>
  <c r="V113" i="6" s="1"/>
  <c r="W113" i="6" s="1"/>
  <c r="I113" i="6"/>
  <c r="M113" i="6"/>
  <c r="J113" i="6"/>
  <c r="L113" i="6"/>
  <c r="P897" i="5"/>
  <c r="E897" i="5"/>
  <c r="J897" i="5" s="1"/>
  <c r="T112" i="6"/>
  <c r="V112" i="6" s="1"/>
  <c r="W112" i="6" s="1"/>
  <c r="M112" i="6"/>
  <c r="J112" i="6"/>
  <c r="L112" i="6"/>
  <c r="I112" i="6"/>
  <c r="E896" i="5"/>
  <c r="S896" i="5" s="1"/>
  <c r="P896" i="5"/>
  <c r="T111" i="6"/>
  <c r="V111" i="6" s="1"/>
  <c r="W111" i="6" s="1"/>
  <c r="M111" i="6"/>
  <c r="L111" i="6"/>
  <c r="J111" i="6"/>
  <c r="I111" i="6"/>
  <c r="T110" i="6"/>
  <c r="V110" i="6" s="1"/>
  <c r="W110" i="6" s="1"/>
  <c r="M110" i="6"/>
  <c r="J110" i="6"/>
  <c r="I110" i="6"/>
  <c r="L110" i="6"/>
  <c r="P895" i="5"/>
  <c r="E895" i="5"/>
  <c r="S895" i="5" s="1"/>
  <c r="T109" i="6"/>
  <c r="V109" i="6" s="1"/>
  <c r="W109" i="6" s="1"/>
  <c r="M109" i="6"/>
  <c r="L109" i="6"/>
  <c r="J109" i="6"/>
  <c r="I109" i="6"/>
  <c r="T108" i="6"/>
  <c r="V108" i="6" s="1"/>
  <c r="W108" i="6" s="1"/>
  <c r="M108" i="6"/>
  <c r="J108" i="6"/>
  <c r="L108" i="6"/>
  <c r="I108" i="6"/>
  <c r="P894" i="5"/>
  <c r="E894" i="5"/>
  <c r="S894" i="5" s="1"/>
  <c r="T107" i="6"/>
  <c r="V107" i="6" s="1"/>
  <c r="W107" i="6" s="1"/>
  <c r="M107" i="6"/>
  <c r="L107" i="6"/>
  <c r="J107" i="6"/>
  <c r="I107" i="6"/>
  <c r="T106" i="6"/>
  <c r="V106" i="6" s="1"/>
  <c r="W106" i="6" s="1"/>
  <c r="M106" i="6"/>
  <c r="J106" i="6"/>
  <c r="I106" i="6"/>
  <c r="L106" i="6"/>
  <c r="P893" i="5"/>
  <c r="E893" i="5"/>
  <c r="J893" i="5" s="1"/>
  <c r="T105" i="6"/>
  <c r="V105" i="6" s="1"/>
  <c r="W105" i="6" s="1"/>
  <c r="I105" i="6"/>
  <c r="M105" i="6"/>
  <c r="J105" i="6"/>
  <c r="L105" i="6"/>
  <c r="P892" i="5"/>
  <c r="E892" i="5"/>
  <c r="S892" i="5" s="1"/>
  <c r="T104" i="6"/>
  <c r="V104" i="6" s="1"/>
  <c r="W104" i="6" s="1"/>
  <c r="I104" i="6"/>
  <c r="M104" i="6"/>
  <c r="L104" i="6"/>
  <c r="J104" i="6"/>
  <c r="P891" i="5"/>
  <c r="E891" i="5"/>
  <c r="J891" i="5" s="1"/>
  <c r="E10" i="5"/>
  <c r="J10" i="5" s="1"/>
  <c r="E11" i="5"/>
  <c r="J11" i="5" s="1"/>
  <c r="E12" i="5"/>
  <c r="J12" i="5" s="1"/>
  <c r="E13" i="5"/>
  <c r="J13" i="5" s="1"/>
  <c r="E14" i="5"/>
  <c r="E15" i="5"/>
  <c r="J15" i="5" s="1"/>
  <c r="E16" i="5"/>
  <c r="J16" i="5" s="1"/>
  <c r="E17" i="5"/>
  <c r="J17" i="5" s="1"/>
  <c r="E18" i="5"/>
  <c r="E19" i="5"/>
  <c r="J19" i="5" s="1"/>
  <c r="E20" i="5"/>
  <c r="E21" i="5"/>
  <c r="J21" i="5" s="1"/>
  <c r="E22" i="5"/>
  <c r="E23" i="5"/>
  <c r="J23" i="5" s="1"/>
  <c r="E24" i="5"/>
  <c r="J24" i="5" s="1"/>
  <c r="E25" i="5"/>
  <c r="E26" i="5"/>
  <c r="E27" i="5"/>
  <c r="J27" i="5" s="1"/>
  <c r="E28" i="5"/>
  <c r="J28" i="5" s="1"/>
  <c r="E29" i="5"/>
  <c r="J29" i="5" s="1"/>
  <c r="E30" i="5"/>
  <c r="E31" i="5"/>
  <c r="J31" i="5" s="1"/>
  <c r="E32" i="5"/>
  <c r="J32" i="5" s="1"/>
  <c r="E33" i="5"/>
  <c r="J33" i="5" s="1"/>
  <c r="E34" i="5"/>
  <c r="E35" i="5"/>
  <c r="J35" i="5" s="1"/>
  <c r="E36" i="5"/>
  <c r="J36" i="5" s="1"/>
  <c r="E37" i="5"/>
  <c r="J37" i="5" s="1"/>
  <c r="E38" i="5"/>
  <c r="E39" i="5"/>
  <c r="J39" i="5" s="1"/>
  <c r="E40" i="5"/>
  <c r="J40" i="5" s="1"/>
  <c r="E41" i="5"/>
  <c r="J41" i="5" s="1"/>
  <c r="E42" i="5"/>
  <c r="E43" i="5"/>
  <c r="J43" i="5" s="1"/>
  <c r="E44" i="5"/>
  <c r="J44" i="5" s="1"/>
  <c r="E45" i="5"/>
  <c r="J45" i="5" s="1"/>
  <c r="E46" i="5"/>
  <c r="E47" i="5"/>
  <c r="J47" i="5" s="1"/>
  <c r="E48" i="5"/>
  <c r="J48" i="5" s="1"/>
  <c r="E49" i="5"/>
  <c r="J49" i="5" s="1"/>
  <c r="E50" i="5"/>
  <c r="E51" i="5"/>
  <c r="J51" i="5" s="1"/>
  <c r="E52" i="5"/>
  <c r="J52" i="5" s="1"/>
  <c r="E53" i="5"/>
  <c r="J53" i="5" s="1"/>
  <c r="E54" i="5"/>
  <c r="E55" i="5"/>
  <c r="J55" i="5" s="1"/>
  <c r="E56" i="5"/>
  <c r="J56" i="5" s="1"/>
  <c r="E57" i="5"/>
  <c r="J57" i="5" s="1"/>
  <c r="E58" i="5"/>
  <c r="E59" i="5"/>
  <c r="J59" i="5" s="1"/>
  <c r="E60" i="5"/>
  <c r="J60" i="5" s="1"/>
  <c r="E61" i="5"/>
  <c r="J61" i="5" s="1"/>
  <c r="E62" i="5"/>
  <c r="E63" i="5"/>
  <c r="J63" i="5" s="1"/>
  <c r="E64" i="5"/>
  <c r="J64" i="5" s="1"/>
  <c r="E65" i="5"/>
  <c r="E66" i="5"/>
  <c r="J66" i="5" s="1"/>
  <c r="E67" i="5"/>
  <c r="J67" i="5" s="1"/>
  <c r="E68" i="5"/>
  <c r="J68" i="5" s="1"/>
  <c r="E69" i="5"/>
  <c r="J69" i="5" s="1"/>
  <c r="E70" i="5"/>
  <c r="E71" i="5"/>
  <c r="J71" i="5" s="1"/>
  <c r="E72" i="5"/>
  <c r="J72" i="5" s="1"/>
  <c r="E73" i="5"/>
  <c r="J73" i="5" s="1"/>
  <c r="E74" i="5"/>
  <c r="E75" i="5"/>
  <c r="J75" i="5" s="1"/>
  <c r="E76" i="5"/>
  <c r="J76" i="5" s="1"/>
  <c r="E77" i="5"/>
  <c r="J77" i="5" s="1"/>
  <c r="E78" i="5"/>
  <c r="E79" i="5"/>
  <c r="J79" i="5" s="1"/>
  <c r="E80" i="5"/>
  <c r="J80" i="5" s="1"/>
  <c r="E81" i="5"/>
  <c r="J81" i="5" s="1"/>
  <c r="E82" i="5"/>
  <c r="E83" i="5"/>
  <c r="J83" i="5" s="1"/>
  <c r="E84" i="5"/>
  <c r="J84" i="5" s="1"/>
  <c r="E85" i="5"/>
  <c r="J85" i="5" s="1"/>
  <c r="E86" i="5"/>
  <c r="E87" i="5"/>
  <c r="J87" i="5" s="1"/>
  <c r="E88" i="5"/>
  <c r="J88" i="5" s="1"/>
  <c r="E89" i="5"/>
  <c r="J89" i="5" s="1"/>
  <c r="E90" i="5"/>
  <c r="E91" i="5"/>
  <c r="J91" i="5" s="1"/>
  <c r="E92" i="5"/>
  <c r="J92" i="5" s="1"/>
  <c r="E93" i="5"/>
  <c r="J93" i="5" s="1"/>
  <c r="E94" i="5"/>
  <c r="E95" i="5"/>
  <c r="J95" i="5" s="1"/>
  <c r="E96" i="5"/>
  <c r="J96" i="5" s="1"/>
  <c r="E97" i="5"/>
  <c r="J97" i="5" s="1"/>
  <c r="E98" i="5"/>
  <c r="E99" i="5"/>
  <c r="J99" i="5" s="1"/>
  <c r="E100" i="5"/>
  <c r="J100" i="5" s="1"/>
  <c r="E101" i="5"/>
  <c r="J101" i="5" s="1"/>
  <c r="E102" i="5"/>
  <c r="E103" i="5"/>
  <c r="J103" i="5" s="1"/>
  <c r="E104" i="5"/>
  <c r="J104" i="5" s="1"/>
  <c r="E105" i="5"/>
  <c r="E106" i="5"/>
  <c r="E107" i="5"/>
  <c r="J107" i="5" s="1"/>
  <c r="E108" i="5"/>
  <c r="J108" i="5" s="1"/>
  <c r="E109" i="5"/>
  <c r="E110" i="5"/>
  <c r="E111" i="5"/>
  <c r="J111" i="5" s="1"/>
  <c r="E112" i="5"/>
  <c r="J112" i="5" s="1"/>
  <c r="E113" i="5"/>
  <c r="J113" i="5" s="1"/>
  <c r="E114" i="5"/>
  <c r="E115" i="5"/>
  <c r="J115" i="5" s="1"/>
  <c r="E116" i="5"/>
  <c r="J116" i="5" s="1"/>
  <c r="E117" i="5"/>
  <c r="J117" i="5" s="1"/>
  <c r="E118" i="5"/>
  <c r="E119" i="5"/>
  <c r="E120" i="5"/>
  <c r="E121" i="5"/>
  <c r="J121" i="5" s="1"/>
  <c r="E122" i="5"/>
  <c r="E123" i="5"/>
  <c r="J123" i="5" s="1"/>
  <c r="E124" i="5"/>
  <c r="J124" i="5" s="1"/>
  <c r="E125" i="5"/>
  <c r="E126" i="5"/>
  <c r="E127" i="5"/>
  <c r="J127" i="5" s="1"/>
  <c r="E128" i="5"/>
  <c r="E129" i="5"/>
  <c r="J129" i="5" s="1"/>
  <c r="E130" i="5"/>
  <c r="E131" i="5"/>
  <c r="J131" i="5" s="1"/>
  <c r="E132" i="5"/>
  <c r="J132" i="5" s="1"/>
  <c r="E133" i="5"/>
  <c r="J133" i="5" s="1"/>
  <c r="E134" i="5"/>
  <c r="E135" i="5"/>
  <c r="J135" i="5" s="1"/>
  <c r="E136" i="5"/>
  <c r="E137" i="5"/>
  <c r="J137" i="5" s="1"/>
  <c r="E138" i="5"/>
  <c r="E139" i="5"/>
  <c r="J139" i="5" s="1"/>
  <c r="E140" i="5"/>
  <c r="E141" i="5"/>
  <c r="J141" i="5" s="1"/>
  <c r="E142" i="5"/>
  <c r="E143" i="5"/>
  <c r="J143" i="5" s="1"/>
  <c r="E144" i="5"/>
  <c r="J144" i="5" s="1"/>
  <c r="E145" i="5"/>
  <c r="J145" i="5" s="1"/>
  <c r="E146" i="5"/>
  <c r="E147" i="5"/>
  <c r="J147" i="5" s="1"/>
  <c r="E148" i="5"/>
  <c r="E149" i="5"/>
  <c r="E150" i="5"/>
  <c r="E151" i="5"/>
  <c r="J151" i="5" s="1"/>
  <c r="E152" i="5"/>
  <c r="E153" i="5"/>
  <c r="J153" i="5" s="1"/>
  <c r="E154" i="5"/>
  <c r="E155" i="5"/>
  <c r="J155" i="5" s="1"/>
  <c r="E156" i="5"/>
  <c r="E157" i="5"/>
  <c r="J157" i="5" s="1"/>
  <c r="E158" i="5"/>
  <c r="E159" i="5"/>
  <c r="J159" i="5" s="1"/>
  <c r="E160" i="5"/>
  <c r="E161" i="5"/>
  <c r="E162" i="5"/>
  <c r="E163" i="5"/>
  <c r="J163" i="5" s="1"/>
  <c r="E164" i="5"/>
  <c r="E165" i="5"/>
  <c r="J165" i="5" s="1"/>
  <c r="E166" i="5"/>
  <c r="E167" i="5"/>
  <c r="J167" i="5" s="1"/>
  <c r="E168" i="5"/>
  <c r="E169" i="5"/>
  <c r="E170" i="5"/>
  <c r="J170" i="5" s="1"/>
  <c r="E171" i="5"/>
  <c r="J171" i="5" s="1"/>
  <c r="E172" i="5"/>
  <c r="E173" i="5"/>
  <c r="E174" i="5"/>
  <c r="E175" i="5"/>
  <c r="J175" i="5" s="1"/>
  <c r="E176" i="5"/>
  <c r="E177" i="5"/>
  <c r="J177" i="5" s="1"/>
  <c r="E178" i="5"/>
  <c r="E179" i="5"/>
  <c r="J179" i="5" s="1"/>
  <c r="E180" i="5"/>
  <c r="E181" i="5"/>
  <c r="J181" i="5" s="1"/>
  <c r="E182" i="5"/>
  <c r="J182" i="5" s="1"/>
  <c r="E183" i="5"/>
  <c r="J183" i="5" s="1"/>
  <c r="E184" i="5"/>
  <c r="J184" i="5" s="1"/>
  <c r="E185" i="5"/>
  <c r="J185" i="5" s="1"/>
  <c r="E186" i="5"/>
  <c r="J186" i="5" s="1"/>
  <c r="E187" i="5"/>
  <c r="J187" i="5" s="1"/>
  <c r="E188" i="5"/>
  <c r="E189" i="5"/>
  <c r="E190" i="5"/>
  <c r="J190" i="5" s="1"/>
  <c r="E191" i="5"/>
  <c r="S191" i="5" s="1"/>
  <c r="E192" i="5"/>
  <c r="J192" i="5" s="1"/>
  <c r="E193" i="5"/>
  <c r="E194" i="5"/>
  <c r="J194" i="5" s="1"/>
  <c r="E195" i="5"/>
  <c r="E196" i="5"/>
  <c r="E197" i="5"/>
  <c r="E198" i="5"/>
  <c r="J198" i="5" s="1"/>
  <c r="E199" i="5"/>
  <c r="E200" i="5"/>
  <c r="J201" i="5"/>
  <c r="E202" i="5"/>
  <c r="J202" i="5" s="1"/>
  <c r="E203" i="5"/>
  <c r="J203" i="5" s="1"/>
  <c r="E204" i="5"/>
  <c r="E205" i="5"/>
  <c r="E206" i="5"/>
  <c r="J206" i="5" s="1"/>
  <c r="E207" i="5"/>
  <c r="E208" i="5"/>
  <c r="J208" i="5" s="1"/>
  <c r="E209" i="5"/>
  <c r="E210" i="5"/>
  <c r="J210" i="5" s="1"/>
  <c r="E211" i="5"/>
  <c r="E212" i="5"/>
  <c r="J212" i="5" s="1"/>
  <c r="E213" i="5"/>
  <c r="E214" i="5"/>
  <c r="J214" i="5" s="1"/>
  <c r="E215" i="5"/>
  <c r="E216" i="5"/>
  <c r="S216" i="5" s="1"/>
  <c r="E217" i="5"/>
  <c r="J217" i="5" s="1"/>
  <c r="E218" i="5"/>
  <c r="J218" i="5" s="1"/>
  <c r="E219" i="5"/>
  <c r="J219" i="5" s="1"/>
  <c r="E220" i="5"/>
  <c r="J220" i="5" s="1"/>
  <c r="E221" i="5"/>
  <c r="E222" i="5"/>
  <c r="J222" i="5" s="1"/>
  <c r="E223" i="5"/>
  <c r="E224" i="5"/>
  <c r="J224" i="5" s="1"/>
  <c r="E225" i="5"/>
  <c r="E226" i="5"/>
  <c r="J226" i="5" s="1"/>
  <c r="E227" i="5"/>
  <c r="J227" i="5" s="1"/>
  <c r="E228" i="5"/>
  <c r="E229" i="5"/>
  <c r="E230" i="5"/>
  <c r="J230" i="5" s="1"/>
  <c r="E231" i="5"/>
  <c r="S231" i="5" s="1"/>
  <c r="E232" i="5"/>
  <c r="J232" i="5" s="1"/>
  <c r="E233" i="5"/>
  <c r="E234" i="5"/>
  <c r="J234" i="5" s="1"/>
  <c r="E235" i="5"/>
  <c r="J235" i="5" s="1"/>
  <c r="E236" i="5"/>
  <c r="E237" i="5"/>
  <c r="E238" i="5"/>
  <c r="J238" i="5" s="1"/>
  <c r="E239" i="5"/>
  <c r="E240" i="5"/>
  <c r="E241" i="5"/>
  <c r="J241" i="5" s="1"/>
  <c r="E242" i="5"/>
  <c r="J242" i="5" s="1"/>
  <c r="E243" i="5"/>
  <c r="E244" i="5"/>
  <c r="J244" i="5" s="1"/>
  <c r="E245" i="5"/>
  <c r="E246" i="5"/>
  <c r="J246" i="5" s="1"/>
  <c r="E247" i="5"/>
  <c r="E248" i="5"/>
  <c r="E249" i="5"/>
  <c r="E250" i="5"/>
  <c r="J250" i="5" s="1"/>
  <c r="E251" i="5"/>
  <c r="E252" i="5"/>
  <c r="E253" i="5"/>
  <c r="E254" i="5"/>
  <c r="J254" i="5" s="1"/>
  <c r="E255" i="5"/>
  <c r="E256" i="5"/>
  <c r="S256" i="5" s="1"/>
  <c r="E257" i="5"/>
  <c r="E258" i="5"/>
  <c r="J258" i="5" s="1"/>
  <c r="E259" i="5"/>
  <c r="E260" i="5"/>
  <c r="E261" i="5"/>
  <c r="J261" i="5" s="1"/>
  <c r="E262" i="5"/>
  <c r="J262" i="5" s="1"/>
  <c r="J263" i="5"/>
  <c r="E264" i="5"/>
  <c r="E265" i="5"/>
  <c r="J265" i="5" s="1"/>
  <c r="E266" i="5"/>
  <c r="J266" i="5" s="1"/>
  <c r="E267" i="5"/>
  <c r="E268" i="5"/>
  <c r="E269" i="5"/>
  <c r="J269" i="5" s="1"/>
  <c r="E270" i="5"/>
  <c r="J270" i="5" s="1"/>
  <c r="E271" i="5"/>
  <c r="J271" i="5" s="1"/>
  <c r="E272" i="5"/>
  <c r="E273" i="5"/>
  <c r="J273" i="5" s="1"/>
  <c r="E274" i="5"/>
  <c r="J274" i="5" s="1"/>
  <c r="E275" i="5"/>
  <c r="J275" i="5" s="1"/>
  <c r="E276" i="5"/>
  <c r="E277" i="5"/>
  <c r="J277" i="5" s="1"/>
  <c r="E278" i="5"/>
  <c r="J278" i="5" s="1"/>
  <c r="E279" i="5"/>
  <c r="E280" i="5"/>
  <c r="E281" i="5"/>
  <c r="J281" i="5" s="1"/>
  <c r="E282" i="5"/>
  <c r="J282" i="5" s="1"/>
  <c r="E283" i="5"/>
  <c r="J283" i="5" s="1"/>
  <c r="E284" i="5"/>
  <c r="J284" i="5" s="1"/>
  <c r="E285" i="5"/>
  <c r="J285" i="5" s="1"/>
  <c r="E286" i="5"/>
  <c r="J286" i="5" s="1"/>
  <c r="E287" i="5"/>
  <c r="J287" i="5" s="1"/>
  <c r="E288" i="5"/>
  <c r="E289" i="5"/>
  <c r="J289" i="5" s="1"/>
  <c r="E290" i="5"/>
  <c r="J290" i="5" s="1"/>
  <c r="E291" i="5"/>
  <c r="E292" i="5"/>
  <c r="E293" i="5"/>
  <c r="J293" i="5" s="1"/>
  <c r="E294" i="5"/>
  <c r="J294" i="5" s="1"/>
  <c r="J295" i="5"/>
  <c r="E296" i="5"/>
  <c r="E297" i="5"/>
  <c r="J297" i="5" s="1"/>
  <c r="E298" i="5"/>
  <c r="J298" i="5" s="1"/>
  <c r="E299" i="5"/>
  <c r="E300" i="5"/>
  <c r="E301" i="5"/>
  <c r="J301" i="5" s="1"/>
  <c r="E302" i="5"/>
  <c r="J302" i="5" s="1"/>
  <c r="E303" i="5"/>
  <c r="E304" i="5"/>
  <c r="E305" i="5"/>
  <c r="E306" i="5"/>
  <c r="J306" i="5" s="1"/>
  <c r="E307" i="5"/>
  <c r="E308" i="5"/>
  <c r="E309" i="5"/>
  <c r="J309" i="5" s="1"/>
  <c r="E310" i="5"/>
  <c r="J310" i="5" s="1"/>
  <c r="E311" i="5"/>
  <c r="E312" i="5"/>
  <c r="E313" i="5"/>
  <c r="J313" i="5" s="1"/>
  <c r="E314" i="5"/>
  <c r="J314" i="5" s="1"/>
  <c r="E315" i="5"/>
  <c r="E316" i="5"/>
  <c r="E317" i="5"/>
  <c r="J317" i="5" s="1"/>
  <c r="E318" i="5"/>
  <c r="J318" i="5" s="1"/>
  <c r="E319" i="5"/>
  <c r="E320" i="5"/>
  <c r="E321" i="5"/>
  <c r="J321" i="5" s="1"/>
  <c r="E322" i="5"/>
  <c r="J322" i="5" s="1"/>
  <c r="E323" i="5"/>
  <c r="J323" i="5" s="1"/>
  <c r="E324" i="5"/>
  <c r="E325" i="5"/>
  <c r="J325" i="5" s="1"/>
  <c r="E326" i="5"/>
  <c r="J326" i="5" s="1"/>
  <c r="E327" i="5"/>
  <c r="E328" i="5"/>
  <c r="J329" i="5"/>
  <c r="E330" i="5"/>
  <c r="J330" i="5" s="1"/>
  <c r="E331" i="5"/>
  <c r="E332" i="5"/>
  <c r="E333" i="5"/>
  <c r="J333" i="5" s="1"/>
  <c r="E334" i="5"/>
  <c r="J334" i="5" s="1"/>
  <c r="E335" i="5"/>
  <c r="E336" i="5"/>
  <c r="E337" i="5"/>
  <c r="J337" i="5" s="1"/>
  <c r="E338" i="5"/>
  <c r="J338" i="5" s="1"/>
  <c r="E339" i="5"/>
  <c r="E340" i="5"/>
  <c r="E341" i="5"/>
  <c r="J341" i="5" s="1"/>
  <c r="E342" i="5"/>
  <c r="J342" i="5" s="1"/>
  <c r="E343" i="5"/>
  <c r="E344" i="5"/>
  <c r="E345" i="5"/>
  <c r="J345" i="5" s="1"/>
  <c r="E346" i="5"/>
  <c r="J346" i="5" s="1"/>
  <c r="E347" i="5"/>
  <c r="E348" i="5"/>
  <c r="E349" i="5"/>
  <c r="J349" i="5" s="1"/>
  <c r="E350" i="5"/>
  <c r="J350" i="5" s="1"/>
  <c r="E351" i="5"/>
  <c r="E352" i="5"/>
  <c r="E353" i="5"/>
  <c r="J353" i="5" s="1"/>
  <c r="E354" i="5"/>
  <c r="J354" i="5" s="1"/>
  <c r="E355" i="5"/>
  <c r="S355" i="5" s="1"/>
  <c r="E356" i="5"/>
  <c r="J356" i="5" s="1"/>
  <c r="E357" i="5"/>
  <c r="J357" i="5" s="1"/>
  <c r="E358" i="5"/>
  <c r="J358" i="5" s="1"/>
  <c r="E359" i="5"/>
  <c r="E360" i="5"/>
  <c r="E361" i="5"/>
  <c r="J361" i="5" s="1"/>
  <c r="E362" i="5"/>
  <c r="J362" i="5" s="1"/>
  <c r="E363" i="5"/>
  <c r="E364" i="5"/>
  <c r="E365" i="5"/>
  <c r="J365" i="5" s="1"/>
  <c r="E366" i="5"/>
  <c r="J366" i="5" s="1"/>
  <c r="E367" i="5"/>
  <c r="E368" i="5"/>
  <c r="E369" i="5"/>
  <c r="J369" i="5" s="1"/>
  <c r="J370" i="5"/>
  <c r="E371" i="5"/>
  <c r="E372" i="5"/>
  <c r="J372" i="5" s="1"/>
  <c r="E373" i="5"/>
  <c r="J373" i="5" s="1"/>
  <c r="E374" i="5"/>
  <c r="J374" i="5" s="1"/>
  <c r="E375" i="5"/>
  <c r="E376" i="5"/>
  <c r="E377" i="5"/>
  <c r="J377" i="5" s="1"/>
  <c r="E378" i="5"/>
  <c r="J378" i="5" s="1"/>
  <c r="E379" i="5"/>
  <c r="E380" i="5"/>
  <c r="E381" i="5"/>
  <c r="J381" i="5" s="1"/>
  <c r="E382" i="5"/>
  <c r="J382" i="5" s="1"/>
  <c r="E383" i="5"/>
  <c r="E384" i="5"/>
  <c r="J384" i="5" s="1"/>
  <c r="E385" i="5"/>
  <c r="J385" i="5" s="1"/>
  <c r="E386" i="5"/>
  <c r="J386" i="5" s="1"/>
  <c r="E387" i="5"/>
  <c r="E388" i="5"/>
  <c r="E389" i="5"/>
  <c r="J389" i="5" s="1"/>
  <c r="E390" i="5"/>
  <c r="J390" i="5" s="1"/>
  <c r="E391" i="5"/>
  <c r="E392" i="5"/>
  <c r="J392" i="5" s="1"/>
  <c r="E393" i="5"/>
  <c r="J393" i="5" s="1"/>
  <c r="E394" i="5"/>
  <c r="J394" i="5" s="1"/>
  <c r="E395" i="5"/>
  <c r="E396" i="5"/>
  <c r="E397" i="5"/>
  <c r="J397" i="5" s="1"/>
  <c r="E398" i="5"/>
  <c r="J398" i="5" s="1"/>
  <c r="E399" i="5"/>
  <c r="E400" i="5"/>
  <c r="E401" i="5"/>
  <c r="J401" i="5" s="1"/>
  <c r="E402" i="5"/>
  <c r="J402" i="5" s="1"/>
  <c r="E403" i="5"/>
  <c r="E404" i="5"/>
  <c r="E405" i="5"/>
  <c r="E406" i="5"/>
  <c r="J406" i="5" s="1"/>
  <c r="E407" i="5"/>
  <c r="S407" i="5" s="1"/>
  <c r="E408" i="5"/>
  <c r="J408" i="5" s="1"/>
  <c r="E409" i="5"/>
  <c r="J409" i="5" s="1"/>
  <c r="E410" i="5"/>
  <c r="J410" i="5" s="1"/>
  <c r="E411" i="5"/>
  <c r="E412" i="5"/>
  <c r="J412" i="5" s="1"/>
  <c r="E413" i="5"/>
  <c r="J413" i="5" s="1"/>
  <c r="E414" i="5"/>
  <c r="J414" i="5" s="1"/>
  <c r="E415" i="5"/>
  <c r="E416" i="5"/>
  <c r="J416" i="5" s="1"/>
  <c r="E417" i="5"/>
  <c r="J417" i="5" s="1"/>
  <c r="E418" i="5"/>
  <c r="J418" i="5" s="1"/>
  <c r="E419" i="5"/>
  <c r="E420" i="5"/>
  <c r="E421" i="5"/>
  <c r="J421" i="5" s="1"/>
  <c r="E422" i="5"/>
  <c r="J422" i="5" s="1"/>
  <c r="E423" i="5"/>
  <c r="E424" i="5"/>
  <c r="J424" i="5" s="1"/>
  <c r="E425" i="5"/>
  <c r="J425" i="5" s="1"/>
  <c r="E426" i="5"/>
  <c r="J426" i="5" s="1"/>
  <c r="E427" i="5"/>
  <c r="E428" i="5"/>
  <c r="E429" i="5"/>
  <c r="J429" i="5" s="1"/>
  <c r="E430" i="5"/>
  <c r="J430" i="5" s="1"/>
  <c r="E431" i="5"/>
  <c r="J431" i="5" s="1"/>
  <c r="E432" i="5"/>
  <c r="E433" i="5"/>
  <c r="J433" i="5" s="1"/>
  <c r="E434" i="5"/>
  <c r="J434" i="5" s="1"/>
  <c r="E435" i="5"/>
  <c r="E436" i="5"/>
  <c r="E437" i="5"/>
  <c r="J437" i="5" s="1"/>
  <c r="E438" i="5"/>
  <c r="J438" i="5" s="1"/>
  <c r="E439" i="5"/>
  <c r="S439" i="5" s="1"/>
  <c r="E440" i="5"/>
  <c r="S440" i="5" s="1"/>
  <c r="E441" i="5"/>
  <c r="E442" i="5"/>
  <c r="J442" i="5" s="1"/>
  <c r="E443" i="5"/>
  <c r="E444" i="5"/>
  <c r="E445" i="5"/>
  <c r="J445" i="5" s="1"/>
  <c r="E446" i="5"/>
  <c r="J446" i="5" s="1"/>
  <c r="E447" i="5"/>
  <c r="J447" i="5" s="1"/>
  <c r="E448" i="5"/>
  <c r="J448" i="5" s="1"/>
  <c r="E449" i="5"/>
  <c r="E450" i="5"/>
  <c r="J450" i="5" s="1"/>
  <c r="E451" i="5"/>
  <c r="E452" i="5"/>
  <c r="J452" i="5" s="1"/>
  <c r="E453" i="5"/>
  <c r="J453" i="5" s="1"/>
  <c r="E454" i="5"/>
  <c r="J454" i="5" s="1"/>
  <c r="E455" i="5"/>
  <c r="E456" i="5"/>
  <c r="J456" i="5" s="1"/>
  <c r="E457" i="5"/>
  <c r="J457" i="5" s="1"/>
  <c r="E458" i="5"/>
  <c r="J458" i="5" s="1"/>
  <c r="E459" i="5"/>
  <c r="E460" i="5"/>
  <c r="E461" i="5"/>
  <c r="J461" i="5" s="1"/>
  <c r="E462" i="5"/>
  <c r="J462" i="5" s="1"/>
  <c r="E463" i="5"/>
  <c r="E464" i="5"/>
  <c r="J464" i="5" s="1"/>
  <c r="E465" i="5"/>
  <c r="J465" i="5" s="1"/>
  <c r="E466" i="5"/>
  <c r="J466" i="5" s="1"/>
  <c r="E467" i="5"/>
  <c r="J467" i="5" s="1"/>
  <c r="E468" i="5"/>
  <c r="E469" i="5"/>
  <c r="E470" i="5"/>
  <c r="E471" i="5"/>
  <c r="J471" i="5" s="1"/>
  <c r="E472" i="5"/>
  <c r="J472" i="5" s="1"/>
  <c r="E473" i="5"/>
  <c r="E474" i="5"/>
  <c r="E475" i="5"/>
  <c r="J475" i="5" s="1"/>
  <c r="E476" i="5"/>
  <c r="E477" i="5"/>
  <c r="E478" i="5"/>
  <c r="J478" i="5" s="1"/>
  <c r="E479" i="5"/>
  <c r="J479" i="5" s="1"/>
  <c r="E480" i="5"/>
  <c r="J480" i="5" s="1"/>
  <c r="E481" i="5"/>
  <c r="E482" i="5"/>
  <c r="E483" i="5"/>
  <c r="J483" i="5" s="1"/>
  <c r="E484" i="5"/>
  <c r="J484" i="5" s="1"/>
  <c r="E485" i="5"/>
  <c r="E486" i="5"/>
  <c r="E487" i="5"/>
  <c r="J487" i="5" s="1"/>
  <c r="E488" i="5"/>
  <c r="J488" i="5" s="1"/>
  <c r="E489" i="5"/>
  <c r="J489" i="5" s="1"/>
  <c r="E490" i="5"/>
  <c r="E491" i="5"/>
  <c r="J491" i="5" s="1"/>
  <c r="E492" i="5"/>
  <c r="E493" i="5"/>
  <c r="E494" i="5"/>
  <c r="J494" i="5" s="1"/>
  <c r="E495" i="5"/>
  <c r="E496" i="5"/>
  <c r="J496" i="5" s="1"/>
  <c r="E497" i="5"/>
  <c r="E498" i="5"/>
  <c r="J498" i="5" s="1"/>
  <c r="E499" i="5"/>
  <c r="J499" i="5" s="1"/>
  <c r="E500" i="5"/>
  <c r="J500" i="5" s="1"/>
  <c r="E501" i="5"/>
  <c r="J501" i="5" s="1"/>
  <c r="E502" i="5"/>
  <c r="J502" i="5" s="1"/>
  <c r="E503" i="5"/>
  <c r="J503" i="5" s="1"/>
  <c r="E504" i="5"/>
  <c r="J504" i="5" s="1"/>
  <c r="E505" i="5"/>
  <c r="E506" i="5"/>
  <c r="E507" i="5"/>
  <c r="J507" i="5" s="1"/>
  <c r="E508" i="5"/>
  <c r="E509" i="5"/>
  <c r="J509" i="5" s="1"/>
  <c r="E510" i="5"/>
  <c r="J511" i="5"/>
  <c r="E512" i="5"/>
  <c r="E513" i="5"/>
  <c r="E514" i="5"/>
  <c r="E515" i="5"/>
  <c r="J515" i="5" s="1"/>
  <c r="E516" i="5"/>
  <c r="J516" i="5" s="1"/>
  <c r="E517" i="5"/>
  <c r="E518" i="5"/>
  <c r="J518" i="5" s="1"/>
  <c r="E519" i="5"/>
  <c r="J519" i="5" s="1"/>
  <c r="E520" i="5"/>
  <c r="E521" i="5"/>
  <c r="E522" i="5"/>
  <c r="J522" i="5" s="1"/>
  <c r="E523" i="5"/>
  <c r="J523" i="5" s="1"/>
  <c r="E524" i="5"/>
  <c r="J524" i="5" s="1"/>
  <c r="E525" i="5"/>
  <c r="E526" i="5"/>
  <c r="J526" i="5" s="1"/>
  <c r="E527" i="5"/>
  <c r="J527" i="5" s="1"/>
  <c r="E528" i="5"/>
  <c r="J528" i="5" s="1"/>
  <c r="E529" i="5"/>
  <c r="J529" i="5" s="1"/>
  <c r="E530" i="5"/>
  <c r="E531" i="5"/>
  <c r="J531" i="5" s="1"/>
  <c r="E532" i="5"/>
  <c r="J532" i="5" s="1"/>
  <c r="E533" i="5"/>
  <c r="J533" i="5" s="1"/>
  <c r="E534" i="5"/>
  <c r="J534" i="5" s="1"/>
  <c r="E535" i="5"/>
  <c r="J535" i="5" s="1"/>
  <c r="E536" i="5"/>
  <c r="E537" i="5"/>
  <c r="E538" i="5"/>
  <c r="J538" i="5" s="1"/>
  <c r="E539" i="5"/>
  <c r="J539" i="5" s="1"/>
  <c r="E540" i="5"/>
  <c r="J540" i="5" s="1"/>
  <c r="E541" i="5"/>
  <c r="E542" i="5"/>
  <c r="E543" i="5"/>
  <c r="J543" i="5" s="1"/>
  <c r="E544" i="5"/>
  <c r="J544" i="5" s="1"/>
  <c r="E545" i="5"/>
  <c r="J546" i="5"/>
  <c r="E547" i="5"/>
  <c r="J547" i="5" s="1"/>
  <c r="E548" i="5"/>
  <c r="E549" i="5"/>
  <c r="J549" i="5" s="1"/>
  <c r="E550" i="5"/>
  <c r="E551" i="5"/>
  <c r="J551" i="5" s="1"/>
  <c r="E552" i="5"/>
  <c r="J552" i="5" s="1"/>
  <c r="E553" i="5"/>
  <c r="J553" i="5" s="1"/>
  <c r="E554" i="5"/>
  <c r="E555" i="5"/>
  <c r="J555" i="5" s="1"/>
  <c r="E556" i="5"/>
  <c r="J556" i="5" s="1"/>
  <c r="E557" i="5"/>
  <c r="E558" i="5"/>
  <c r="E559" i="5"/>
  <c r="J559" i="5" s="1"/>
  <c r="E560" i="5"/>
  <c r="J560" i="5" s="1"/>
  <c r="E561" i="5"/>
  <c r="J561" i="5" s="1"/>
  <c r="E562" i="5"/>
  <c r="E563" i="5"/>
  <c r="J563" i="5" s="1"/>
  <c r="E564" i="5"/>
  <c r="S564" i="5" s="1"/>
  <c r="E565" i="5"/>
  <c r="E566" i="5"/>
  <c r="E567" i="5"/>
  <c r="J567" i="5" s="1"/>
  <c r="E568" i="5"/>
  <c r="J568" i="5" s="1"/>
  <c r="E569" i="5"/>
  <c r="J569" i="5" s="1"/>
  <c r="E570" i="5"/>
  <c r="E571" i="5"/>
  <c r="E572" i="5"/>
  <c r="E573" i="5"/>
  <c r="J573" i="5" s="1"/>
  <c r="E574" i="5"/>
  <c r="J574" i="5" s="1"/>
  <c r="E575" i="5"/>
  <c r="J575" i="5" s="1"/>
  <c r="E576" i="5"/>
  <c r="E577" i="5"/>
  <c r="J577" i="5" s="1"/>
  <c r="E578" i="5"/>
  <c r="S578" i="5" s="1"/>
  <c r="E579" i="5"/>
  <c r="E580" i="5"/>
  <c r="E581" i="5"/>
  <c r="J581" i="5" s="1"/>
  <c r="E582" i="5"/>
  <c r="E583" i="5"/>
  <c r="J584" i="5"/>
  <c r="E585" i="5"/>
  <c r="J585" i="5" s="1"/>
  <c r="E586" i="5"/>
  <c r="S586" i="5" s="1"/>
  <c r="E587" i="5"/>
  <c r="E588" i="5"/>
  <c r="J588" i="5" s="1"/>
  <c r="E589" i="5"/>
  <c r="J589" i="5" s="1"/>
  <c r="E590" i="5"/>
  <c r="E591" i="5"/>
  <c r="J591" i="5" s="1"/>
  <c r="E592" i="5"/>
  <c r="J592" i="5" s="1"/>
  <c r="E593" i="5"/>
  <c r="E594" i="5"/>
  <c r="E595" i="5"/>
  <c r="J595" i="5" s="1"/>
  <c r="E596" i="5"/>
  <c r="J596" i="5" s="1"/>
  <c r="E597" i="5"/>
  <c r="J597" i="5" s="1"/>
  <c r="E598" i="5"/>
  <c r="E599" i="5"/>
  <c r="J599" i="5" s="1"/>
  <c r="E600" i="5"/>
  <c r="J600" i="5" s="1"/>
  <c r="E601" i="5"/>
  <c r="E602" i="5"/>
  <c r="E603" i="5"/>
  <c r="J603" i="5" s="1"/>
  <c r="E604" i="5"/>
  <c r="J604" i="5" s="1"/>
  <c r="E605" i="5"/>
  <c r="J605" i="5" s="1"/>
  <c r="E606" i="5"/>
  <c r="E607" i="5"/>
  <c r="J607" i="5" s="1"/>
  <c r="E608" i="5"/>
  <c r="E609" i="5"/>
  <c r="J609" i="5" s="1"/>
  <c r="E610" i="5"/>
  <c r="E611" i="5"/>
  <c r="J611" i="5" s="1"/>
  <c r="E612" i="5"/>
  <c r="J612" i="5" s="1"/>
  <c r="E613" i="5"/>
  <c r="E614" i="5"/>
  <c r="J614" i="5" s="1"/>
  <c r="E615" i="5"/>
  <c r="E616" i="5"/>
  <c r="E617" i="5"/>
  <c r="E618" i="5"/>
  <c r="J618" i="5" s="1"/>
  <c r="E619" i="5"/>
  <c r="E620" i="5"/>
  <c r="J620" i="5" s="1"/>
  <c r="J621" i="5"/>
  <c r="E622" i="5"/>
  <c r="J622" i="5" s="1"/>
  <c r="E623" i="5"/>
  <c r="E624" i="5"/>
  <c r="J624" i="5" s="1"/>
  <c r="E625" i="5"/>
  <c r="E626" i="5"/>
  <c r="J626" i="5" s="1"/>
  <c r="E627" i="5"/>
  <c r="E628" i="5"/>
  <c r="E629" i="5"/>
  <c r="E630" i="5"/>
  <c r="J630" i="5" s="1"/>
  <c r="E631" i="5"/>
  <c r="E632" i="5"/>
  <c r="J632" i="5" s="1"/>
  <c r="E633" i="5"/>
  <c r="E634" i="5"/>
  <c r="J634" i="5" s="1"/>
  <c r="E635" i="5"/>
  <c r="E636" i="5"/>
  <c r="J636" i="5" s="1"/>
  <c r="E637" i="5"/>
  <c r="J637" i="5" s="1"/>
  <c r="E638" i="5"/>
  <c r="J638" i="5" s="1"/>
  <c r="E639" i="5"/>
  <c r="J639" i="5" s="1"/>
  <c r="E640" i="5"/>
  <c r="E641" i="5"/>
  <c r="E642" i="5"/>
  <c r="J642" i="5" s="1"/>
  <c r="E643" i="5"/>
  <c r="E644" i="5"/>
  <c r="E645" i="5"/>
  <c r="E646" i="5"/>
  <c r="J646" i="5" s="1"/>
  <c r="E647" i="5"/>
  <c r="J647" i="5" s="1"/>
  <c r="E648" i="5"/>
  <c r="E649" i="5"/>
  <c r="E650" i="5"/>
  <c r="J650" i="5" s="1"/>
  <c r="E651" i="5"/>
  <c r="E652" i="5"/>
  <c r="J652" i="5" s="1"/>
  <c r="E653" i="5"/>
  <c r="E654" i="5"/>
  <c r="J654" i="5" s="1"/>
  <c r="E655" i="5"/>
  <c r="J655" i="5" s="1"/>
  <c r="E656" i="5"/>
  <c r="E657" i="5"/>
  <c r="E658" i="5"/>
  <c r="E659" i="5"/>
  <c r="J659" i="5" s="1"/>
  <c r="E660" i="5"/>
  <c r="E661" i="5"/>
  <c r="E662" i="5"/>
  <c r="J662" i="5" s="1"/>
  <c r="E663" i="5"/>
  <c r="J663" i="5" s="1"/>
  <c r="E664" i="5"/>
  <c r="J664" i="5" s="1"/>
  <c r="E665" i="5"/>
  <c r="J666" i="5"/>
  <c r="E667" i="5"/>
  <c r="J667" i="5" s="1"/>
  <c r="E668" i="5"/>
  <c r="E669" i="5"/>
  <c r="E670" i="5"/>
  <c r="J670" i="5" s="1"/>
  <c r="E671" i="5"/>
  <c r="J671" i="5" s="1"/>
  <c r="E672" i="5"/>
  <c r="E673" i="5"/>
  <c r="E674" i="5"/>
  <c r="J674" i="5" s="1"/>
  <c r="E675" i="5"/>
  <c r="J675" i="5" s="1"/>
  <c r="E676" i="5"/>
  <c r="S676" i="5" s="1"/>
  <c r="E677" i="5"/>
  <c r="E678" i="5"/>
  <c r="J678" i="5" s="1"/>
  <c r="E679" i="5"/>
  <c r="J679" i="5" s="1"/>
  <c r="E680" i="5"/>
  <c r="E681" i="5"/>
  <c r="E682" i="5"/>
  <c r="J682" i="5" s="1"/>
  <c r="E683" i="5"/>
  <c r="J683" i="5" s="1"/>
  <c r="E684" i="5"/>
  <c r="S684" i="5" s="1"/>
  <c r="E685" i="5"/>
  <c r="E686" i="5"/>
  <c r="J686" i="5" s="1"/>
  <c r="E687" i="5"/>
  <c r="E688" i="5"/>
  <c r="J688" i="5" s="1"/>
  <c r="E689" i="5"/>
  <c r="E690" i="5"/>
  <c r="J690" i="5" s="1"/>
  <c r="E691" i="5"/>
  <c r="J691" i="5" s="1"/>
  <c r="E692" i="5"/>
  <c r="E693" i="5"/>
  <c r="E694" i="5"/>
  <c r="J694" i="5" s="1"/>
  <c r="E695" i="5"/>
  <c r="J695" i="5" s="1"/>
  <c r="E696" i="5"/>
  <c r="E697" i="5"/>
  <c r="J697" i="5" s="1"/>
  <c r="E698" i="5"/>
  <c r="J698" i="5" s="1"/>
  <c r="E699" i="5"/>
  <c r="J699" i="5" s="1"/>
  <c r="E700" i="5"/>
  <c r="J700" i="5" s="1"/>
  <c r="E701" i="5"/>
  <c r="E702" i="5"/>
  <c r="J702" i="5" s="1"/>
  <c r="E703" i="5"/>
  <c r="J703" i="5" s="1"/>
  <c r="E704" i="5"/>
  <c r="J704" i="5" s="1"/>
  <c r="E705" i="5"/>
  <c r="E706" i="5"/>
  <c r="J706" i="5" s="1"/>
  <c r="E707" i="5"/>
  <c r="J707" i="5" s="1"/>
  <c r="E708" i="5"/>
  <c r="E709" i="5"/>
  <c r="E710" i="5"/>
  <c r="J710" i="5" s="1"/>
  <c r="E711" i="5"/>
  <c r="J711" i="5" s="1"/>
  <c r="J712" i="5"/>
  <c r="E713" i="5"/>
  <c r="E714" i="5"/>
  <c r="J714" i="5" s="1"/>
  <c r="E715" i="5"/>
  <c r="E716" i="5"/>
  <c r="J716" i="5" s="1"/>
  <c r="E717" i="5"/>
  <c r="E718" i="5"/>
  <c r="J718" i="5" s="1"/>
  <c r="E719" i="5"/>
  <c r="J719" i="5" s="1"/>
  <c r="E720" i="5"/>
  <c r="E721" i="5"/>
  <c r="E722" i="5"/>
  <c r="J722" i="5" s="1"/>
  <c r="E723" i="5"/>
  <c r="E724" i="5"/>
  <c r="J724" i="5" s="1"/>
  <c r="E725" i="5"/>
  <c r="S725" i="5" s="1"/>
  <c r="E726" i="5"/>
  <c r="J726" i="5" s="1"/>
  <c r="E727" i="5"/>
  <c r="J727" i="5" s="1"/>
  <c r="E728" i="5"/>
  <c r="J728" i="5" s="1"/>
  <c r="E729" i="5"/>
  <c r="E730" i="5"/>
  <c r="E731" i="5"/>
  <c r="J731" i="5" s="1"/>
  <c r="E732" i="5"/>
  <c r="E733" i="5"/>
  <c r="E734" i="5"/>
  <c r="J734" i="5" s="1"/>
  <c r="E735" i="5"/>
  <c r="E736" i="5"/>
  <c r="J736" i="5" s="1"/>
  <c r="E737" i="5"/>
  <c r="E738" i="5"/>
  <c r="J738" i="5" s="1"/>
  <c r="E739" i="5"/>
  <c r="J739" i="5" s="1"/>
  <c r="E740" i="5"/>
  <c r="J740" i="5" s="1"/>
  <c r="E741" i="5"/>
  <c r="J741" i="5" s="1"/>
  <c r="E742" i="5"/>
  <c r="J742" i="5" s="1"/>
  <c r="E743" i="5"/>
  <c r="J743" i="5" s="1"/>
  <c r="E744" i="5"/>
  <c r="J744" i="5" s="1"/>
  <c r="E745" i="5"/>
  <c r="E746" i="5"/>
  <c r="J746" i="5" s="1"/>
  <c r="E747" i="5"/>
  <c r="E748" i="5"/>
  <c r="J748" i="5" s="1"/>
  <c r="E749" i="5"/>
  <c r="E750" i="5"/>
  <c r="J750" i="5" s="1"/>
  <c r="E751" i="5"/>
  <c r="E752" i="5"/>
  <c r="J752" i="5" s="1"/>
  <c r="E753" i="5"/>
  <c r="E754" i="5"/>
  <c r="J754" i="5" s="1"/>
  <c r="J755" i="5"/>
  <c r="E756" i="5"/>
  <c r="E757" i="5"/>
  <c r="E758" i="5"/>
  <c r="J758" i="5" s="1"/>
  <c r="E759" i="5"/>
  <c r="J759" i="5" s="1"/>
  <c r="E760" i="5"/>
  <c r="E761" i="5"/>
  <c r="J761" i="5" s="1"/>
  <c r="E762" i="5"/>
  <c r="J762" i="5" s="1"/>
  <c r="E763" i="5"/>
  <c r="E764" i="5"/>
  <c r="E765" i="5"/>
  <c r="E766" i="5"/>
  <c r="J766" i="5" s="1"/>
  <c r="E767" i="5"/>
  <c r="E768" i="5"/>
  <c r="J768" i="5" s="1"/>
  <c r="E769" i="5"/>
  <c r="E770" i="5"/>
  <c r="J770" i="5" s="1"/>
  <c r="E771" i="5"/>
  <c r="E772" i="5"/>
  <c r="J772" i="5" s="1"/>
  <c r="E773" i="5"/>
  <c r="E774" i="5"/>
  <c r="J774" i="5" s="1"/>
  <c r="E775" i="5"/>
  <c r="E776" i="5"/>
  <c r="E777" i="5"/>
  <c r="E778" i="5"/>
  <c r="J778" i="5" s="1"/>
  <c r="E779" i="5"/>
  <c r="J779" i="5" s="1"/>
  <c r="E780" i="5"/>
  <c r="E781" i="5"/>
  <c r="E782" i="5"/>
  <c r="J782" i="5" s="1"/>
  <c r="E783" i="5"/>
  <c r="J783" i="5" s="1"/>
  <c r="E784" i="5"/>
  <c r="E785" i="5"/>
  <c r="E786" i="5"/>
  <c r="J786" i="5" s="1"/>
  <c r="E788" i="5"/>
  <c r="J788" i="5" s="1"/>
  <c r="E789" i="5"/>
  <c r="E790" i="5"/>
  <c r="E791" i="5"/>
  <c r="J791" i="5" s="1"/>
  <c r="E792" i="5"/>
  <c r="J792" i="5" s="1"/>
  <c r="E793" i="5"/>
  <c r="J793" i="5" s="1"/>
  <c r="E794" i="5"/>
  <c r="E795" i="5"/>
  <c r="J795" i="5" s="1"/>
  <c r="E796" i="5"/>
  <c r="J796" i="5" s="1"/>
  <c r="J797" i="5"/>
  <c r="E798" i="5"/>
  <c r="E799" i="5"/>
  <c r="J799" i="5" s="1"/>
  <c r="E787" i="5"/>
  <c r="E801" i="5"/>
  <c r="E802" i="5"/>
  <c r="J802" i="5" s="1"/>
  <c r="E803" i="5"/>
  <c r="J803" i="5" s="1"/>
  <c r="E804" i="5"/>
  <c r="J804" i="5" s="1"/>
  <c r="J805" i="5"/>
  <c r="E806" i="5"/>
  <c r="E807" i="5"/>
  <c r="J807" i="5" s="1"/>
  <c r="E808" i="5"/>
  <c r="S808" i="5" s="1"/>
  <c r="E809" i="5"/>
  <c r="E810" i="5"/>
  <c r="E811" i="5"/>
  <c r="J811" i="5" s="1"/>
  <c r="E812" i="5"/>
  <c r="J812" i="5" s="1"/>
  <c r="E813" i="5"/>
  <c r="J813" i="5" s="1"/>
  <c r="E814" i="5"/>
  <c r="E815" i="5"/>
  <c r="J815" i="5" s="1"/>
  <c r="E816" i="5"/>
  <c r="S816" i="5" s="1"/>
  <c r="E817" i="5"/>
  <c r="E818" i="5"/>
  <c r="E819" i="5"/>
  <c r="J819" i="5" s="1"/>
  <c r="E820" i="5"/>
  <c r="E821" i="5"/>
  <c r="E822" i="5"/>
  <c r="E823" i="5"/>
  <c r="J823" i="5" s="1"/>
  <c r="E824" i="5"/>
  <c r="E825" i="5"/>
  <c r="J825" i="5" s="1"/>
  <c r="E826" i="5"/>
  <c r="J826" i="5" s="1"/>
  <c r="E827" i="5"/>
  <c r="J827" i="5" s="1"/>
  <c r="E828" i="5"/>
  <c r="J828" i="5" s="1"/>
  <c r="E829" i="5"/>
  <c r="J829" i="5" s="1"/>
  <c r="E830" i="5"/>
  <c r="E831" i="5"/>
  <c r="J831" i="5" s="1"/>
  <c r="E832" i="5"/>
  <c r="E833" i="5"/>
  <c r="E834" i="5"/>
  <c r="J834" i="5" s="1"/>
  <c r="E835" i="5"/>
  <c r="J835" i="5" s="1"/>
  <c r="E836" i="5"/>
  <c r="J836" i="5" s="1"/>
  <c r="J837" i="5"/>
  <c r="E838" i="5"/>
  <c r="E839" i="5"/>
  <c r="J839" i="5" s="1"/>
  <c r="E840" i="5"/>
  <c r="J840" i="5" s="1"/>
  <c r="E841" i="5"/>
  <c r="E842" i="5"/>
  <c r="E843" i="5"/>
  <c r="J843" i="5" s="1"/>
  <c r="E844" i="5"/>
  <c r="E845" i="5"/>
  <c r="E846" i="5"/>
  <c r="E847" i="5"/>
  <c r="J847" i="5" s="1"/>
  <c r="E848" i="5"/>
  <c r="E849" i="5"/>
  <c r="E850" i="5"/>
  <c r="E851" i="5"/>
  <c r="J851" i="5" s="1"/>
  <c r="E852" i="5"/>
  <c r="E853" i="5"/>
  <c r="E854" i="5"/>
  <c r="E855" i="5"/>
  <c r="J855" i="5" s="1"/>
  <c r="E856" i="5"/>
  <c r="E857" i="5"/>
  <c r="E858" i="5"/>
  <c r="S858" i="5" s="1"/>
  <c r="E863" i="5"/>
  <c r="J863" i="5" s="1"/>
  <c r="E864" i="5"/>
  <c r="J864" i="5" s="1"/>
  <c r="E865" i="5"/>
  <c r="J865" i="5" s="1"/>
  <c r="E866" i="5"/>
  <c r="E867" i="5"/>
  <c r="J867" i="5" s="1"/>
  <c r="E868" i="5"/>
  <c r="J868" i="5" s="1"/>
  <c r="E869" i="5"/>
  <c r="E870" i="5"/>
  <c r="E871" i="5"/>
  <c r="J871" i="5" s="1"/>
  <c r="E872" i="5"/>
  <c r="J872" i="5" s="1"/>
  <c r="E873" i="5"/>
  <c r="J873" i="5" s="1"/>
  <c r="J874" i="5"/>
  <c r="E875" i="5"/>
  <c r="J875" i="5" s="1"/>
  <c r="E876" i="5"/>
  <c r="J876" i="5" s="1"/>
  <c r="E877" i="5"/>
  <c r="J877" i="5" s="1"/>
  <c r="E878" i="5"/>
  <c r="E879" i="5"/>
  <c r="J879" i="5" s="1"/>
  <c r="E880" i="5"/>
  <c r="J880" i="5" s="1"/>
  <c r="E881" i="5"/>
  <c r="J881" i="5" s="1"/>
  <c r="E882" i="5"/>
  <c r="J882" i="5" s="1"/>
  <c r="E883" i="5"/>
  <c r="J883" i="5" s="1"/>
  <c r="E884" i="5"/>
  <c r="S884" i="5" s="1"/>
  <c r="E885" i="5"/>
  <c r="E886" i="5"/>
  <c r="J886" i="5" s="1"/>
  <c r="E887" i="5"/>
  <c r="J887" i="5" s="1"/>
  <c r="E888" i="5"/>
  <c r="E889" i="5"/>
  <c r="E890" i="5"/>
  <c r="J890" i="5" s="1"/>
  <c r="T103" i="6"/>
  <c r="V103" i="6" s="1"/>
  <c r="W103" i="6" s="1"/>
  <c r="I103" i="6"/>
  <c r="M103" i="6"/>
  <c r="L103" i="6"/>
  <c r="J103" i="6"/>
  <c r="P890" i="5"/>
  <c r="T102" i="6"/>
  <c r="V102" i="6" s="1"/>
  <c r="W102" i="6" s="1"/>
  <c r="I102" i="6"/>
  <c r="M102" i="6"/>
  <c r="J102" i="6"/>
  <c r="L102" i="6"/>
  <c r="T100" i="6"/>
  <c r="V100" i="6" s="1"/>
  <c r="W100" i="6" s="1"/>
  <c r="I100" i="6"/>
  <c r="M100" i="6"/>
  <c r="L100" i="6"/>
  <c r="J100" i="6"/>
  <c r="P889" i="5"/>
  <c r="L99" i="6"/>
  <c r="T99" i="6"/>
  <c r="V99" i="6" s="1"/>
  <c r="W99" i="6" s="1"/>
  <c r="I99" i="6"/>
  <c r="M99" i="6"/>
  <c r="J99" i="6"/>
  <c r="I98" i="6"/>
  <c r="T98" i="6"/>
  <c r="V98" i="6" s="1"/>
  <c r="W98" i="6" s="1"/>
  <c r="M98" i="6"/>
  <c r="J98" i="6"/>
  <c r="L98" i="6"/>
  <c r="P888" i="5"/>
  <c r="T97" i="6"/>
  <c r="V97" i="6" s="1"/>
  <c r="W97" i="6" s="1"/>
  <c r="I97" i="6"/>
  <c r="M97" i="6"/>
  <c r="J97" i="6"/>
  <c r="L97" i="6"/>
  <c r="P887" i="5"/>
  <c r="T96" i="6"/>
  <c r="V96" i="6" s="1"/>
  <c r="W96" i="6" s="1"/>
  <c r="I96" i="6"/>
  <c r="M96" i="6"/>
  <c r="J96" i="6"/>
  <c r="L96" i="6"/>
  <c r="T95" i="6"/>
  <c r="V95" i="6" s="1"/>
  <c r="W95" i="6" s="1"/>
  <c r="I95" i="6"/>
  <c r="M95" i="6"/>
  <c r="L95" i="6"/>
  <c r="H93" i="6"/>
  <c r="I93" i="6" s="1"/>
  <c r="T93" i="6"/>
  <c r="V93" i="6" s="1"/>
  <c r="W93" i="6" s="1"/>
  <c r="M93" i="6"/>
  <c r="J93" i="6"/>
  <c r="T94" i="6"/>
  <c r="V94" i="6" s="1"/>
  <c r="W94" i="6" s="1"/>
  <c r="I94" i="6"/>
  <c r="M94" i="6"/>
  <c r="J94" i="6"/>
  <c r="P886" i="5"/>
  <c r="L94" i="6"/>
  <c r="P885" i="5"/>
  <c r="P884" i="5"/>
  <c r="T92" i="6"/>
  <c r="V92" i="6" s="1"/>
  <c r="W92" i="6" s="1"/>
  <c r="M92" i="6"/>
  <c r="L92" i="6"/>
  <c r="J92" i="6"/>
  <c r="I92" i="6"/>
  <c r="P883" i="5"/>
  <c r="T91" i="6"/>
  <c r="V91" i="6" s="1"/>
  <c r="W91" i="6" s="1"/>
  <c r="M91" i="6"/>
  <c r="L91" i="6"/>
  <c r="J91" i="6"/>
  <c r="I91" i="6"/>
  <c r="T90" i="6"/>
  <c r="V90" i="6" s="1"/>
  <c r="W90" i="6" s="1"/>
  <c r="I90" i="6"/>
  <c r="M90" i="6"/>
  <c r="J90" i="6"/>
  <c r="L90" i="6"/>
  <c r="T89" i="6"/>
  <c r="V89" i="6" s="1"/>
  <c r="W89" i="6" s="1"/>
  <c r="I89" i="6"/>
  <c r="M89" i="6"/>
  <c r="L89" i="6"/>
  <c r="J89" i="6"/>
  <c r="P882" i="5"/>
  <c r="T88" i="6"/>
  <c r="V88" i="6" s="1"/>
  <c r="W88" i="6" s="1"/>
  <c r="M88" i="6"/>
  <c r="L88" i="6"/>
  <c r="J88" i="6"/>
  <c r="I88" i="6"/>
  <c r="T87" i="6"/>
  <c r="V87" i="6" s="1"/>
  <c r="W87" i="6" s="1"/>
  <c r="M87" i="6"/>
  <c r="L87" i="6"/>
  <c r="J87" i="6"/>
  <c r="I87" i="6"/>
  <c r="T86" i="6"/>
  <c r="V86" i="6" s="1"/>
  <c r="W86" i="6" s="1"/>
  <c r="I86" i="6"/>
  <c r="M86" i="6"/>
  <c r="J86" i="6"/>
  <c r="L86" i="6"/>
  <c r="T85" i="6"/>
  <c r="V85" i="6" s="1"/>
  <c r="W85" i="6" s="1"/>
  <c r="M85" i="6"/>
  <c r="L85" i="6"/>
  <c r="J85" i="6"/>
  <c r="I85" i="6"/>
  <c r="P881" i="5"/>
  <c r="T84" i="6"/>
  <c r="V84" i="6" s="1"/>
  <c r="W84" i="6" s="1"/>
  <c r="M84" i="6"/>
  <c r="L84" i="6"/>
  <c r="J84" i="6"/>
  <c r="I84" i="6"/>
  <c r="T83" i="6"/>
  <c r="V83" i="6" s="1"/>
  <c r="W83" i="6" s="1"/>
  <c r="M83" i="6"/>
  <c r="J83" i="6"/>
  <c r="I83" i="6"/>
  <c r="L83" i="6"/>
  <c r="N83" i="6" s="1"/>
  <c r="O83" i="6" s="1"/>
  <c r="P83" i="6" s="1"/>
  <c r="P880" i="5"/>
  <c r="T82" i="6"/>
  <c r="V82" i="6" s="1"/>
  <c r="W82" i="6" s="1"/>
  <c r="I82" i="6"/>
  <c r="L82" i="6"/>
  <c r="M82" i="6"/>
  <c r="J82" i="6"/>
  <c r="T81" i="6"/>
  <c r="V81" i="6" s="1"/>
  <c r="W81" i="6" s="1"/>
  <c r="I81" i="6"/>
  <c r="L81" i="6"/>
  <c r="M81" i="6"/>
  <c r="J81" i="6"/>
  <c r="J80" i="6"/>
  <c r="T101" i="6"/>
  <c r="V101" i="6" s="1"/>
  <c r="W101" i="6" s="1"/>
  <c r="I101" i="6"/>
  <c r="M101" i="6"/>
  <c r="J101" i="6"/>
  <c r="L101" i="6"/>
  <c r="P879" i="5"/>
  <c r="T79" i="6"/>
  <c r="V79" i="6" s="1"/>
  <c r="W79" i="6" s="1"/>
  <c r="I79" i="6"/>
  <c r="M79" i="6"/>
  <c r="J79" i="6"/>
  <c r="L79" i="6"/>
  <c r="P878" i="5"/>
  <c r="T78" i="6"/>
  <c r="V78" i="6" s="1"/>
  <c r="W78" i="6" s="1"/>
  <c r="I78" i="6"/>
  <c r="L78" i="6"/>
  <c r="J78" i="6"/>
  <c r="M78" i="6"/>
  <c r="T80" i="6"/>
  <c r="V80" i="6" s="1"/>
  <c r="W80" i="6" s="1"/>
  <c r="M80" i="6"/>
  <c r="L80" i="6"/>
  <c r="T77" i="6"/>
  <c r="V77" i="6" s="1"/>
  <c r="W77" i="6" s="1"/>
  <c r="M77" i="6"/>
  <c r="L77" i="6"/>
  <c r="J77" i="6"/>
  <c r="I80" i="6"/>
  <c r="I77" i="6"/>
  <c r="P877" i="5"/>
  <c r="T76" i="6"/>
  <c r="V76" i="6" s="1"/>
  <c r="W76" i="6" s="1"/>
  <c r="M76" i="6"/>
  <c r="J76" i="6"/>
  <c r="I76" i="6"/>
  <c r="L76" i="6"/>
  <c r="T75" i="6"/>
  <c r="V75" i="6" s="1"/>
  <c r="W75" i="6" s="1"/>
  <c r="M75" i="6"/>
  <c r="J75" i="6"/>
  <c r="L75" i="6"/>
  <c r="I75" i="6"/>
  <c r="P876" i="5"/>
  <c r="T74" i="6"/>
  <c r="V74" i="6" s="1"/>
  <c r="W74" i="6" s="1"/>
  <c r="I74" i="6"/>
  <c r="M74" i="6"/>
  <c r="J74" i="6"/>
  <c r="L74" i="6"/>
  <c r="P875" i="5"/>
  <c r="L73" i="6"/>
  <c r="M73" i="6"/>
  <c r="T73" i="6"/>
  <c r="V73" i="6" s="1"/>
  <c r="W73" i="6" s="1"/>
  <c r="J73" i="6"/>
  <c r="P874" i="5"/>
  <c r="Q874" i="5" s="1"/>
  <c r="S874" i="5"/>
  <c r="T72" i="6"/>
  <c r="V72" i="6" s="1"/>
  <c r="W72" i="6" s="1"/>
  <c r="M72" i="6"/>
  <c r="J72" i="6"/>
  <c r="L72" i="6"/>
  <c r="I72" i="6"/>
  <c r="P873" i="5"/>
  <c r="T71" i="6"/>
  <c r="V71" i="6" s="1"/>
  <c r="W71" i="6" s="1"/>
  <c r="M71" i="6"/>
  <c r="J71" i="6"/>
  <c r="L71" i="6"/>
  <c r="I71" i="6"/>
  <c r="P872" i="5"/>
  <c r="P871" i="5"/>
  <c r="P870" i="5"/>
  <c r="T70" i="6"/>
  <c r="V70" i="6" s="1"/>
  <c r="W70" i="6" s="1"/>
  <c r="M70" i="6"/>
  <c r="J70" i="6"/>
  <c r="L70" i="6"/>
  <c r="T69" i="6"/>
  <c r="V69" i="6" s="1"/>
  <c r="W69" i="6" s="1"/>
  <c r="I69" i="6"/>
  <c r="M69" i="6"/>
  <c r="J69" i="6"/>
  <c r="L69" i="6"/>
  <c r="I70" i="6"/>
  <c r="P869" i="5"/>
  <c r="T67" i="6"/>
  <c r="V67" i="6" s="1"/>
  <c r="W67" i="6" s="1"/>
  <c r="I67" i="6"/>
  <c r="M67" i="6"/>
  <c r="J67" i="6"/>
  <c r="L67" i="6"/>
  <c r="T66" i="6"/>
  <c r="V66" i="6" s="1"/>
  <c r="W66" i="6" s="1"/>
  <c r="M66" i="6"/>
  <c r="J66" i="6"/>
  <c r="I66" i="6"/>
  <c r="L66" i="6"/>
  <c r="T65" i="6"/>
  <c r="V65" i="6" s="1"/>
  <c r="W65" i="6" s="1"/>
  <c r="M65" i="6"/>
  <c r="L65" i="6"/>
  <c r="J65" i="6"/>
  <c r="I65" i="6"/>
  <c r="P868" i="5"/>
  <c r="T64" i="6"/>
  <c r="V64" i="6" s="1"/>
  <c r="W64" i="6" s="1"/>
  <c r="M64" i="6"/>
  <c r="L64" i="6"/>
  <c r="J64" i="6"/>
  <c r="I64" i="6"/>
  <c r="T68" i="6"/>
  <c r="V68" i="6" s="1"/>
  <c r="W68" i="6" s="1"/>
  <c r="I68" i="6"/>
  <c r="M68" i="6"/>
  <c r="L68" i="6"/>
  <c r="J68" i="6"/>
  <c r="P867" i="5"/>
  <c r="T62" i="6"/>
  <c r="V62" i="6" s="1"/>
  <c r="W62" i="6" s="1"/>
  <c r="I62" i="6"/>
  <c r="M62" i="6"/>
  <c r="J62" i="6"/>
  <c r="L62" i="6"/>
  <c r="T61" i="6"/>
  <c r="V61" i="6" s="1"/>
  <c r="W61" i="6" s="1"/>
  <c r="I61" i="6"/>
  <c r="M61" i="6"/>
  <c r="J61" i="6"/>
  <c r="L61" i="6"/>
  <c r="T63" i="6"/>
  <c r="V63" i="6" s="1"/>
  <c r="W63" i="6" s="1"/>
  <c r="M63" i="6"/>
  <c r="J63" i="6"/>
  <c r="I63" i="6"/>
  <c r="L63" i="6"/>
  <c r="T59" i="6"/>
  <c r="V59" i="6" s="1"/>
  <c r="W59" i="6" s="1"/>
  <c r="J59" i="6"/>
  <c r="P866" i="5"/>
  <c r="I59" i="6"/>
  <c r="M59" i="6"/>
  <c r="L59" i="6"/>
  <c r="T60" i="6"/>
  <c r="V60" i="6" s="1"/>
  <c r="W60" i="6" s="1"/>
  <c r="I60" i="6"/>
  <c r="M60" i="6"/>
  <c r="J60" i="6"/>
  <c r="L60" i="6"/>
  <c r="T58" i="6"/>
  <c r="V58" i="6" s="1"/>
  <c r="W58" i="6" s="1"/>
  <c r="M58" i="6"/>
  <c r="L58" i="6"/>
  <c r="J58" i="6"/>
  <c r="I58" i="6"/>
  <c r="P865" i="5"/>
  <c r="T57" i="6"/>
  <c r="V57" i="6" s="1"/>
  <c r="W57" i="6" s="1"/>
  <c r="M57" i="6"/>
  <c r="J57" i="6"/>
  <c r="L57" i="6"/>
  <c r="I57" i="6"/>
  <c r="P864" i="5"/>
  <c r="P863" i="5"/>
  <c r="T56" i="6"/>
  <c r="V56" i="6" s="1"/>
  <c r="W56" i="6" s="1"/>
  <c r="I56" i="6"/>
  <c r="M56" i="6"/>
  <c r="J56" i="6"/>
  <c r="L56" i="6"/>
  <c r="T55" i="6"/>
  <c r="V55" i="6" s="1"/>
  <c r="W55" i="6" s="1"/>
  <c r="M55" i="6"/>
  <c r="J55" i="6"/>
  <c r="I55" i="6"/>
  <c r="L55" i="6"/>
  <c r="P862" i="5"/>
  <c r="P861" i="5"/>
  <c r="T52" i="6"/>
  <c r="V52" i="6" s="1"/>
  <c r="W52" i="6" s="1"/>
  <c r="M52" i="6"/>
  <c r="J52" i="6"/>
  <c r="I52" i="6"/>
  <c r="L52" i="6"/>
  <c r="T53" i="6"/>
  <c r="V53" i="6" s="1"/>
  <c r="W53" i="6" s="1"/>
  <c r="M53" i="6"/>
  <c r="L53" i="6"/>
  <c r="J53" i="6"/>
  <c r="T51" i="6"/>
  <c r="V51" i="6" s="1"/>
  <c r="W51" i="6" s="1"/>
  <c r="M51" i="6"/>
  <c r="L51" i="6"/>
  <c r="J51" i="6"/>
  <c r="I51" i="6"/>
  <c r="I53" i="6"/>
  <c r="P860" i="5"/>
  <c r="T50" i="6"/>
  <c r="V50" i="6" s="1"/>
  <c r="W50" i="6" s="1"/>
  <c r="M50" i="6"/>
  <c r="L50" i="6"/>
  <c r="J50" i="6"/>
  <c r="I50" i="6"/>
  <c r="T49" i="6"/>
  <c r="V49" i="6" s="1"/>
  <c r="W49" i="6" s="1"/>
  <c r="I49" i="6"/>
  <c r="M49" i="6"/>
  <c r="L49" i="6"/>
  <c r="J49" i="6"/>
  <c r="P859" i="5"/>
  <c r="Q859" i="5" s="1"/>
  <c r="S859" i="5"/>
  <c r="P858" i="5"/>
  <c r="P857" i="5"/>
  <c r="T54" i="6"/>
  <c r="V54" i="6" s="1"/>
  <c r="W54" i="6" s="1"/>
  <c r="M54" i="6"/>
  <c r="L54" i="6"/>
  <c r="J54" i="6"/>
  <c r="T48" i="6"/>
  <c r="V48" i="6" s="1"/>
  <c r="W48" i="6" s="1"/>
  <c r="M48" i="6"/>
  <c r="J48" i="6"/>
  <c r="L48" i="6"/>
  <c r="T47" i="6"/>
  <c r="V47" i="6" s="1"/>
  <c r="W47" i="6" s="1"/>
  <c r="I47" i="6"/>
  <c r="M47" i="6"/>
  <c r="J47" i="6"/>
  <c r="L47" i="6"/>
  <c r="N47" i="6" s="1"/>
  <c r="O47" i="6" s="1"/>
  <c r="P47" i="6" s="1"/>
  <c r="T46" i="6"/>
  <c r="V46" i="6" s="1"/>
  <c r="W46" i="6" s="1"/>
  <c r="I46" i="6"/>
  <c r="M46" i="6"/>
  <c r="J46" i="6"/>
  <c r="L46" i="6"/>
  <c r="T45" i="6"/>
  <c r="V45" i="6" s="1"/>
  <c r="W45" i="6" s="1"/>
  <c r="M45" i="6"/>
  <c r="J45" i="6"/>
  <c r="I45" i="6"/>
  <c r="L45" i="6"/>
  <c r="I54" i="6"/>
  <c r="I48" i="6"/>
  <c r="T44" i="6"/>
  <c r="V44" i="6" s="1"/>
  <c r="W44" i="6" s="1"/>
  <c r="M44" i="6"/>
  <c r="J44" i="6"/>
  <c r="I44" i="6"/>
  <c r="L44" i="6"/>
  <c r="T43" i="6"/>
  <c r="V43" i="6" s="1"/>
  <c r="W43" i="6" s="1"/>
  <c r="I43" i="6"/>
  <c r="M43" i="6"/>
  <c r="L43" i="6"/>
  <c r="J43" i="6"/>
  <c r="T42" i="6"/>
  <c r="V42" i="6" s="1"/>
  <c r="W42" i="6" s="1"/>
  <c r="M42" i="6"/>
  <c r="J42" i="6"/>
  <c r="L42" i="6"/>
  <c r="I42" i="6"/>
  <c r="P856" i="5"/>
  <c r="T39" i="6"/>
  <c r="V39" i="6" s="1"/>
  <c r="W39" i="6" s="1"/>
  <c r="M39" i="6"/>
  <c r="J39" i="6"/>
  <c r="I39" i="6"/>
  <c r="L39" i="6"/>
  <c r="P855" i="5"/>
  <c r="T40" i="6"/>
  <c r="V40" i="6" s="1"/>
  <c r="W40" i="6" s="1"/>
  <c r="M40" i="6"/>
  <c r="J40" i="6"/>
  <c r="I40" i="6"/>
  <c r="T38" i="6"/>
  <c r="V38" i="6" s="1"/>
  <c r="W38" i="6" s="1"/>
  <c r="M38" i="6"/>
  <c r="L38" i="6"/>
  <c r="J38" i="6"/>
  <c r="I38" i="6"/>
  <c r="L40" i="6"/>
  <c r="T41" i="6"/>
  <c r="V41" i="6" s="1"/>
  <c r="W41" i="6" s="1"/>
  <c r="M41" i="6"/>
  <c r="J41" i="6"/>
  <c r="L41" i="6"/>
  <c r="I41" i="6"/>
  <c r="T37" i="6"/>
  <c r="V37" i="6" s="1"/>
  <c r="W37" i="6" s="1"/>
  <c r="M37" i="6"/>
  <c r="J37" i="6"/>
  <c r="L37" i="6"/>
  <c r="I37" i="6"/>
  <c r="T36" i="6"/>
  <c r="V36" i="6" s="1"/>
  <c r="W36" i="6" s="1"/>
  <c r="M36" i="6"/>
  <c r="J36" i="6"/>
  <c r="L36" i="6"/>
  <c r="T35" i="6"/>
  <c r="V35" i="6" s="1"/>
  <c r="W35" i="6" s="1"/>
  <c r="M35" i="6"/>
  <c r="L35" i="6"/>
  <c r="J35" i="6"/>
  <c r="I35" i="6"/>
  <c r="I36" i="6"/>
  <c r="P854" i="5"/>
  <c r="T34" i="6"/>
  <c r="V34" i="6" s="1"/>
  <c r="W34" i="6" s="1"/>
  <c r="I34" i="6"/>
  <c r="M34" i="6"/>
  <c r="J34" i="6"/>
  <c r="L34" i="6"/>
  <c r="P853" i="5"/>
  <c r="T33" i="6"/>
  <c r="V33" i="6" s="1"/>
  <c r="W33" i="6" s="1"/>
  <c r="M33" i="6"/>
  <c r="L33" i="6"/>
  <c r="J33" i="6"/>
  <c r="I33" i="6"/>
  <c r="H24" i="6"/>
  <c r="I24" i="6" s="1"/>
  <c r="H23" i="6"/>
  <c r="I23" i="6" s="1"/>
  <c r="H29" i="6"/>
  <c r="I29" i="6" s="1"/>
  <c r="H28" i="6"/>
  <c r="L28" i="6" s="1"/>
  <c r="M28" i="6"/>
  <c r="H31" i="6"/>
  <c r="I31" i="6" s="1"/>
  <c r="H32" i="6"/>
  <c r="L32" i="6" s="1"/>
  <c r="P852" i="5"/>
  <c r="T32" i="6"/>
  <c r="V32" i="6" s="1"/>
  <c r="W32" i="6" s="1"/>
  <c r="M32" i="6"/>
  <c r="J32" i="6"/>
  <c r="T31" i="6"/>
  <c r="V31" i="6" s="1"/>
  <c r="W31" i="6" s="1"/>
  <c r="M31" i="6"/>
  <c r="J31" i="6"/>
  <c r="H30" i="6"/>
  <c r="I30" i="6" s="1"/>
  <c r="T30" i="6"/>
  <c r="V30" i="6" s="1"/>
  <c r="W30" i="6" s="1"/>
  <c r="M30" i="6"/>
  <c r="J30" i="6"/>
  <c r="P851" i="5"/>
  <c r="P850" i="5"/>
  <c r="P849" i="5"/>
  <c r="T29" i="6"/>
  <c r="V29" i="6" s="1"/>
  <c r="W29" i="6" s="1"/>
  <c r="M29" i="6"/>
  <c r="J29" i="6"/>
  <c r="T28" i="6"/>
  <c r="V28" i="6" s="1"/>
  <c r="W28" i="6" s="1"/>
  <c r="J28" i="6"/>
  <c r="H27" i="6"/>
  <c r="L27" i="6" s="1"/>
  <c r="T27" i="6"/>
  <c r="V27" i="6" s="1"/>
  <c r="W27" i="6" s="1"/>
  <c r="M27" i="6"/>
  <c r="J27" i="6"/>
  <c r="T26" i="6"/>
  <c r="V26" i="6" s="1"/>
  <c r="W26" i="6" s="1"/>
  <c r="M26" i="6"/>
  <c r="J26" i="6"/>
  <c r="I26" i="6"/>
  <c r="L26" i="6"/>
  <c r="H25" i="6"/>
  <c r="L25" i="6" s="1"/>
  <c r="T25" i="6"/>
  <c r="V25" i="6" s="1"/>
  <c r="W25" i="6" s="1"/>
  <c r="M25" i="6"/>
  <c r="J25" i="6"/>
  <c r="P848" i="5"/>
  <c r="T24" i="6"/>
  <c r="V24" i="6" s="1"/>
  <c r="W24" i="6" s="1"/>
  <c r="M24" i="6"/>
  <c r="J24" i="6"/>
  <c r="T23" i="6"/>
  <c r="V23" i="6" s="1"/>
  <c r="W23" i="6" s="1"/>
  <c r="M23" i="6"/>
  <c r="J23" i="6"/>
  <c r="H22" i="6"/>
  <c r="L22" i="6" s="1"/>
  <c r="H21" i="6"/>
  <c r="L21" i="6" s="1"/>
  <c r="H20" i="6"/>
  <c r="I20" i="6" s="1"/>
  <c r="H19" i="6"/>
  <c r="I19" i="6" s="1"/>
  <c r="H18" i="6"/>
  <c r="L18" i="6" s="1"/>
  <c r="H17" i="6"/>
  <c r="L17" i="6" s="1"/>
  <c r="P847" i="5"/>
  <c r="T21" i="6"/>
  <c r="V21" i="6" s="1"/>
  <c r="W21" i="6" s="1"/>
  <c r="M21" i="6"/>
  <c r="J21" i="6"/>
  <c r="V20" i="6"/>
  <c r="W20" i="6" s="1"/>
  <c r="M20" i="6"/>
  <c r="J20" i="6"/>
  <c r="T22" i="6"/>
  <c r="V22" i="6" s="1"/>
  <c r="W22" i="6" s="1"/>
  <c r="M22" i="6"/>
  <c r="J22" i="6"/>
  <c r="T19" i="6"/>
  <c r="V19" i="6" s="1"/>
  <c r="W19" i="6" s="1"/>
  <c r="M19" i="6"/>
  <c r="J19" i="6"/>
  <c r="P846" i="5"/>
  <c r="T18" i="6"/>
  <c r="V18" i="6" s="1"/>
  <c r="W18" i="6" s="1"/>
  <c r="M18" i="6"/>
  <c r="J18" i="6"/>
  <c r="T17" i="6"/>
  <c r="V17" i="6" s="1"/>
  <c r="W17" i="6" s="1"/>
  <c r="M17" i="6"/>
  <c r="J17" i="6"/>
  <c r="P845" i="5"/>
  <c r="V16" i="6"/>
  <c r="W16" i="6" s="1"/>
  <c r="I16" i="6"/>
  <c r="M16" i="6"/>
  <c r="L16" i="6"/>
  <c r="J16" i="6"/>
  <c r="H15" i="6"/>
  <c r="I15" i="6" s="1"/>
  <c r="H14" i="6"/>
  <c r="I14" i="6" s="1"/>
  <c r="J13" i="6"/>
  <c r="H13" i="6"/>
  <c r="I13" i="6" s="1"/>
  <c r="H11" i="6"/>
  <c r="I11" i="6" s="1"/>
  <c r="H12" i="6"/>
  <c r="L12" i="6" s="1"/>
  <c r="P844" i="5"/>
  <c r="T15" i="6"/>
  <c r="V15" i="6" s="1"/>
  <c r="W15" i="6" s="1"/>
  <c r="T14" i="6"/>
  <c r="V14" i="6" s="1"/>
  <c r="W14" i="6" s="1"/>
  <c r="T13" i="6"/>
  <c r="V13" i="6" s="1"/>
  <c r="W13" i="6" s="1"/>
  <c r="M15" i="6"/>
  <c r="J15" i="6"/>
  <c r="M14" i="6"/>
  <c r="J14" i="6"/>
  <c r="M13" i="6"/>
  <c r="P843" i="5"/>
  <c r="P842" i="5"/>
  <c r="T12" i="6"/>
  <c r="V12" i="6" s="1"/>
  <c r="W12" i="6" s="1"/>
  <c r="M12" i="6"/>
  <c r="J12" i="6"/>
  <c r="H10" i="6"/>
  <c r="I10" i="6" s="1"/>
  <c r="H9" i="6"/>
  <c r="L9" i="6" s="1"/>
  <c r="H8" i="6"/>
  <c r="I8" i="6" s="1"/>
  <c r="J8" i="6"/>
  <c r="P841" i="5"/>
  <c r="T11" i="6"/>
  <c r="V11" i="6" s="1"/>
  <c r="W11" i="6" s="1"/>
  <c r="M11" i="6"/>
  <c r="J11" i="6"/>
  <c r="T10" i="6"/>
  <c r="V10" i="6" s="1"/>
  <c r="W10" i="6" s="1"/>
  <c r="M10" i="6"/>
  <c r="J10" i="6"/>
  <c r="T9" i="6"/>
  <c r="V9" i="6" s="1"/>
  <c r="W9" i="6" s="1"/>
  <c r="M9" i="6"/>
  <c r="J9" i="6"/>
  <c r="T8" i="6"/>
  <c r="V8" i="6" s="1"/>
  <c r="W8" i="6" s="1"/>
  <c r="M8" i="6"/>
  <c r="T7" i="6"/>
  <c r="V7" i="6" s="1"/>
  <c r="W7" i="6" s="1"/>
  <c r="H7" i="6"/>
  <c r="I7" i="6" s="1"/>
  <c r="M484" i="6"/>
  <c r="J484" i="6"/>
  <c r="H484" i="6"/>
  <c r="L484" i="6" s="1"/>
  <c r="J7" i="6"/>
  <c r="M7" i="6"/>
  <c r="O838" i="1"/>
  <c r="P840" i="5"/>
  <c r="O837" i="1"/>
  <c r="P839" i="5"/>
  <c r="O836" i="1"/>
  <c r="P838" i="5"/>
  <c r="O835" i="1"/>
  <c r="P837" i="5"/>
  <c r="Q837" i="5" s="1"/>
  <c r="S837" i="5"/>
  <c r="O834" i="1"/>
  <c r="P836" i="5"/>
  <c r="O833" i="1"/>
  <c r="P835" i="5"/>
  <c r="Q835" i="5" s="1"/>
  <c r="S835" i="5"/>
  <c r="O832" i="1"/>
  <c r="P834" i="5"/>
  <c r="O831" i="1"/>
  <c r="P833" i="5"/>
  <c r="O830" i="1"/>
  <c r="P832" i="5"/>
  <c r="O829" i="1"/>
  <c r="P831" i="5"/>
  <c r="O828" i="1"/>
  <c r="P830" i="5"/>
  <c r="O827" i="1"/>
  <c r="P829" i="5"/>
  <c r="O826" i="1"/>
  <c r="P828" i="5"/>
  <c r="O825" i="1"/>
  <c r="P827" i="5"/>
  <c r="O824" i="1"/>
  <c r="P826" i="5"/>
  <c r="O823" i="1"/>
  <c r="G823" i="1"/>
  <c r="O822" i="1"/>
  <c r="G822" i="1"/>
  <c r="P825" i="5"/>
  <c r="P824" i="5"/>
  <c r="O821" i="1"/>
  <c r="G821" i="1"/>
  <c r="P823" i="5"/>
  <c r="O820" i="1"/>
  <c r="G820" i="1"/>
  <c r="P822" i="5"/>
  <c r="O819" i="1"/>
  <c r="G819" i="1"/>
  <c r="P821" i="5"/>
  <c r="O818" i="1"/>
  <c r="G818" i="1"/>
  <c r="P820" i="5"/>
  <c r="O817" i="1"/>
  <c r="G817" i="1"/>
  <c r="P819" i="5"/>
  <c r="O816" i="1"/>
  <c r="G816" i="1"/>
  <c r="P818" i="5"/>
  <c r="O815" i="1"/>
  <c r="G815" i="1"/>
  <c r="P817" i="5"/>
  <c r="O814" i="1"/>
  <c r="G814" i="1"/>
  <c r="P816" i="5"/>
  <c r="O813" i="1"/>
  <c r="G813" i="1"/>
  <c r="P815" i="5"/>
  <c r="O812" i="1"/>
  <c r="G812" i="1"/>
  <c r="P814" i="5"/>
  <c r="O811" i="1"/>
  <c r="G811" i="1"/>
  <c r="P813" i="5"/>
  <c r="Q813" i="5" s="1"/>
  <c r="S813" i="5"/>
  <c r="O810" i="1"/>
  <c r="G810" i="1"/>
  <c r="P812" i="5"/>
  <c r="O809" i="1"/>
  <c r="G809" i="1"/>
  <c r="P811" i="5"/>
  <c r="O808" i="1"/>
  <c r="G808" i="1"/>
  <c r="P810" i="5"/>
  <c r="O807" i="1"/>
  <c r="G807" i="1"/>
  <c r="P809" i="5"/>
  <c r="O806" i="1"/>
  <c r="G806" i="1"/>
  <c r="P808" i="5"/>
  <c r="O805" i="1"/>
  <c r="G805" i="1"/>
  <c r="P807" i="5"/>
  <c r="O804" i="1"/>
  <c r="G804" i="1"/>
  <c r="P806" i="5"/>
  <c r="O803" i="1"/>
  <c r="G803" i="1"/>
  <c r="P805" i="5"/>
  <c r="Q805" i="5" s="1"/>
  <c r="S805" i="5"/>
  <c r="O802" i="1"/>
  <c r="G802" i="1"/>
  <c r="P804" i="5"/>
  <c r="Q804" i="5" s="1"/>
  <c r="O801" i="1"/>
  <c r="G801" i="1"/>
  <c r="P803" i="5"/>
  <c r="O800" i="1"/>
  <c r="G800" i="1"/>
  <c r="P802" i="5"/>
  <c r="O799" i="1"/>
  <c r="G799" i="1"/>
  <c r="P801" i="5"/>
  <c r="O798" i="1"/>
  <c r="G798" i="1"/>
  <c r="E800" i="5"/>
  <c r="P800" i="5"/>
  <c r="O797" i="1"/>
  <c r="G797" i="1"/>
  <c r="P799" i="5"/>
  <c r="O796" i="1"/>
  <c r="G796" i="1"/>
  <c r="P798" i="5"/>
  <c r="O795" i="1"/>
  <c r="G795" i="1"/>
  <c r="P797" i="5"/>
  <c r="Q797" i="5" s="1"/>
  <c r="S797" i="5"/>
  <c r="O794" i="1"/>
  <c r="G794" i="1"/>
  <c r="P796" i="5"/>
  <c r="S796" i="5"/>
  <c r="O793" i="1"/>
  <c r="G793" i="1"/>
  <c r="P795" i="5"/>
  <c r="Q795" i="5" s="1"/>
  <c r="S795" i="5"/>
  <c r="O792" i="1"/>
  <c r="G792" i="1"/>
  <c r="P794" i="5"/>
  <c r="O791" i="1"/>
  <c r="G791" i="1"/>
  <c r="P793" i="5"/>
  <c r="S793" i="5"/>
  <c r="O790" i="1"/>
  <c r="G790" i="1"/>
  <c r="P792" i="5"/>
  <c r="O789" i="1"/>
  <c r="G789" i="1"/>
  <c r="P791" i="5"/>
  <c r="O788" i="1"/>
  <c r="G788" i="1"/>
  <c r="P790" i="5"/>
  <c r="O787" i="1"/>
  <c r="G787" i="1"/>
  <c r="P789" i="5"/>
  <c r="O786" i="1"/>
  <c r="G786" i="1"/>
  <c r="P788" i="5"/>
  <c r="O785" i="1"/>
  <c r="G785" i="1"/>
  <c r="P787" i="5"/>
  <c r="O784" i="1"/>
  <c r="G784" i="1"/>
  <c r="O783" i="1"/>
  <c r="G783" i="1"/>
  <c r="P786" i="5"/>
  <c r="O782" i="1"/>
  <c r="G782" i="1"/>
  <c r="P785" i="5"/>
  <c r="P784" i="5"/>
  <c r="O781" i="1"/>
  <c r="G781" i="1"/>
  <c r="P783" i="5"/>
  <c r="O780" i="1"/>
  <c r="G780" i="1"/>
  <c r="P782" i="5"/>
  <c r="Q782" i="5" s="1"/>
  <c r="S782" i="5"/>
  <c r="O779" i="1"/>
  <c r="G779" i="1"/>
  <c r="P781" i="5"/>
  <c r="O778" i="1"/>
  <c r="G778" i="1"/>
  <c r="P780" i="5"/>
  <c r="S780" i="5"/>
  <c r="O777" i="1"/>
  <c r="G777" i="1"/>
  <c r="P779" i="5"/>
  <c r="O776" i="1"/>
  <c r="G776" i="1"/>
  <c r="P778" i="5"/>
  <c r="O775" i="1"/>
  <c r="G775" i="1"/>
  <c r="G774" i="1"/>
  <c r="P777" i="5"/>
  <c r="O774" i="1"/>
  <c r="P776" i="5"/>
  <c r="P775" i="5"/>
  <c r="P774" i="5"/>
  <c r="P773" i="5"/>
  <c r="P772" i="5"/>
  <c r="S772" i="5"/>
  <c r="O771" i="1"/>
  <c r="G771" i="1"/>
  <c r="O772" i="1"/>
  <c r="G772" i="1"/>
  <c r="O770" i="1"/>
  <c r="G770" i="1"/>
  <c r="O773" i="1"/>
  <c r="O769" i="1"/>
  <c r="G769" i="1"/>
  <c r="G773" i="1"/>
  <c r="O768" i="1"/>
  <c r="G768" i="1"/>
  <c r="P771" i="5"/>
  <c r="P770" i="5"/>
  <c r="P769" i="5"/>
  <c r="P768" i="5"/>
  <c r="P767" i="5"/>
  <c r="P766" i="5"/>
  <c r="O764" i="1"/>
  <c r="G764" i="1"/>
  <c r="O763" i="1"/>
  <c r="G763" i="1"/>
  <c r="P765" i="5"/>
  <c r="O766" i="1"/>
  <c r="G766" i="1"/>
  <c r="O765" i="1"/>
  <c r="G765" i="1"/>
  <c r="O762" i="1"/>
  <c r="G762" i="1"/>
  <c r="O761" i="1"/>
  <c r="G761" i="1"/>
  <c r="P764" i="5"/>
  <c r="O767" i="1"/>
  <c r="G767" i="1"/>
  <c r="P763" i="5"/>
  <c r="O760" i="1"/>
  <c r="G760" i="1"/>
  <c r="P762" i="5"/>
  <c r="O759" i="1"/>
  <c r="G759" i="1"/>
  <c r="P761" i="5"/>
  <c r="O758" i="1"/>
  <c r="G758" i="1"/>
  <c r="P760" i="5"/>
  <c r="O757" i="1"/>
  <c r="G757" i="1"/>
  <c r="P759" i="5"/>
  <c r="O756" i="1"/>
  <c r="G756" i="1"/>
  <c r="P758" i="5"/>
  <c r="O755" i="1"/>
  <c r="G755" i="1"/>
  <c r="P757" i="5"/>
  <c r="O754" i="1"/>
  <c r="G754" i="1"/>
  <c r="P756" i="5"/>
  <c r="O753" i="1"/>
  <c r="G753" i="1"/>
  <c r="P755" i="5"/>
  <c r="Q755" i="5" s="1"/>
  <c r="S755" i="5"/>
  <c r="O752" i="1"/>
  <c r="G752" i="1"/>
  <c r="P754" i="5"/>
  <c r="O751" i="1"/>
  <c r="G751" i="1"/>
  <c r="P753" i="5"/>
  <c r="O750" i="1"/>
  <c r="G750" i="1"/>
  <c r="P752" i="5"/>
  <c r="S752" i="5"/>
  <c r="P751" i="5"/>
  <c r="P750" i="5"/>
  <c r="Q750" i="5" s="1"/>
  <c r="S750" i="5"/>
  <c r="P749" i="5"/>
  <c r="P748" i="5"/>
  <c r="G745" i="1"/>
  <c r="O745" i="1"/>
  <c r="G746" i="1"/>
  <c r="O746" i="1"/>
  <c r="G747" i="1"/>
  <c r="O747" i="1"/>
  <c r="G748" i="1"/>
  <c r="O748" i="1"/>
  <c r="P747" i="5"/>
  <c r="P746" i="5"/>
  <c r="O744" i="1"/>
  <c r="G744" i="1"/>
  <c r="O743" i="1"/>
  <c r="G743" i="1"/>
  <c r="P745" i="5"/>
  <c r="P744" i="5"/>
  <c r="P743" i="5"/>
  <c r="P742" i="5"/>
  <c r="G741" i="1"/>
  <c r="O741" i="1"/>
  <c r="G742" i="1"/>
  <c r="O742" i="1"/>
  <c r="O740" i="1"/>
  <c r="G740" i="1"/>
  <c r="O739" i="1"/>
  <c r="G739" i="1"/>
  <c r="P741" i="5"/>
  <c r="P740" i="5"/>
  <c r="O737" i="1"/>
  <c r="O738" i="1"/>
  <c r="G737" i="1"/>
  <c r="G738" i="1"/>
  <c r="O749" i="1"/>
  <c r="G749" i="1"/>
  <c r="P739" i="5"/>
  <c r="O736" i="1"/>
  <c r="G736" i="1"/>
  <c r="P738" i="5"/>
  <c r="O735" i="1"/>
  <c r="G735" i="1"/>
  <c r="P737" i="5"/>
  <c r="O734" i="1"/>
  <c r="G734" i="1"/>
  <c r="P736" i="5"/>
  <c r="P735" i="5"/>
  <c r="P734" i="5"/>
  <c r="P733" i="5"/>
  <c r="O733" i="1"/>
  <c r="G733" i="1"/>
  <c r="O732" i="1"/>
  <c r="G732" i="1"/>
  <c r="O731" i="1"/>
  <c r="G731" i="1"/>
  <c r="P732" i="5"/>
  <c r="P731" i="5"/>
  <c r="G730" i="1"/>
  <c r="O730" i="1"/>
  <c r="O729" i="1"/>
  <c r="G729" i="1"/>
  <c r="O728" i="1"/>
  <c r="G728" i="1"/>
  <c r="P730" i="5"/>
  <c r="P729" i="5"/>
  <c r="P728" i="5"/>
  <c r="P727" i="5"/>
  <c r="P726" i="5"/>
  <c r="P725" i="5"/>
  <c r="P724" i="5"/>
  <c r="P723" i="5"/>
  <c r="P722" i="5"/>
  <c r="O727" i="1"/>
  <c r="G727" i="1"/>
  <c r="O726" i="1"/>
  <c r="G726" i="1"/>
  <c r="O725" i="1"/>
  <c r="G725" i="1"/>
  <c r="O724" i="1"/>
  <c r="G724" i="1"/>
  <c r="O723" i="1"/>
  <c r="G723" i="1"/>
  <c r="O722" i="1"/>
  <c r="G722" i="1"/>
  <c r="O721" i="1"/>
  <c r="G721" i="1"/>
  <c r="O720" i="1"/>
  <c r="G720" i="1"/>
  <c r="P721" i="5"/>
  <c r="P720" i="5"/>
  <c r="P719" i="5"/>
  <c r="P718" i="5"/>
  <c r="P717" i="5"/>
  <c r="O718" i="1"/>
  <c r="G718" i="1"/>
  <c r="O717" i="1"/>
  <c r="G717" i="1"/>
  <c r="O716" i="1"/>
  <c r="G716" i="1"/>
  <c r="P716" i="5"/>
  <c r="Q716" i="5" s="1"/>
  <c r="P715" i="5"/>
  <c r="P714" i="5"/>
  <c r="O719" i="1"/>
  <c r="O715" i="1"/>
  <c r="O714" i="1"/>
  <c r="G719" i="1"/>
  <c r="G715" i="1"/>
  <c r="G714" i="1"/>
  <c r="P713" i="5"/>
  <c r="P712" i="5"/>
  <c r="Q712" i="5" s="1"/>
  <c r="S712" i="5"/>
  <c r="O711" i="1"/>
  <c r="G711" i="1"/>
  <c r="P711" i="5"/>
  <c r="O710" i="1"/>
  <c r="G710" i="1"/>
  <c r="P710" i="5"/>
  <c r="Q710" i="5" s="1"/>
  <c r="S710" i="5"/>
  <c r="G709" i="1"/>
  <c r="O709" i="1"/>
  <c r="P709" i="5"/>
  <c r="P708" i="5"/>
  <c r="P707" i="5"/>
  <c r="G706" i="1"/>
  <c r="P706" i="5"/>
  <c r="O708" i="1"/>
  <c r="G708" i="1"/>
  <c r="O707" i="1"/>
  <c r="G707" i="1"/>
  <c r="O706" i="1"/>
  <c r="P705" i="5"/>
  <c r="P704" i="5"/>
  <c r="P703" i="5"/>
  <c r="P702" i="5"/>
  <c r="P701" i="5"/>
  <c r="P700" i="5"/>
  <c r="P699" i="5"/>
  <c r="Q699" i="5" s="1"/>
  <c r="P698" i="5"/>
  <c r="P697" i="5"/>
  <c r="P696" i="5"/>
  <c r="P695" i="5"/>
  <c r="O705" i="1"/>
  <c r="G705" i="1"/>
  <c r="O704" i="1"/>
  <c r="G704" i="1"/>
  <c r="O703" i="1"/>
  <c r="G703" i="1"/>
  <c r="O702" i="1"/>
  <c r="G702" i="1"/>
  <c r="O701" i="1"/>
  <c r="G701" i="1"/>
  <c r="O700" i="1"/>
  <c r="O699" i="1"/>
  <c r="G699" i="1"/>
  <c r="O698" i="1"/>
  <c r="G698" i="1"/>
  <c r="G697" i="1"/>
  <c r="O696" i="1"/>
  <c r="G696" i="1"/>
  <c r="O695" i="1"/>
  <c r="G695" i="1"/>
  <c r="O694" i="1"/>
  <c r="G694" i="1"/>
  <c r="P694" i="5"/>
  <c r="P693" i="5"/>
  <c r="P692" i="5"/>
  <c r="O693" i="1"/>
  <c r="G693" i="1"/>
  <c r="O692" i="1"/>
  <c r="G692" i="1"/>
  <c r="G691" i="1"/>
  <c r="G690" i="1"/>
  <c r="O691" i="1"/>
  <c r="P691" i="5"/>
  <c r="O690" i="1"/>
  <c r="P690" i="5"/>
  <c r="O689" i="1"/>
  <c r="G689" i="1"/>
  <c r="P689" i="5"/>
  <c r="P688" i="5"/>
  <c r="P687" i="5"/>
  <c r="P686" i="5"/>
  <c r="O685" i="1"/>
  <c r="O686" i="1"/>
  <c r="O687" i="1"/>
  <c r="O688" i="1"/>
  <c r="G685" i="1"/>
  <c r="G686" i="1"/>
  <c r="G687" i="1"/>
  <c r="G688" i="1"/>
  <c r="P685" i="5"/>
  <c r="O684" i="1"/>
  <c r="O683" i="1"/>
  <c r="G684" i="1"/>
  <c r="P684" i="5"/>
  <c r="P683" i="5"/>
  <c r="O682" i="1"/>
  <c r="O616" i="1"/>
  <c r="G683" i="1"/>
  <c r="G682" i="1"/>
  <c r="P682" i="5"/>
  <c r="P681" i="5"/>
  <c r="P680" i="5"/>
  <c r="P679" i="5"/>
  <c r="P678" i="5"/>
  <c r="P677" i="5"/>
  <c r="P676" i="5"/>
  <c r="P675" i="5"/>
  <c r="P674" i="5"/>
  <c r="P673" i="5"/>
  <c r="P672" i="5"/>
  <c r="P671" i="5"/>
  <c r="P670" i="5"/>
  <c r="P669" i="5"/>
  <c r="P668" i="5"/>
  <c r="P667" i="5"/>
  <c r="P666" i="5"/>
  <c r="Q666" i="5" s="1"/>
  <c r="S666" i="5"/>
  <c r="P665" i="5"/>
  <c r="P664" i="5"/>
  <c r="S664" i="5"/>
  <c r="P663" i="5"/>
  <c r="P662" i="5"/>
  <c r="Q662" i="5" s="1"/>
  <c r="S662" i="5"/>
  <c r="P661" i="5"/>
  <c r="P660" i="5"/>
  <c r="P659" i="5"/>
  <c r="O659" i="1"/>
  <c r="P658" i="5"/>
  <c r="O658" i="1"/>
  <c r="P657" i="5"/>
  <c r="O657" i="1"/>
  <c r="P656" i="5"/>
  <c r="O656" i="1"/>
  <c r="P655" i="5"/>
  <c r="O655" i="1"/>
  <c r="P654" i="5"/>
  <c r="O654" i="1"/>
  <c r="P653" i="5"/>
  <c r="O653" i="1"/>
  <c r="P652" i="5"/>
  <c r="O652" i="1"/>
  <c r="P651" i="5"/>
  <c r="O651" i="1"/>
  <c r="P650" i="5"/>
  <c r="O650" i="1"/>
  <c r="P649" i="5"/>
  <c r="O649" i="1"/>
  <c r="P648" i="5"/>
  <c r="O648" i="1"/>
  <c r="P647" i="5"/>
  <c r="O647" i="1"/>
  <c r="P646" i="5"/>
  <c r="O646" i="1"/>
  <c r="G646" i="1"/>
  <c r="P645" i="5"/>
  <c r="O638" i="1"/>
  <c r="O639" i="1"/>
  <c r="O640" i="1"/>
  <c r="O641" i="1"/>
  <c r="O642" i="1"/>
  <c r="O643" i="1"/>
  <c r="O644" i="1"/>
  <c r="O645" i="1"/>
  <c r="G640" i="1"/>
  <c r="G641" i="1"/>
  <c r="G642" i="1"/>
  <c r="G643" i="1"/>
  <c r="G644" i="1"/>
  <c r="G645" i="1"/>
  <c r="P644" i="5"/>
  <c r="P643" i="5"/>
  <c r="P642" i="5"/>
  <c r="P641" i="5"/>
  <c r="P640" i="5"/>
  <c r="P639" i="5"/>
  <c r="G639" i="1"/>
  <c r="P638" i="5"/>
  <c r="G638" i="1"/>
  <c r="P637" i="5"/>
  <c r="O637" i="1"/>
  <c r="G637" i="1"/>
  <c r="P636" i="5"/>
  <c r="G636" i="1"/>
  <c r="O636" i="1"/>
  <c r="P635" i="5"/>
  <c r="O635" i="1"/>
  <c r="G635" i="1"/>
  <c r="P634" i="5"/>
  <c r="O634" i="1"/>
  <c r="G634" i="1"/>
  <c r="P633" i="5"/>
  <c r="O633" i="1"/>
  <c r="G633" i="1"/>
  <c r="P632" i="5"/>
  <c r="O632" i="1"/>
  <c r="G632" i="1"/>
  <c r="P631" i="5"/>
  <c r="O631" i="1"/>
  <c r="G631" i="1"/>
  <c r="P630" i="5"/>
  <c r="O630" i="1"/>
  <c r="P629" i="5"/>
  <c r="G625" i="1"/>
  <c r="G626" i="1"/>
  <c r="G627" i="1"/>
  <c r="G628" i="1"/>
  <c r="G629" i="1"/>
  <c r="O629" i="1"/>
  <c r="P628" i="5"/>
  <c r="O628" i="1"/>
  <c r="O627" i="1"/>
  <c r="P627" i="5"/>
  <c r="P626" i="5"/>
  <c r="O626" i="1"/>
  <c r="O625" i="1"/>
  <c r="P625" i="5"/>
  <c r="P624" i="5"/>
  <c r="P623" i="5"/>
  <c r="P622" i="5"/>
  <c r="P621" i="5"/>
  <c r="Q621" i="5" s="1"/>
  <c r="S621" i="5"/>
  <c r="P620" i="5"/>
  <c r="Q620" i="5" s="1"/>
  <c r="S620" i="5"/>
  <c r="P619" i="5"/>
  <c r="P618" i="5"/>
  <c r="O624" i="1"/>
  <c r="O623" i="1"/>
  <c r="O622" i="1"/>
  <c r="O621" i="1"/>
  <c r="O620" i="1"/>
  <c r="O618" i="1"/>
  <c r="G624" i="1"/>
  <c r="G623" i="1"/>
  <c r="G622" i="1"/>
  <c r="G620" i="1"/>
  <c r="G619" i="1"/>
  <c r="G618" i="1"/>
  <c r="P617" i="5"/>
  <c r="O617" i="1"/>
  <c r="P616" i="5"/>
  <c r="P615" i="5"/>
  <c r="O615" i="1"/>
  <c r="G615" i="1"/>
  <c r="P614" i="5"/>
  <c r="O614" i="1"/>
  <c r="G614" i="1"/>
  <c r="P613" i="5"/>
  <c r="P612" i="5"/>
  <c r="P611" i="5"/>
  <c r="P610" i="5"/>
  <c r="P609" i="5"/>
  <c r="G609" i="1"/>
  <c r="O609" i="1"/>
  <c r="P608" i="5"/>
  <c r="P607" i="5"/>
  <c r="P606" i="5"/>
  <c r="P605" i="5"/>
  <c r="G616" i="1"/>
  <c r="O613" i="1"/>
  <c r="G613" i="1"/>
  <c r="O612" i="1"/>
  <c r="G612" i="1"/>
  <c r="O611" i="1"/>
  <c r="G611" i="1"/>
  <c r="O610" i="1"/>
  <c r="G610" i="1"/>
  <c r="O608" i="1"/>
  <c r="G608" i="1"/>
  <c r="O607" i="1"/>
  <c r="G607" i="1"/>
  <c r="O606" i="1"/>
  <c r="G606" i="1"/>
  <c r="O605" i="1"/>
  <c r="G605" i="1"/>
  <c r="O604" i="1"/>
  <c r="G604" i="1"/>
  <c r="O603" i="1"/>
  <c r="G603" i="1"/>
  <c r="P604" i="5"/>
  <c r="P603" i="5"/>
  <c r="P602" i="5"/>
  <c r="P601" i="5"/>
  <c r="P600" i="5"/>
  <c r="P599" i="5"/>
  <c r="P598" i="5"/>
  <c r="P597" i="5"/>
  <c r="P596" i="5"/>
  <c r="P595" i="5"/>
  <c r="P594" i="5"/>
  <c r="P593" i="5"/>
  <c r="P592" i="5"/>
  <c r="P591" i="5"/>
  <c r="P590" i="5"/>
  <c r="P589" i="5"/>
  <c r="P588" i="5"/>
  <c r="O590" i="1"/>
  <c r="G590" i="1"/>
  <c r="O602" i="1"/>
  <c r="G602" i="1"/>
  <c r="O601" i="1"/>
  <c r="O600" i="1"/>
  <c r="G600" i="1"/>
  <c r="O599" i="1"/>
  <c r="G599" i="1"/>
  <c r="O598" i="1"/>
  <c r="G598" i="1"/>
  <c r="O597" i="1"/>
  <c r="G597" i="1"/>
  <c r="O596" i="1"/>
  <c r="G596" i="1"/>
  <c r="O595" i="1"/>
  <c r="G595" i="1"/>
  <c r="O594" i="1"/>
  <c r="G594" i="1"/>
  <c r="O593" i="1"/>
  <c r="G593" i="1"/>
  <c r="O592" i="1"/>
  <c r="G592" i="1"/>
  <c r="O591" i="1"/>
  <c r="G591" i="1"/>
  <c r="O587" i="1"/>
  <c r="O588" i="1"/>
  <c r="O589" i="1"/>
  <c r="G586" i="1"/>
  <c r="G587" i="1"/>
  <c r="G588" i="1"/>
  <c r="G589" i="1"/>
  <c r="P587" i="5"/>
  <c r="P586" i="5"/>
  <c r="P585" i="5"/>
  <c r="O585" i="1"/>
  <c r="S584" i="5"/>
  <c r="P584" i="5"/>
  <c r="Q584" i="5" s="1"/>
  <c r="P583" i="5"/>
  <c r="P582" i="5"/>
  <c r="O582" i="1"/>
  <c r="O583" i="1"/>
  <c r="O584" i="1"/>
  <c r="O586" i="1"/>
  <c r="G582" i="1"/>
  <c r="G583" i="1"/>
  <c r="G584" i="1"/>
  <c r="G585" i="1"/>
  <c r="P581" i="5"/>
  <c r="O581" i="1"/>
  <c r="G581" i="1"/>
  <c r="P580" i="5"/>
  <c r="O580" i="1"/>
  <c r="G580" i="1"/>
  <c r="P579" i="5"/>
  <c r="O579" i="1"/>
  <c r="G579" i="1"/>
  <c r="P578" i="5"/>
  <c r="P577" i="5"/>
  <c r="P576" i="5"/>
  <c r="P575" i="5"/>
  <c r="P574" i="5"/>
  <c r="P573" i="5"/>
  <c r="P572" i="5"/>
  <c r="P571" i="5"/>
  <c r="O578" i="1"/>
  <c r="G578" i="1"/>
  <c r="O577" i="1"/>
  <c r="G577" i="1"/>
  <c r="O576" i="1"/>
  <c r="G576" i="1"/>
  <c r="O575" i="1"/>
  <c r="G575" i="1"/>
  <c r="O574" i="1"/>
  <c r="G574" i="1"/>
  <c r="O573" i="1"/>
  <c r="G573" i="1"/>
  <c r="O572" i="1"/>
  <c r="G572" i="1"/>
  <c r="P570" i="5"/>
  <c r="P569" i="5"/>
  <c r="P568" i="5"/>
  <c r="G570" i="1"/>
  <c r="G571" i="1"/>
  <c r="G569" i="1"/>
  <c r="G568" i="1"/>
  <c r="P567" i="5"/>
  <c r="P566" i="5"/>
  <c r="P565" i="5"/>
  <c r="P564" i="5"/>
  <c r="G564" i="1"/>
  <c r="A562" i="5"/>
  <c r="A563" i="5" s="1"/>
  <c r="P563" i="5"/>
  <c r="O571" i="1"/>
  <c r="O570" i="1"/>
  <c r="O569" i="1"/>
  <c r="O568" i="1"/>
  <c r="O567" i="1"/>
  <c r="O566" i="1"/>
  <c r="O565" i="1"/>
  <c r="G563" i="1"/>
  <c r="O564" i="1"/>
  <c r="O563" i="1"/>
  <c r="P562" i="5"/>
  <c r="P561" i="5"/>
  <c r="P559" i="5"/>
  <c r="P560" i="5"/>
  <c r="O562" i="1"/>
  <c r="G562" i="1"/>
  <c r="O561" i="1"/>
  <c r="G561" i="1"/>
  <c r="O560" i="1"/>
  <c r="G560" i="1"/>
  <c r="P558" i="5"/>
  <c r="P557" i="5"/>
  <c r="O558" i="1"/>
  <c r="G558" i="1"/>
  <c r="O557" i="1"/>
  <c r="G557" i="1"/>
  <c r="O556" i="1"/>
  <c r="G556" i="1"/>
  <c r="O555" i="1"/>
  <c r="G555" i="1"/>
  <c r="O554" i="1"/>
  <c r="G554" i="1"/>
  <c r="P556" i="5"/>
  <c r="P555" i="5"/>
  <c r="P554" i="5"/>
  <c r="P553" i="5"/>
  <c r="P552" i="5"/>
  <c r="P551" i="5"/>
  <c r="P550" i="5"/>
  <c r="P548" i="5"/>
  <c r="O552" i="1"/>
  <c r="G552" i="1"/>
  <c r="O551" i="1"/>
  <c r="G551" i="1"/>
  <c r="O550" i="1"/>
  <c r="G550" i="1"/>
  <c r="E9" i="5"/>
  <c r="J9" i="5" s="1"/>
  <c r="P9" i="5"/>
  <c r="A10" i="5"/>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P10" i="5"/>
  <c r="P11" i="5"/>
  <c r="P12" i="5"/>
  <c r="P13" i="5"/>
  <c r="P14" i="5"/>
  <c r="P15" i="5"/>
  <c r="P16" i="5"/>
  <c r="P17" i="5"/>
  <c r="P18" i="5"/>
  <c r="P19" i="5"/>
  <c r="P20" i="5"/>
  <c r="P21" i="5"/>
  <c r="P22" i="5"/>
  <c r="P23" i="5"/>
  <c r="P24" i="5"/>
  <c r="P25" i="5"/>
  <c r="P26" i="5"/>
  <c r="P27" i="5"/>
  <c r="P28" i="5"/>
  <c r="P29" i="5"/>
  <c r="Q29" i="5" s="1"/>
  <c r="P30" i="5"/>
  <c r="P31" i="5"/>
  <c r="P32" i="5"/>
  <c r="P33" i="5"/>
  <c r="P34" i="5"/>
  <c r="P35" i="5"/>
  <c r="P36" i="5"/>
  <c r="P37" i="5"/>
  <c r="Q37" i="5" s="1"/>
  <c r="P38" i="5"/>
  <c r="P39" i="5"/>
  <c r="P40" i="5"/>
  <c r="P41" i="5"/>
  <c r="P42" i="5"/>
  <c r="P43" i="5"/>
  <c r="P44" i="5"/>
  <c r="P45" i="5"/>
  <c r="P46" i="5"/>
  <c r="P47" i="5"/>
  <c r="P48" i="5"/>
  <c r="P49" i="5"/>
  <c r="P50" i="5"/>
  <c r="P51" i="5"/>
  <c r="P52" i="5"/>
  <c r="P53" i="5"/>
  <c r="Q53" i="5" s="1"/>
  <c r="P54" i="5"/>
  <c r="P55" i="5"/>
  <c r="P56" i="5"/>
  <c r="P57" i="5"/>
  <c r="P58" i="5"/>
  <c r="P59" i="5"/>
  <c r="P60" i="5"/>
  <c r="S61" i="5"/>
  <c r="P61" i="5"/>
  <c r="P62" i="5"/>
  <c r="P63" i="5"/>
  <c r="P64" i="5"/>
  <c r="P65" i="5"/>
  <c r="P66" i="5"/>
  <c r="P67" i="5"/>
  <c r="P68" i="5"/>
  <c r="P69" i="5"/>
  <c r="P70" i="5"/>
  <c r="P71" i="5"/>
  <c r="P72" i="5"/>
  <c r="P73" i="5"/>
  <c r="P74" i="5"/>
  <c r="P75" i="5"/>
  <c r="P76" i="5"/>
  <c r="P77" i="5"/>
  <c r="P78" i="5"/>
  <c r="P79" i="5"/>
  <c r="P80" i="5"/>
  <c r="P81" i="5"/>
  <c r="P82" i="5"/>
  <c r="P83" i="5"/>
  <c r="P84" i="5"/>
  <c r="P85" i="5"/>
  <c r="P86" i="5"/>
  <c r="P87" i="5"/>
  <c r="P88" i="5"/>
  <c r="P89" i="5"/>
  <c r="P90" i="5"/>
  <c r="P91" i="5"/>
  <c r="P92" i="5"/>
  <c r="P93" i="5"/>
  <c r="P94" i="5"/>
  <c r="P95" i="5"/>
  <c r="P96" i="5"/>
  <c r="P97" i="5"/>
  <c r="P98" i="5"/>
  <c r="P99" i="5"/>
  <c r="P100" i="5"/>
  <c r="P101" i="5"/>
  <c r="P102" i="5"/>
  <c r="P103" i="5"/>
  <c r="P104" i="5"/>
  <c r="P105" i="5"/>
  <c r="P106" i="5"/>
  <c r="P107" i="5"/>
  <c r="P108" i="5"/>
  <c r="P109" i="5"/>
  <c r="P110" i="5"/>
  <c r="P111" i="5"/>
  <c r="P112" i="5"/>
  <c r="P113" i="5"/>
  <c r="P114" i="5"/>
  <c r="P115" i="5"/>
  <c r="P116" i="5"/>
  <c r="P117" i="5"/>
  <c r="P118" i="5"/>
  <c r="P119" i="5"/>
  <c r="P120" i="5"/>
  <c r="P121" i="5"/>
  <c r="P122" i="5"/>
  <c r="P123" i="5"/>
  <c r="P124" i="5"/>
  <c r="P125" i="5"/>
  <c r="P126" i="5"/>
  <c r="P127" i="5"/>
  <c r="P128" i="5"/>
  <c r="P129" i="5"/>
  <c r="P130" i="5"/>
  <c r="P131" i="5"/>
  <c r="P132" i="5"/>
  <c r="P133" i="5"/>
  <c r="P134" i="5"/>
  <c r="P135" i="5"/>
  <c r="P136" i="5"/>
  <c r="P137" i="5"/>
  <c r="P138" i="5"/>
  <c r="P139" i="5"/>
  <c r="P140" i="5"/>
  <c r="P141" i="5"/>
  <c r="P142" i="5"/>
  <c r="P143" i="5"/>
  <c r="P144" i="5"/>
  <c r="P145" i="5"/>
  <c r="P146" i="5"/>
  <c r="P147" i="5"/>
  <c r="P148" i="5"/>
  <c r="P149" i="5"/>
  <c r="P150" i="5"/>
  <c r="P151" i="5"/>
  <c r="P152" i="5"/>
  <c r="P153" i="5"/>
  <c r="P154" i="5"/>
  <c r="P155" i="5"/>
  <c r="P156" i="5"/>
  <c r="P157" i="5"/>
  <c r="P158" i="5"/>
  <c r="P159" i="5"/>
  <c r="P160" i="5"/>
  <c r="P161" i="5"/>
  <c r="P162" i="5"/>
  <c r="P163" i="5"/>
  <c r="P164" i="5"/>
  <c r="P165" i="5"/>
  <c r="P166" i="5"/>
  <c r="P167" i="5"/>
  <c r="P168" i="5"/>
  <c r="P169" i="5"/>
  <c r="P170" i="5"/>
  <c r="P171" i="5"/>
  <c r="P172" i="5"/>
  <c r="P173" i="5"/>
  <c r="P174" i="5"/>
  <c r="P175" i="5"/>
  <c r="P176" i="5"/>
  <c r="P177" i="5"/>
  <c r="P178" i="5"/>
  <c r="P179" i="5"/>
  <c r="P180" i="5"/>
  <c r="Q180" i="5" s="1"/>
  <c r="P181" i="5"/>
  <c r="Q181" i="5" s="1"/>
  <c r="P182" i="5"/>
  <c r="Q182" i="5" s="1"/>
  <c r="P183" i="5"/>
  <c r="P184" i="5"/>
  <c r="P185" i="5"/>
  <c r="P186" i="5"/>
  <c r="Q186" i="5" s="1"/>
  <c r="P187" i="5"/>
  <c r="P188" i="5"/>
  <c r="P189" i="5"/>
  <c r="P190" i="5"/>
  <c r="P191" i="5"/>
  <c r="P192" i="5"/>
  <c r="P193" i="5"/>
  <c r="P194" i="5"/>
  <c r="P195" i="5"/>
  <c r="P196" i="5"/>
  <c r="P197" i="5"/>
  <c r="P198" i="5"/>
  <c r="P199" i="5"/>
  <c r="P200" i="5"/>
  <c r="P201" i="5"/>
  <c r="Q201" i="5" s="1"/>
  <c r="S201" i="5"/>
  <c r="P202" i="5"/>
  <c r="Q202" i="5" s="1"/>
  <c r="P203" i="5"/>
  <c r="P204" i="5"/>
  <c r="P205" i="5"/>
  <c r="P206" i="5"/>
  <c r="P207" i="5"/>
  <c r="P208" i="5"/>
  <c r="P209" i="5"/>
  <c r="P210" i="5"/>
  <c r="Q210" i="5" s="1"/>
  <c r="P211" i="5"/>
  <c r="P212" i="5"/>
  <c r="P213" i="5"/>
  <c r="P214" i="5"/>
  <c r="P215" i="5"/>
  <c r="P216" i="5"/>
  <c r="P217" i="5"/>
  <c r="P218" i="5"/>
  <c r="Q218" i="5" s="1"/>
  <c r="P219" i="5"/>
  <c r="P220" i="5"/>
  <c r="P221" i="5"/>
  <c r="P222" i="5"/>
  <c r="P223" i="5"/>
  <c r="P224" i="5"/>
  <c r="P225" i="5"/>
  <c r="P226" i="5"/>
  <c r="Q226" i="5" s="1"/>
  <c r="P227" i="5"/>
  <c r="P229" i="5"/>
  <c r="P230" i="5"/>
  <c r="P231" i="5"/>
  <c r="P232" i="5"/>
  <c r="P233" i="5"/>
  <c r="P234" i="5"/>
  <c r="P235" i="5"/>
  <c r="P236" i="5"/>
  <c r="P237" i="5"/>
  <c r="P238" i="5"/>
  <c r="P239" i="5"/>
  <c r="P240" i="5"/>
  <c r="P241" i="5"/>
  <c r="P242" i="5"/>
  <c r="P243" i="5"/>
  <c r="P244" i="5"/>
  <c r="Q244" i="5" s="1"/>
  <c r="P245" i="5"/>
  <c r="P246" i="5"/>
  <c r="P247" i="5"/>
  <c r="P248" i="5"/>
  <c r="P249" i="5"/>
  <c r="P250" i="5"/>
  <c r="P251" i="5"/>
  <c r="P252" i="5"/>
  <c r="P253" i="5"/>
  <c r="P254" i="5"/>
  <c r="Q254" i="5" s="1"/>
  <c r="P255" i="5"/>
  <c r="P256" i="5"/>
  <c r="P257" i="5"/>
  <c r="P258" i="5"/>
  <c r="P259" i="5"/>
  <c r="P260" i="5"/>
  <c r="P261" i="5"/>
  <c r="Q261" i="5" s="1"/>
  <c r="P262" i="5"/>
  <c r="P263" i="5"/>
  <c r="Q263" i="5" s="1"/>
  <c r="S263" i="5"/>
  <c r="P264" i="5"/>
  <c r="P265" i="5"/>
  <c r="P266" i="5"/>
  <c r="P267" i="5"/>
  <c r="P268" i="5"/>
  <c r="P269" i="5"/>
  <c r="P270" i="5"/>
  <c r="P271" i="5"/>
  <c r="P272" i="5"/>
  <c r="P273" i="5"/>
  <c r="P274" i="5"/>
  <c r="P275" i="5"/>
  <c r="P276" i="5"/>
  <c r="P277" i="5"/>
  <c r="P278" i="5"/>
  <c r="P279" i="5"/>
  <c r="P280" i="5"/>
  <c r="P281" i="5"/>
  <c r="P282" i="5"/>
  <c r="P283" i="5"/>
  <c r="P284" i="5"/>
  <c r="P285" i="5"/>
  <c r="P286" i="5"/>
  <c r="P287" i="5"/>
  <c r="P288" i="5"/>
  <c r="P289" i="5"/>
  <c r="P290" i="5"/>
  <c r="P291" i="5"/>
  <c r="P292" i="5"/>
  <c r="P293" i="5"/>
  <c r="P294" i="5"/>
  <c r="P295" i="5"/>
  <c r="Q295" i="5" s="1"/>
  <c r="S295" i="5"/>
  <c r="P296" i="5"/>
  <c r="P297" i="5"/>
  <c r="P298" i="5"/>
  <c r="P299" i="5"/>
  <c r="P300" i="5"/>
  <c r="P301" i="5"/>
  <c r="P302" i="5"/>
  <c r="P303" i="5"/>
  <c r="P304" i="5"/>
  <c r="P305" i="5"/>
  <c r="P306" i="5"/>
  <c r="P307" i="5"/>
  <c r="P308" i="5"/>
  <c r="P309" i="5"/>
  <c r="P310" i="5"/>
  <c r="P311" i="5"/>
  <c r="P312" i="5"/>
  <c r="P313" i="5"/>
  <c r="P314" i="5"/>
  <c r="P315" i="5"/>
  <c r="P316" i="5"/>
  <c r="P317" i="5"/>
  <c r="P318" i="5"/>
  <c r="P319" i="5"/>
  <c r="P320" i="5"/>
  <c r="P321" i="5"/>
  <c r="P322" i="5"/>
  <c r="P323" i="5"/>
  <c r="P324" i="5"/>
  <c r="P325" i="5"/>
  <c r="P326" i="5"/>
  <c r="P327" i="5"/>
  <c r="P328" i="5"/>
  <c r="P329" i="5"/>
  <c r="Q329" i="5" s="1"/>
  <c r="S329" i="5"/>
  <c r="P330" i="5"/>
  <c r="P331" i="5"/>
  <c r="P332" i="5"/>
  <c r="P333" i="5"/>
  <c r="Q333" i="5" s="1"/>
  <c r="P334" i="5"/>
  <c r="P335" i="5"/>
  <c r="P336" i="5"/>
  <c r="P337" i="5"/>
  <c r="Q337" i="5" s="1"/>
  <c r="P338" i="5"/>
  <c r="P339" i="5"/>
  <c r="P340" i="5"/>
  <c r="P341" i="5"/>
  <c r="Q341" i="5" s="1"/>
  <c r="P342" i="5"/>
  <c r="P343" i="5"/>
  <c r="P344" i="5"/>
  <c r="P345" i="5"/>
  <c r="Q345" i="5" s="1"/>
  <c r="P346" i="5"/>
  <c r="P347" i="5"/>
  <c r="P348" i="5"/>
  <c r="P349" i="5"/>
  <c r="Q349" i="5" s="1"/>
  <c r="P350" i="5"/>
  <c r="P351" i="5"/>
  <c r="P352" i="5"/>
  <c r="P353" i="5"/>
  <c r="Q353" i="5" s="1"/>
  <c r="P354" i="5"/>
  <c r="P355" i="5"/>
  <c r="P356" i="5"/>
  <c r="P357" i="5"/>
  <c r="Q357" i="5" s="1"/>
  <c r="P358" i="5"/>
  <c r="P359" i="5"/>
  <c r="P360" i="5"/>
  <c r="P361" i="5"/>
  <c r="Q361" i="5" s="1"/>
  <c r="P362" i="5"/>
  <c r="P363" i="5"/>
  <c r="P364" i="5"/>
  <c r="P365" i="5"/>
  <c r="P366" i="5"/>
  <c r="P367" i="5"/>
  <c r="P368" i="5"/>
  <c r="P369" i="5"/>
  <c r="Q369" i="5" s="1"/>
  <c r="P370" i="5"/>
  <c r="Q370" i="5" s="1"/>
  <c r="S370" i="5"/>
  <c r="P371" i="5"/>
  <c r="P372" i="5"/>
  <c r="P373" i="5"/>
  <c r="P374" i="5"/>
  <c r="P375" i="5"/>
  <c r="P376" i="5"/>
  <c r="P377" i="5"/>
  <c r="P378" i="5"/>
  <c r="P379" i="5"/>
  <c r="P380" i="5"/>
  <c r="P381" i="5"/>
  <c r="P382" i="5"/>
  <c r="P383" i="5"/>
  <c r="P384" i="5"/>
  <c r="P385" i="5"/>
  <c r="P386" i="5"/>
  <c r="P387" i="5"/>
  <c r="P388" i="5"/>
  <c r="P389" i="5"/>
  <c r="P390" i="5"/>
  <c r="P391" i="5"/>
  <c r="P392" i="5"/>
  <c r="P393" i="5"/>
  <c r="P394" i="5"/>
  <c r="P395" i="5"/>
  <c r="P396" i="5"/>
  <c r="P397" i="5"/>
  <c r="P398" i="5"/>
  <c r="P399" i="5"/>
  <c r="P400" i="5"/>
  <c r="P401" i="5"/>
  <c r="P402" i="5"/>
  <c r="P403" i="5"/>
  <c r="Q403" i="5" s="1"/>
  <c r="P404" i="5"/>
  <c r="P405" i="5"/>
  <c r="P406" i="5"/>
  <c r="P407" i="5"/>
  <c r="P408" i="5"/>
  <c r="P409" i="5"/>
  <c r="P410" i="5"/>
  <c r="P411" i="5"/>
  <c r="P412" i="5"/>
  <c r="P413" i="5"/>
  <c r="P414" i="5"/>
  <c r="P415" i="5"/>
  <c r="P416" i="5"/>
  <c r="P417" i="5"/>
  <c r="P418" i="5"/>
  <c r="P419" i="5"/>
  <c r="P420" i="5"/>
  <c r="P421" i="5"/>
  <c r="P422" i="5"/>
  <c r="P423" i="5"/>
  <c r="P424" i="5"/>
  <c r="P425" i="5"/>
  <c r="P426" i="5"/>
  <c r="P427" i="5"/>
  <c r="P428" i="5"/>
  <c r="P430" i="5"/>
  <c r="P431" i="5"/>
  <c r="P432" i="5"/>
  <c r="P433" i="5"/>
  <c r="P434" i="5"/>
  <c r="P435" i="5"/>
  <c r="P436" i="5"/>
  <c r="P437" i="5"/>
  <c r="P438" i="5"/>
  <c r="P439" i="5"/>
  <c r="P440" i="5"/>
  <c r="P441" i="5"/>
  <c r="P442" i="5"/>
  <c r="P443" i="5"/>
  <c r="P444" i="5"/>
  <c r="P445" i="5"/>
  <c r="P446" i="5"/>
  <c r="P447" i="5"/>
  <c r="P448" i="5"/>
  <c r="P449" i="5"/>
  <c r="P450" i="5"/>
  <c r="P451" i="5"/>
  <c r="P452" i="5"/>
  <c r="P453" i="5"/>
  <c r="P454" i="5"/>
  <c r="P455" i="5"/>
  <c r="P456" i="5"/>
  <c r="P457" i="5"/>
  <c r="P458" i="5"/>
  <c r="P459" i="5"/>
  <c r="P460" i="5"/>
  <c r="P461" i="5"/>
  <c r="P462" i="5"/>
  <c r="P463" i="5"/>
  <c r="P464" i="5"/>
  <c r="P465" i="5"/>
  <c r="P466" i="5"/>
  <c r="P467" i="5"/>
  <c r="P468" i="5"/>
  <c r="P469" i="5"/>
  <c r="P470" i="5"/>
  <c r="P471" i="5"/>
  <c r="P472" i="5"/>
  <c r="P473" i="5"/>
  <c r="P474" i="5"/>
  <c r="P475" i="5"/>
  <c r="P476" i="5"/>
  <c r="P477" i="5"/>
  <c r="P478" i="5"/>
  <c r="P479" i="5"/>
  <c r="P480" i="5"/>
  <c r="P481" i="5"/>
  <c r="P482" i="5"/>
  <c r="P483" i="5"/>
  <c r="P484" i="5"/>
  <c r="P485" i="5"/>
  <c r="P486" i="5"/>
  <c r="P487" i="5"/>
  <c r="P488" i="5"/>
  <c r="P489" i="5"/>
  <c r="P490" i="5"/>
  <c r="P491" i="5"/>
  <c r="P492" i="5"/>
  <c r="P493" i="5"/>
  <c r="P494" i="5"/>
  <c r="P495" i="5"/>
  <c r="P496" i="5"/>
  <c r="P497" i="5"/>
  <c r="P498" i="5"/>
  <c r="P499" i="5"/>
  <c r="S500" i="5"/>
  <c r="P500" i="5"/>
  <c r="P501" i="5"/>
  <c r="P502" i="5"/>
  <c r="P503" i="5"/>
  <c r="P504" i="5"/>
  <c r="P505" i="5"/>
  <c r="P506" i="5"/>
  <c r="P507" i="5"/>
  <c r="P508" i="5"/>
  <c r="P509" i="5"/>
  <c r="P510" i="5"/>
  <c r="P511" i="5"/>
  <c r="Q511" i="5" s="1"/>
  <c r="S511" i="5"/>
  <c r="P512" i="5"/>
  <c r="P513" i="5"/>
  <c r="P514" i="5"/>
  <c r="P515" i="5"/>
  <c r="P516" i="5"/>
  <c r="P517" i="5"/>
  <c r="P518" i="5"/>
  <c r="P519" i="5"/>
  <c r="P520" i="5"/>
  <c r="P521" i="5"/>
  <c r="P522" i="5"/>
  <c r="P523" i="5"/>
  <c r="P524" i="5"/>
  <c r="Q524" i="5" s="1"/>
  <c r="P525" i="5"/>
  <c r="P526" i="5"/>
  <c r="P527" i="5"/>
  <c r="P528" i="5"/>
  <c r="P529" i="5"/>
  <c r="P530" i="5"/>
  <c r="P531" i="5"/>
  <c r="P532" i="5"/>
  <c r="P533" i="5"/>
  <c r="P534" i="5"/>
  <c r="P535" i="5"/>
  <c r="P536" i="5"/>
  <c r="P537" i="5"/>
  <c r="P538" i="5"/>
  <c r="P539" i="5"/>
  <c r="P540" i="5"/>
  <c r="P541" i="5"/>
  <c r="P542" i="5"/>
  <c r="P543" i="5"/>
  <c r="P544" i="5"/>
  <c r="P545" i="5"/>
  <c r="P546" i="5"/>
  <c r="Q546" i="5" s="1"/>
  <c r="S546" i="5"/>
  <c r="P547" i="5"/>
  <c r="P549" i="5"/>
  <c r="S1145" i="5"/>
  <c r="P1145" i="5"/>
  <c r="Q1145" i="5" s="1"/>
  <c r="P1146" i="5"/>
  <c r="Q1146" i="5" s="1"/>
  <c r="O553" i="1"/>
  <c r="G553" i="1"/>
  <c r="O559" i="1"/>
  <c r="G559" i="1"/>
  <c r="G548" i="1"/>
  <c r="G547" i="1"/>
  <c r="G546" i="1"/>
  <c r="O545" i="1"/>
  <c r="O546" i="1"/>
  <c r="O547" i="1"/>
  <c r="O549" i="1"/>
  <c r="G549" i="1"/>
  <c r="O548" i="1"/>
  <c r="O544" i="1"/>
  <c r="O543" i="1"/>
  <c r="G543" i="1"/>
  <c r="O542" i="1"/>
  <c r="G542" i="1"/>
  <c r="O541" i="1"/>
  <c r="G541" i="1"/>
  <c r="O540" i="1"/>
  <c r="G540" i="1"/>
  <c r="O538" i="1"/>
  <c r="G538" i="1"/>
  <c r="G545" i="1"/>
  <c r="O539" i="1"/>
  <c r="G539" i="1"/>
  <c r="O537" i="1"/>
  <c r="G537" i="1"/>
  <c r="O536" i="1"/>
  <c r="G536" i="1"/>
  <c r="O535" i="1"/>
  <c r="G535" i="1"/>
  <c r="O534" i="1"/>
  <c r="G534" i="1"/>
  <c r="O533" i="1"/>
  <c r="G533" i="1"/>
  <c r="O532" i="1"/>
  <c r="G532" i="1"/>
  <c r="O529" i="1"/>
  <c r="G529" i="1"/>
  <c r="O528" i="1"/>
  <c r="G528" i="1"/>
  <c r="O527" i="1"/>
  <c r="G527" i="1"/>
  <c r="O530" i="1"/>
  <c r="G530" i="1"/>
  <c r="O526" i="1"/>
  <c r="G526" i="1"/>
  <c r="O525" i="1"/>
  <c r="G525" i="1"/>
  <c r="O531" i="1"/>
  <c r="G531" i="1"/>
  <c r="O524" i="1"/>
  <c r="G524" i="1"/>
  <c r="O523" i="1"/>
  <c r="G523" i="1"/>
  <c r="O515" i="1"/>
  <c r="G515" i="1"/>
  <c r="O514" i="1"/>
  <c r="G514" i="1"/>
  <c r="O513" i="1"/>
  <c r="G513" i="1"/>
  <c r="O512" i="1"/>
  <c r="G512" i="1"/>
  <c r="O511" i="1"/>
  <c r="G511" i="1"/>
  <c r="O510" i="1"/>
  <c r="G510" i="1"/>
  <c r="O518" i="1"/>
  <c r="G518" i="1"/>
  <c r="O517" i="1"/>
  <c r="G517" i="1"/>
  <c r="O516" i="1"/>
  <c r="G516" i="1"/>
  <c r="O521" i="1"/>
  <c r="G521" i="1"/>
  <c r="O520" i="1"/>
  <c r="G520" i="1"/>
  <c r="O519" i="1"/>
  <c r="G519" i="1"/>
  <c r="O509" i="1"/>
  <c r="G509" i="1"/>
  <c r="O508" i="1"/>
  <c r="G508" i="1"/>
  <c r="O507" i="1"/>
  <c r="G507" i="1"/>
  <c r="O506" i="1"/>
  <c r="G506" i="1"/>
  <c r="G503" i="1"/>
  <c r="G504" i="1"/>
  <c r="G505" i="1"/>
  <c r="G522" i="1"/>
  <c r="O503" i="1"/>
  <c r="O504" i="1"/>
  <c r="O505" i="1"/>
  <c r="O522" i="1"/>
  <c r="O502" i="1"/>
  <c r="O501" i="1"/>
  <c r="O500" i="1"/>
  <c r="O499" i="1"/>
  <c r="O498" i="1"/>
  <c r="O497" i="1"/>
  <c r="O496" i="1"/>
  <c r="O495" i="1"/>
  <c r="O494" i="1"/>
  <c r="O493" i="1"/>
  <c r="O492" i="1"/>
  <c r="O491" i="1"/>
  <c r="O490" i="1"/>
  <c r="O489" i="1"/>
  <c r="O488" i="1"/>
  <c r="O487" i="1"/>
  <c r="O486" i="1"/>
  <c r="O485" i="1"/>
  <c r="O484" i="1"/>
  <c r="G502" i="1"/>
  <c r="G501" i="1"/>
  <c r="G500" i="1"/>
  <c r="G499" i="1"/>
  <c r="G498" i="1"/>
  <c r="G497" i="1"/>
  <c r="G496" i="1"/>
  <c r="G495" i="1"/>
  <c r="G494" i="1"/>
  <c r="G493" i="1"/>
  <c r="G492" i="1"/>
  <c r="G491" i="1"/>
  <c r="G476" i="1"/>
  <c r="G477" i="1"/>
  <c r="G475" i="1"/>
  <c r="G474" i="1"/>
  <c r="G473" i="1"/>
  <c r="G472" i="1"/>
  <c r="O466" i="1"/>
  <c r="O465" i="1"/>
  <c r="O464" i="1"/>
  <c r="G471" i="1"/>
  <c r="G470" i="1"/>
  <c r="G469" i="1"/>
  <c r="G468" i="1"/>
  <c r="G467" i="1"/>
  <c r="G466" i="1"/>
  <c r="O463" i="1"/>
  <c r="O462" i="1"/>
  <c r="O461" i="1"/>
  <c r="O460" i="1"/>
  <c r="O459" i="1"/>
  <c r="O458" i="1"/>
  <c r="G459" i="1"/>
  <c r="G460" i="1"/>
  <c r="G461" i="1"/>
  <c r="G462" i="1"/>
  <c r="G463" i="1"/>
  <c r="G464" i="1"/>
  <c r="G465" i="1"/>
  <c r="G448" i="1"/>
  <c r="G449" i="1"/>
  <c r="G450" i="1"/>
  <c r="G451" i="1"/>
  <c r="G452" i="1"/>
  <c r="G453" i="1"/>
  <c r="G454" i="1"/>
  <c r="G455" i="1"/>
  <c r="G456" i="1"/>
  <c r="G457" i="1"/>
  <c r="G458" i="1"/>
  <c r="O457" i="1"/>
  <c r="O456" i="1"/>
  <c r="O455" i="1"/>
  <c r="O454" i="1"/>
  <c r="O453" i="1"/>
  <c r="O452" i="1"/>
  <c r="O451" i="1"/>
  <c r="O450" i="1"/>
  <c r="O449" i="1"/>
  <c r="O447" i="1"/>
  <c r="G447" i="1"/>
  <c r="O446" i="1"/>
  <c r="G446" i="1"/>
  <c r="O444" i="1"/>
  <c r="O445" i="1"/>
  <c r="O448" i="1"/>
  <c r="G443" i="1"/>
  <c r="G444" i="1"/>
  <c r="G445" i="1"/>
  <c r="O443" i="1"/>
  <c r="G442" i="1"/>
  <c r="O441" i="1"/>
  <c r="O442" i="1"/>
  <c r="G441" i="1"/>
  <c r="O440" i="1"/>
  <c r="G440" i="1"/>
  <c r="O439" i="1"/>
  <c r="G439" i="1"/>
  <c r="O437" i="1"/>
  <c r="G437" i="1"/>
  <c r="O438" i="1"/>
  <c r="G438" i="1"/>
  <c r="O436" i="1"/>
  <c r="G436" i="1"/>
  <c r="O435" i="1"/>
  <c r="G435" i="1"/>
  <c r="O434" i="1"/>
  <c r="G434" i="1"/>
  <c r="O433" i="1"/>
  <c r="G433" i="1"/>
  <c r="O432" i="1"/>
  <c r="G432" i="1"/>
  <c r="O431" i="1"/>
  <c r="G431" i="1"/>
  <c r="O430" i="1"/>
  <c r="G430" i="1"/>
  <c r="O429" i="1"/>
  <c r="G429" i="1"/>
  <c r="O428" i="1"/>
  <c r="G428" i="1"/>
  <c r="O427" i="1"/>
  <c r="G427" i="1"/>
  <c r="O426" i="1"/>
  <c r="G426" i="1"/>
  <c r="O424" i="1"/>
  <c r="G424" i="1"/>
  <c r="G423" i="1"/>
  <c r="O422" i="1"/>
  <c r="G422" i="1"/>
  <c r="O421" i="1"/>
  <c r="G421" i="1"/>
  <c r="O425" i="1"/>
  <c r="O420" i="1"/>
  <c r="G425" i="1"/>
  <c r="G420" i="1"/>
  <c r="O352" i="1"/>
  <c r="O351" i="1"/>
  <c r="O350" i="1"/>
  <c r="O349" i="1"/>
  <c r="O348" i="1"/>
  <c r="O347" i="1"/>
  <c r="O346" i="1"/>
  <c r="O342" i="1"/>
  <c r="O341" i="1"/>
  <c r="O340" i="1"/>
  <c r="O339" i="1"/>
  <c r="O344" i="1"/>
  <c r="O345" i="1"/>
  <c r="G337" i="1"/>
  <c r="G336" i="1"/>
  <c r="O337" i="1"/>
  <c r="O338" i="1"/>
  <c r="G335" i="1"/>
  <c r="G334" i="1"/>
  <c r="G333" i="1"/>
  <c r="G332" i="1"/>
  <c r="G331" i="1"/>
  <c r="G329" i="1"/>
  <c r="G328" i="1"/>
  <c r="G327" i="1"/>
  <c r="G326" i="1"/>
  <c r="G325" i="1"/>
  <c r="G324" i="1"/>
  <c r="G323" i="1"/>
  <c r="G322" i="1"/>
  <c r="G321" i="1"/>
  <c r="G320" i="1"/>
  <c r="G319" i="1"/>
  <c r="G318" i="1"/>
  <c r="G317" i="1"/>
  <c r="G316" i="1"/>
  <c r="O334" i="1"/>
  <c r="O333" i="1"/>
  <c r="O332" i="1"/>
  <c r="O331" i="1"/>
  <c r="O330" i="1"/>
  <c r="O329" i="1"/>
  <c r="O328" i="1"/>
  <c r="O327" i="1"/>
  <c r="O326" i="1"/>
  <c r="O325" i="1"/>
  <c r="O324" i="1"/>
  <c r="O323" i="1"/>
  <c r="O322" i="1"/>
  <c r="O321" i="1"/>
  <c r="O320" i="1"/>
  <c r="O318" i="1"/>
  <c r="G315" i="1"/>
  <c r="O316" i="1"/>
  <c r="O315" i="1"/>
  <c r="O317" i="1"/>
  <c r="G314" i="1"/>
  <c r="O314" i="1"/>
  <c r="O308" i="1"/>
  <c r="O309" i="1"/>
  <c r="O310" i="1"/>
  <c r="O311" i="1"/>
  <c r="O312" i="1"/>
  <c r="O313" i="1"/>
  <c r="G313" i="1"/>
  <c r="G312" i="1"/>
  <c r="G311" i="1"/>
  <c r="G310" i="1"/>
  <c r="G309" i="1"/>
  <c r="G308" i="1"/>
  <c r="O307" i="1"/>
  <c r="G307" i="1"/>
  <c r="O306" i="1"/>
  <c r="G306" i="1"/>
  <c r="O305" i="1"/>
  <c r="G305" i="1"/>
  <c r="O304" i="1"/>
  <c r="G304" i="1"/>
  <c r="O299" i="1"/>
  <c r="O300" i="1"/>
  <c r="O301" i="1"/>
  <c r="O302" i="1"/>
  <c r="O303" i="1"/>
  <c r="G299" i="1"/>
  <c r="G300" i="1"/>
  <c r="G301" i="1"/>
  <c r="G302" i="1"/>
  <c r="G303" i="1"/>
  <c r="O298" i="1"/>
  <c r="G298" i="1"/>
  <c r="O297" i="1"/>
  <c r="G297" i="1"/>
  <c r="O296" i="1"/>
  <c r="G296" i="1"/>
  <c r="O295" i="1"/>
  <c r="G295" i="1"/>
  <c r="G285" i="1"/>
  <c r="G286" i="1"/>
  <c r="G287" i="1"/>
  <c r="G288" i="1"/>
  <c r="G289" i="1"/>
  <c r="G290" i="1"/>
  <c r="G291" i="1"/>
  <c r="G292" i="1"/>
  <c r="G293" i="1"/>
  <c r="G294" i="1"/>
  <c r="O294" i="1"/>
  <c r="O293" i="1"/>
  <c r="O292" i="1"/>
  <c r="O291" i="1"/>
  <c r="O290" i="1"/>
  <c r="O289" i="1"/>
  <c r="O288" i="1"/>
  <c r="O287" i="1"/>
  <c r="O286" i="1"/>
  <c r="O285" i="1"/>
  <c r="G284" i="1"/>
  <c r="O284" i="1"/>
  <c r="O283" i="1"/>
  <c r="G283" i="1"/>
  <c r="O282" i="1"/>
  <c r="G282" i="1"/>
  <c r="O281" i="1"/>
  <c r="G281" i="1"/>
  <c r="O280" i="1"/>
  <c r="G280" i="1"/>
  <c r="O279" i="1"/>
  <c r="G279" i="1"/>
  <c r="O278" i="1"/>
  <c r="G278" i="1"/>
  <c r="O277" i="1"/>
  <c r="G277" i="1"/>
  <c r="O276" i="1"/>
  <c r="G276" i="1"/>
  <c r="O275" i="1"/>
  <c r="G275" i="1"/>
  <c r="G274" i="1"/>
  <c r="O273" i="1"/>
  <c r="G273" i="1"/>
  <c r="O272" i="1"/>
  <c r="G272" i="1"/>
  <c r="G271" i="1"/>
  <c r="G270" i="1"/>
  <c r="O269" i="1"/>
  <c r="G269" i="1"/>
  <c r="O268" i="1"/>
  <c r="G268" i="1"/>
  <c r="O267" i="1"/>
  <c r="G267" i="1"/>
  <c r="O266" i="1"/>
  <c r="G266" i="1"/>
  <c r="O265" i="1"/>
  <c r="G265" i="1"/>
  <c r="O264" i="1"/>
  <c r="G264" i="1"/>
  <c r="O263" i="1"/>
  <c r="G263" i="1"/>
  <c r="O262" i="1"/>
  <c r="G262" i="1"/>
  <c r="O251" i="1"/>
  <c r="G251" i="1"/>
  <c r="O236" i="1"/>
  <c r="O237" i="1"/>
  <c r="O238" i="1"/>
  <c r="O239" i="1"/>
  <c r="O241" i="1"/>
  <c r="O242" i="1"/>
  <c r="O243" i="1"/>
  <c r="G236" i="1"/>
  <c r="G237" i="1"/>
  <c r="G238" i="1"/>
  <c r="G239" i="1"/>
  <c r="G240" i="1"/>
  <c r="G241" i="1"/>
  <c r="G242" i="1"/>
  <c r="G243" i="1"/>
  <c r="O206" i="1"/>
  <c r="O261" i="1"/>
  <c r="O260" i="1"/>
  <c r="O259" i="1"/>
  <c r="O258" i="1"/>
  <c r="O257" i="1"/>
  <c r="O256" i="1"/>
  <c r="O255" i="1"/>
  <c r="O254" i="1"/>
  <c r="O253" i="1"/>
  <c r="O252" i="1"/>
  <c r="O250" i="1"/>
  <c r="O249" i="1"/>
  <c r="O248" i="1"/>
  <c r="O247" i="1"/>
  <c r="O246" i="1"/>
  <c r="O245" i="1"/>
  <c r="O244" i="1"/>
  <c r="O235" i="1"/>
  <c r="O234" i="1"/>
  <c r="O233" i="1"/>
  <c r="O232" i="1"/>
  <c r="O231" i="1"/>
  <c r="O230" i="1"/>
  <c r="O229" i="1"/>
  <c r="O228" i="1"/>
  <c r="O227" i="1"/>
  <c r="O226" i="1"/>
  <c r="O225" i="1"/>
  <c r="O224" i="1"/>
  <c r="O223" i="1"/>
  <c r="O222" i="1"/>
  <c r="O221" i="1"/>
  <c r="O220" i="1"/>
  <c r="O219" i="1"/>
  <c r="O218" i="1"/>
  <c r="O217" i="1"/>
  <c r="O216" i="1"/>
  <c r="O215" i="1"/>
  <c r="O214" i="1"/>
  <c r="O213" i="1"/>
  <c r="O211" i="1"/>
  <c r="O210" i="1"/>
  <c r="O209" i="1"/>
  <c r="O208" i="1"/>
  <c r="O207"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G261" i="1"/>
  <c r="G260" i="1"/>
  <c r="G259" i="1"/>
  <c r="G258" i="1"/>
  <c r="G257" i="1"/>
  <c r="G256" i="1"/>
  <c r="G255" i="1"/>
  <c r="G254" i="1"/>
  <c r="G253" i="1"/>
  <c r="G252" i="1"/>
  <c r="G250" i="1"/>
  <c r="G249" i="1"/>
  <c r="G248" i="1"/>
  <c r="G247" i="1"/>
  <c r="G246" i="1"/>
  <c r="G245" i="1"/>
  <c r="G244"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199" i="1"/>
  <c r="G198" i="1"/>
  <c r="G195" i="1"/>
  <c r="G194" i="1"/>
  <c r="G193" i="1"/>
  <c r="G192" i="1"/>
  <c r="G191" i="1"/>
  <c r="G190"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5" i="1"/>
  <c r="G64" i="1"/>
  <c r="G63" i="1"/>
  <c r="G62" i="1"/>
  <c r="G61" i="1"/>
  <c r="G60" i="1"/>
  <c r="G59" i="1"/>
  <c r="G58" i="1"/>
  <c r="G57" i="1"/>
  <c r="G56" i="1"/>
  <c r="G55" i="1"/>
  <c r="G54" i="1"/>
  <c r="G53" i="1"/>
  <c r="G52" i="1"/>
  <c r="G51" i="1"/>
  <c r="G50"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S321" i="5"/>
  <c r="S182" i="5"/>
  <c r="S1146" i="5"/>
  <c r="J1146" i="5"/>
  <c r="S186" i="5"/>
  <c r="S581" i="5"/>
  <c r="S124" i="5"/>
  <c r="S184" i="5"/>
  <c r="S413" i="5"/>
  <c r="S397" i="5"/>
  <c r="S385" i="5"/>
  <c r="S141" i="5"/>
  <c r="S77" i="5"/>
  <c r="S612" i="5"/>
  <c r="S661" i="5"/>
  <c r="S314" i="5"/>
  <c r="S373" i="5"/>
  <c r="S53" i="5"/>
  <c r="S181" i="5"/>
  <c r="S179" i="5"/>
  <c r="S117" i="5"/>
  <c r="S107" i="5"/>
  <c r="S29" i="5"/>
  <c r="S604" i="5"/>
  <c r="S698" i="5"/>
  <c r="S724" i="5"/>
  <c r="S498" i="5"/>
  <c r="S442" i="5"/>
  <c r="S269" i="5"/>
  <c r="S337" i="5"/>
  <c r="S286" i="5"/>
  <c r="S218" i="5"/>
  <c r="S437" i="5"/>
  <c r="Q429" i="5"/>
  <c r="S596" i="5"/>
  <c r="S746" i="5"/>
  <c r="S524" i="5"/>
  <c r="S338" i="5"/>
  <c r="S273" i="5"/>
  <c r="S461" i="5"/>
  <c r="S378" i="5"/>
  <c r="Q228" i="5"/>
  <c r="S748" i="5"/>
  <c r="Q908" i="5"/>
  <c r="J904" i="5"/>
  <c r="J908" i="5"/>
  <c r="Q913" i="5"/>
  <c r="J725" i="5"/>
  <c r="J684" i="5"/>
  <c r="J676" i="5"/>
  <c r="S901" i="5"/>
  <c r="N132" i="6"/>
  <c r="O132" i="6" s="1"/>
  <c r="P132" i="6" s="1"/>
  <c r="J915" i="5"/>
  <c r="S915" i="5"/>
  <c r="S652" i="5"/>
  <c r="S912" i="5"/>
  <c r="X114" i="6"/>
  <c r="Y114" i="6" s="1"/>
  <c r="Z114" i="6" s="1"/>
  <c r="N65" i="6"/>
  <c r="O65" i="6" s="1"/>
  <c r="P65" i="6" s="1"/>
  <c r="Q886" i="5" l="1"/>
  <c r="S886" i="5"/>
  <c r="S81" i="5"/>
  <c r="S393" i="5"/>
  <c r="S891" i="5"/>
  <c r="S585" i="5"/>
  <c r="S89" i="5"/>
  <c r="S802" i="5"/>
  <c r="S289" i="5"/>
  <c r="S417" i="5"/>
  <c r="S153" i="5"/>
  <c r="Q753" i="5"/>
  <c r="X124" i="6"/>
  <c r="Y124" i="6" s="1"/>
  <c r="Z124" i="6" s="1"/>
  <c r="N137" i="6"/>
  <c r="O137" i="6" s="1"/>
  <c r="P137" i="6" s="1"/>
  <c r="Q664" i="5"/>
  <c r="S232" i="5"/>
  <c r="Q892" i="5"/>
  <c r="Q793" i="5"/>
  <c r="Q232" i="5"/>
  <c r="Q184" i="5"/>
  <c r="Q752" i="5"/>
  <c r="S137" i="5"/>
  <c r="Q802" i="5"/>
  <c r="Q899" i="5"/>
  <c r="S457" i="5"/>
  <c r="S345" i="5"/>
  <c r="S361" i="5"/>
  <c r="S577" i="5"/>
  <c r="S113" i="5"/>
  <c r="S377" i="5"/>
  <c r="S401" i="5"/>
  <c r="S313" i="5"/>
  <c r="Q257" i="5"/>
  <c r="Q65" i="5"/>
  <c r="S353" i="5"/>
  <c r="Q57" i="5"/>
  <c r="Q49" i="5"/>
  <c r="Q41" i="5"/>
  <c r="Q33" i="5"/>
  <c r="Q25" i="5"/>
  <c r="S626" i="5"/>
  <c r="S761" i="5"/>
  <c r="S369" i="5"/>
  <c r="S265" i="5"/>
  <c r="S121" i="5"/>
  <c r="S97" i="5"/>
  <c r="S73" i="5"/>
  <c r="S17" i="5"/>
  <c r="S409" i="5"/>
  <c r="S834" i="5"/>
  <c r="J899" i="5"/>
  <c r="S465" i="5"/>
  <c r="S33" i="5"/>
  <c r="S129" i="5"/>
  <c r="S49" i="5"/>
  <c r="S609" i="5"/>
  <c r="S297" i="5"/>
  <c r="S281" i="5"/>
  <c r="S177" i="5"/>
  <c r="S41" i="5"/>
  <c r="S145" i="5"/>
  <c r="S202" i="5"/>
  <c r="S450" i="5"/>
  <c r="Q674" i="5"/>
  <c r="S394" i="5"/>
  <c r="S194" i="5"/>
  <c r="S250" i="5"/>
  <c r="Q242" i="5"/>
  <c r="S650" i="5"/>
  <c r="S322" i="5"/>
  <c r="S522" i="5"/>
  <c r="S210" i="5"/>
  <c r="S458" i="5"/>
  <c r="S706" i="5"/>
  <c r="S402" i="5"/>
  <c r="Q18" i="5"/>
  <c r="Q650" i="5"/>
  <c r="Q658" i="5"/>
  <c r="S426" i="5"/>
  <c r="Q490" i="5"/>
  <c r="Q466" i="5"/>
  <c r="Q426" i="5"/>
  <c r="Q418" i="5"/>
  <c r="Q410" i="5"/>
  <c r="Q402" i="5"/>
  <c r="Q394" i="5"/>
  <c r="Q386" i="5"/>
  <c r="Q378" i="5"/>
  <c r="S911" i="5"/>
  <c r="S434" i="5"/>
  <c r="J892" i="5"/>
  <c r="S362" i="5"/>
  <c r="S10" i="5"/>
  <c r="S282" i="5"/>
  <c r="S298" i="5"/>
  <c r="S410" i="5"/>
  <c r="S466" i="5"/>
  <c r="Q458" i="5"/>
  <c r="Q450" i="5"/>
  <c r="Q442" i="5"/>
  <c r="Q434" i="5"/>
  <c r="Q362" i="5"/>
  <c r="Q346" i="5"/>
  <c r="Q338" i="5"/>
  <c r="J918" i="5"/>
  <c r="S538" i="5"/>
  <c r="S330" i="5"/>
  <c r="S386" i="5"/>
  <c r="Q322" i="5"/>
  <c r="Q314" i="5"/>
  <c r="Q306" i="5"/>
  <c r="S226" i="5"/>
  <c r="S274" i="5"/>
  <c r="S354" i="5"/>
  <c r="S290" i="5"/>
  <c r="S266" i="5"/>
  <c r="S234" i="5"/>
  <c r="S258" i="5"/>
  <c r="Q690" i="5"/>
  <c r="Q730" i="5"/>
  <c r="Q738" i="5"/>
  <c r="Q918" i="5"/>
  <c r="Q911" i="5"/>
  <c r="S804" i="5"/>
  <c r="Q904" i="5"/>
  <c r="Q796" i="5"/>
  <c r="S836" i="5"/>
  <c r="X85" i="6"/>
  <c r="Y85" i="6" s="1"/>
  <c r="Z85" i="6" s="1"/>
  <c r="Q179" i="5"/>
  <c r="Q155" i="5"/>
  <c r="Q147" i="5"/>
  <c r="Q139" i="5"/>
  <c r="Q107" i="5"/>
  <c r="S699" i="5"/>
  <c r="Q792" i="5"/>
  <c r="Q836" i="5"/>
  <c r="N134" i="6"/>
  <c r="O134" i="6" s="1"/>
  <c r="P134" i="6" s="1"/>
  <c r="S690" i="5"/>
  <c r="Q290" i="5"/>
  <c r="Q282" i="5"/>
  <c r="Q274" i="5"/>
  <c r="Q266" i="5"/>
  <c r="Q634" i="5"/>
  <c r="Q642" i="5"/>
  <c r="Q706" i="5"/>
  <c r="S714" i="5"/>
  <c r="Q258" i="5"/>
  <c r="Q250" i="5"/>
  <c r="Q618" i="5"/>
  <c r="S642" i="5"/>
  <c r="Q762" i="5"/>
  <c r="S811" i="5"/>
  <c r="S618" i="5"/>
  <c r="Q746" i="5"/>
  <c r="S762" i="5"/>
  <c r="S770" i="5"/>
  <c r="Q811" i="5"/>
  <c r="S827" i="5"/>
  <c r="S738" i="5"/>
  <c r="S634" i="5"/>
  <c r="S242" i="5"/>
  <c r="Q234" i="5"/>
  <c r="Q194" i="5"/>
  <c r="S674" i="5"/>
  <c r="S682" i="5"/>
  <c r="Q698" i="5"/>
  <c r="Q819" i="5"/>
  <c r="Q827" i="5"/>
  <c r="Q682" i="5"/>
  <c r="Q778" i="5"/>
  <c r="S786" i="5"/>
  <c r="S306" i="5"/>
  <c r="Q298" i="5"/>
  <c r="Q626" i="5"/>
  <c r="Q714" i="5"/>
  <c r="Q803" i="5"/>
  <c r="Q891" i="5"/>
  <c r="S63" i="5"/>
  <c r="Q544" i="5"/>
  <c r="Q536" i="5"/>
  <c r="Q528" i="5"/>
  <c r="Q224" i="5"/>
  <c r="S897" i="5"/>
  <c r="S560" i="5"/>
  <c r="Q496" i="5"/>
  <c r="S744" i="5"/>
  <c r="S496" i="5"/>
  <c r="N135" i="6"/>
  <c r="O135" i="6" s="1"/>
  <c r="P135" i="6" s="1"/>
  <c r="X142" i="6"/>
  <c r="Y142" i="6" s="1"/>
  <c r="Z142" i="6" s="1"/>
  <c r="N258" i="6"/>
  <c r="O258" i="6" s="1"/>
  <c r="P258" i="6" s="1"/>
  <c r="X96" i="6"/>
  <c r="Y96" i="6" s="1"/>
  <c r="Z96" i="6" s="1"/>
  <c r="N139" i="6"/>
  <c r="O139" i="6" s="1"/>
  <c r="P139" i="6" s="1"/>
  <c r="N140" i="6"/>
  <c r="O140" i="6" s="1"/>
  <c r="P140" i="6" s="1"/>
  <c r="S519" i="5"/>
  <c r="Q700" i="5"/>
  <c r="Q912" i="5"/>
  <c r="Q914" i="5"/>
  <c r="S900" i="5"/>
  <c r="S728" i="5"/>
  <c r="S540" i="5"/>
  <c r="S484" i="5"/>
  <c r="S472" i="5"/>
  <c r="S480" i="5"/>
  <c r="S716" i="5"/>
  <c r="S592" i="5"/>
  <c r="S740" i="5"/>
  <c r="S636" i="5"/>
  <c r="S552" i="5"/>
  <c r="S224" i="5"/>
  <c r="S392" i="5"/>
  <c r="S192" i="5"/>
  <c r="S424" i="5"/>
  <c r="S16" i="5"/>
  <c r="Q516" i="5"/>
  <c r="S488" i="5"/>
  <c r="Q484" i="5"/>
  <c r="Q480" i="5"/>
  <c r="Q472" i="5"/>
  <c r="Q468" i="5"/>
  <c r="Q240" i="5"/>
  <c r="Q104" i="5"/>
  <c r="Q72" i="5"/>
  <c r="Q588" i="5"/>
  <c r="Q624" i="5"/>
  <c r="Q652" i="5"/>
  <c r="Q656" i="5"/>
  <c r="Q684" i="5"/>
  <c r="S861" i="5"/>
  <c r="S544" i="5"/>
  <c r="S52" i="5"/>
  <c r="S412" i="5"/>
  <c r="S144" i="5"/>
  <c r="S516" i="5"/>
  <c r="Q512" i="5"/>
  <c r="Q464" i="5"/>
  <c r="S384" i="5"/>
  <c r="S64" i="5"/>
  <c r="Q560" i="5"/>
  <c r="S588" i="5"/>
  <c r="Q592" i="5"/>
  <c r="Q600" i="5"/>
  <c r="Q604" i="5"/>
  <c r="S736" i="5"/>
  <c r="J912" i="5"/>
  <c r="S448" i="5"/>
  <c r="S528" i="5"/>
  <c r="S532" i="5"/>
  <c r="S568" i="5"/>
  <c r="S208" i="5"/>
  <c r="S456" i="5"/>
  <c r="S504" i="5"/>
  <c r="S700" i="5"/>
  <c r="S632" i="5"/>
  <c r="S600" i="5"/>
  <c r="S416" i="5"/>
  <c r="Q256" i="5"/>
  <c r="Q40" i="5"/>
  <c r="Q24" i="5"/>
  <c r="S556" i="5"/>
  <c r="Q568" i="5"/>
  <c r="Q608" i="5"/>
  <c r="Q720" i="5"/>
  <c r="S843" i="5"/>
  <c r="Q695" i="5"/>
  <c r="S703" i="5"/>
  <c r="S871" i="5"/>
  <c r="S863" i="5"/>
  <c r="S695" i="5"/>
  <c r="Q851" i="5"/>
  <c r="Q863" i="5"/>
  <c r="S879" i="5"/>
  <c r="S79" i="5"/>
  <c r="Q756" i="5"/>
  <c r="Q760" i="5"/>
  <c r="Q879" i="5"/>
  <c r="Q728" i="5"/>
  <c r="Q736" i="5"/>
  <c r="Q740" i="5"/>
  <c r="S768" i="5"/>
  <c r="Q784" i="5"/>
  <c r="Q871" i="5"/>
  <c r="Q900" i="5"/>
  <c r="S185" i="5"/>
  <c r="Q161" i="5"/>
  <c r="Q157" i="5"/>
  <c r="Q153" i="5"/>
  <c r="Q149" i="5"/>
  <c r="Q145" i="5"/>
  <c r="Q141" i="5"/>
  <c r="Q137" i="5"/>
  <c r="Q129" i="5"/>
  <c r="J449" i="5"/>
  <c r="Z450" i="5" s="1"/>
  <c r="S449" i="5"/>
  <c r="J441" i="5"/>
  <c r="S441" i="5"/>
  <c r="J305" i="5"/>
  <c r="S305" i="5"/>
  <c r="J257" i="5"/>
  <c r="S257" i="5"/>
  <c r="J125" i="5"/>
  <c r="S125" i="5"/>
  <c r="J65" i="5"/>
  <c r="S65" i="5"/>
  <c r="J25" i="5"/>
  <c r="S25" i="5"/>
  <c r="Q441" i="5"/>
  <c r="Q425" i="5"/>
  <c r="Q417" i="5"/>
  <c r="Q409" i="5"/>
  <c r="Q401" i="5"/>
  <c r="Q393" i="5"/>
  <c r="Q385" i="5"/>
  <c r="Q305" i="5"/>
  <c r="Q297" i="5"/>
  <c r="N78" i="6"/>
  <c r="O78" i="6" s="1"/>
  <c r="P78" i="6" s="1"/>
  <c r="W448" i="5"/>
  <c r="Q437" i="5"/>
  <c r="Q381" i="5"/>
  <c r="Q377" i="5"/>
  <c r="Q289" i="5"/>
  <c r="Q281" i="5"/>
  <c r="Q273" i="5"/>
  <c r="Q265" i="5"/>
  <c r="Q185" i="5"/>
  <c r="Q61" i="5"/>
  <c r="N35" i="6"/>
  <c r="O35" i="6" s="1"/>
  <c r="P35" i="6" s="1"/>
  <c r="X76" i="6"/>
  <c r="Y76" i="6" s="1"/>
  <c r="Z76" i="6" s="1"/>
  <c r="N205" i="6"/>
  <c r="O205" i="6" s="1"/>
  <c r="P205" i="6" s="1"/>
  <c r="N228" i="6"/>
  <c r="O228" i="6" s="1"/>
  <c r="P228" i="6" s="1"/>
  <c r="Q465" i="5"/>
  <c r="Q457" i="5"/>
  <c r="Q449" i="5"/>
  <c r="Q325" i="5"/>
  <c r="Q321" i="5"/>
  <c r="Q317" i="5"/>
  <c r="Q313" i="5"/>
  <c r="Q309" i="5"/>
  <c r="Q121" i="5"/>
  <c r="Q113" i="5"/>
  <c r="Q97" i="5"/>
  <c r="Q89" i="5"/>
  <c r="Q81" i="5"/>
  <c r="Q73" i="5"/>
  <c r="Q577" i="5"/>
  <c r="Q927" i="5"/>
  <c r="N210" i="6"/>
  <c r="O210" i="6" s="1"/>
  <c r="P210" i="6" s="1"/>
  <c r="N219" i="6"/>
  <c r="O219" i="6" s="1"/>
  <c r="P219" i="6" s="1"/>
  <c r="J917" i="5"/>
  <c r="S447" i="5"/>
  <c r="S103" i="5"/>
  <c r="Q575" i="5"/>
  <c r="J894" i="5"/>
  <c r="Z894" i="5" s="1"/>
  <c r="Q816" i="5"/>
  <c r="S491" i="5"/>
  <c r="S115" i="5"/>
  <c r="Q299" i="5"/>
  <c r="Q840" i="5"/>
  <c r="Q607" i="5"/>
  <c r="Q665" i="5"/>
  <c r="Q751" i="5"/>
  <c r="Q901" i="5"/>
  <c r="W828" i="5"/>
  <c r="S175" i="5"/>
  <c r="S71" i="5"/>
  <c r="S167" i="5"/>
  <c r="Q183" i="5"/>
  <c r="Q175" i="5"/>
  <c r="Q167" i="5"/>
  <c r="Q159" i="5"/>
  <c r="Q551" i="5"/>
  <c r="S575" i="5"/>
  <c r="Q703" i="5"/>
  <c r="Z876" i="5"/>
  <c r="Q894" i="5"/>
  <c r="Q902" i="5"/>
  <c r="S487" i="5"/>
  <c r="S559" i="5"/>
  <c r="Q71" i="5"/>
  <c r="S679" i="5"/>
  <c r="S183" i="5"/>
  <c r="Q503" i="5"/>
  <c r="S159" i="5"/>
  <c r="Q151" i="5"/>
  <c r="Q135" i="5"/>
  <c r="S591" i="5"/>
  <c r="S639" i="5"/>
  <c r="Q783" i="5"/>
  <c r="S876" i="5"/>
  <c r="J902" i="5"/>
  <c r="Z902" i="5" s="1"/>
  <c r="S87" i="5"/>
  <c r="S535" i="5"/>
  <c r="S599" i="5"/>
  <c r="S135" i="5"/>
  <c r="Q559" i="5"/>
  <c r="Q591" i="5"/>
  <c r="Q599" i="5"/>
  <c r="Q639" i="5"/>
  <c r="S663" i="5"/>
  <c r="Q735" i="5"/>
  <c r="Q767" i="5"/>
  <c r="S783" i="5"/>
  <c r="S868" i="5"/>
  <c r="J816" i="5"/>
  <c r="Q759" i="5"/>
  <c r="S840" i="5"/>
  <c r="S287" i="5"/>
  <c r="S271" i="5"/>
  <c r="S47" i="5"/>
  <c r="S15" i="5"/>
  <c r="S95" i="5"/>
  <c r="Q487" i="5"/>
  <c r="Q471" i="5"/>
  <c r="Q119" i="5"/>
  <c r="Q111" i="5"/>
  <c r="Q103" i="5"/>
  <c r="Q95" i="5"/>
  <c r="Q87" i="5"/>
  <c r="Q79" i="5"/>
  <c r="Q631" i="5"/>
  <c r="Q663" i="5"/>
  <c r="S711" i="5"/>
  <c r="Z700" i="5"/>
  <c r="J884" i="5"/>
  <c r="S759" i="5"/>
  <c r="S567" i="5"/>
  <c r="S55" i="5"/>
  <c r="S647" i="5"/>
  <c r="S23" i="5"/>
  <c r="S111" i="5"/>
  <c r="S607" i="5"/>
  <c r="S9" i="5"/>
  <c r="Q543" i="5"/>
  <c r="S471" i="5"/>
  <c r="Q647" i="5"/>
  <c r="Q711" i="5"/>
  <c r="S719" i="5"/>
  <c r="Q832" i="5"/>
  <c r="S31" i="5"/>
  <c r="S479" i="5"/>
  <c r="S543" i="5"/>
  <c r="Q527" i="5"/>
  <c r="Q63" i="5"/>
  <c r="Q567" i="5"/>
  <c r="S671" i="5"/>
  <c r="Q719" i="5"/>
  <c r="Q727" i="5"/>
  <c r="S431" i="5"/>
  <c r="S551" i="5"/>
  <c r="Q143" i="5"/>
  <c r="S503" i="5"/>
  <c r="S143" i="5"/>
  <c r="Q535" i="5"/>
  <c r="Q15" i="5"/>
  <c r="S151" i="5"/>
  <c r="S39" i="5"/>
  <c r="S127" i="5"/>
  <c r="S527" i="5"/>
  <c r="Q519" i="5"/>
  <c r="Q423" i="5"/>
  <c r="Q415" i="5"/>
  <c r="Q391" i="5"/>
  <c r="Q215" i="5"/>
  <c r="Q207" i="5"/>
  <c r="Q55" i="5"/>
  <c r="Q39" i="5"/>
  <c r="Q31" i="5"/>
  <c r="Q671" i="5"/>
  <c r="S727" i="5"/>
  <c r="Q743" i="5"/>
  <c r="S792" i="5"/>
  <c r="Q812" i="5"/>
  <c r="S659" i="5"/>
  <c r="S155" i="5"/>
  <c r="Z503" i="5"/>
  <c r="W805" i="5"/>
  <c r="S75" i="5"/>
  <c r="S574" i="5"/>
  <c r="Q67" i="5"/>
  <c r="S875" i="5"/>
  <c r="Q366" i="5"/>
  <c r="S855" i="5"/>
  <c r="Q358" i="5"/>
  <c r="S59" i="5"/>
  <c r="Q427" i="5"/>
  <c r="Q411" i="5"/>
  <c r="Q387" i="5"/>
  <c r="Q847" i="5"/>
  <c r="Q678" i="5"/>
  <c r="Q895" i="5"/>
  <c r="S254" i="5"/>
  <c r="S227" i="5"/>
  <c r="Q51" i="5"/>
  <c r="Z727" i="5"/>
  <c r="S539" i="5"/>
  <c r="S190" i="5"/>
  <c r="S187" i="5"/>
  <c r="Q614" i="5"/>
  <c r="S646" i="5"/>
  <c r="Q342" i="5"/>
  <c r="S686" i="5"/>
  <c r="W837" i="5"/>
  <c r="J895" i="5"/>
  <c r="S893" i="5"/>
  <c r="Q27" i="5"/>
  <c r="S638" i="5"/>
  <c r="S11" i="5"/>
  <c r="Q766" i="5"/>
  <c r="Q550" i="5"/>
  <c r="Q917" i="5"/>
  <c r="Z877" i="5"/>
  <c r="Q669" i="5"/>
  <c r="Z448" i="5"/>
  <c r="Q915" i="5"/>
  <c r="S589" i="5"/>
  <c r="Q326" i="5"/>
  <c r="S718" i="5"/>
  <c r="Q646" i="5"/>
  <c r="Q686" i="5"/>
  <c r="S726" i="5"/>
  <c r="S799" i="5"/>
  <c r="S831" i="5"/>
  <c r="Q855" i="5"/>
  <c r="S734" i="5"/>
  <c r="Q893" i="5"/>
  <c r="W876" i="5"/>
  <c r="J903" i="5"/>
  <c r="Q758" i="5"/>
  <c r="S275" i="5"/>
  <c r="S549" i="5"/>
  <c r="S203" i="5"/>
  <c r="S421" i="5"/>
  <c r="S429" i="5"/>
  <c r="S294" i="5"/>
  <c r="Q502" i="5"/>
  <c r="S277" i="5"/>
  <c r="S462" i="5"/>
  <c r="S21" i="5"/>
  <c r="S67" i="5"/>
  <c r="S165" i="5"/>
  <c r="S27" i="5"/>
  <c r="S131" i="5"/>
  <c r="S261" i="5"/>
  <c r="S597" i="5"/>
  <c r="S509" i="5"/>
  <c r="S357" i="5"/>
  <c r="Q435" i="5"/>
  <c r="S333" i="5"/>
  <c r="Q318" i="5"/>
  <c r="Q310" i="5"/>
  <c r="Q259" i="5"/>
  <c r="Q238" i="5"/>
  <c r="Q230" i="5"/>
  <c r="S222" i="5"/>
  <c r="Q171" i="5"/>
  <c r="Q163" i="5"/>
  <c r="Q133" i="5"/>
  <c r="Q125" i="5"/>
  <c r="Q45" i="5"/>
  <c r="Q581" i="5"/>
  <c r="Q654" i="5"/>
  <c r="S702" i="5"/>
  <c r="Q726" i="5"/>
  <c r="Q786" i="5"/>
  <c r="Q799" i="5"/>
  <c r="S815" i="5"/>
  <c r="Q831" i="5"/>
  <c r="S851" i="5"/>
  <c r="S883" i="5"/>
  <c r="W877" i="5"/>
  <c r="Q734" i="5"/>
  <c r="S310" i="5"/>
  <c r="Q214" i="5"/>
  <c r="S341" i="5"/>
  <c r="Q75" i="5"/>
  <c r="S133" i="5"/>
  <c r="S83" i="5"/>
  <c r="S147" i="5"/>
  <c r="S318" i="5"/>
  <c r="S454" i="5"/>
  <c r="S230" i="5"/>
  <c r="S93" i="5"/>
  <c r="Q469" i="5"/>
  <c r="Q462" i="5"/>
  <c r="Q454" i="5"/>
  <c r="S309" i="5"/>
  <c r="Q302" i="5"/>
  <c r="Q198" i="5"/>
  <c r="Q131" i="5"/>
  <c r="Q117" i="5"/>
  <c r="Q109" i="5"/>
  <c r="Q101" i="5"/>
  <c r="S51" i="5"/>
  <c r="Q43" i="5"/>
  <c r="Q21" i="5"/>
  <c r="Q14" i="5"/>
  <c r="Q670" i="5"/>
  <c r="Q675" i="5"/>
  <c r="Q694" i="5"/>
  <c r="Q742" i="5"/>
  <c r="Q791" i="5"/>
  <c r="S823" i="5"/>
  <c r="S430" i="5"/>
  <c r="Q246" i="5"/>
  <c r="Q438" i="5"/>
  <c r="Q206" i="5"/>
  <c r="S791" i="5"/>
  <c r="S35" i="5"/>
  <c r="S453" i="5"/>
  <c r="S270" i="5"/>
  <c r="S85" i="5"/>
  <c r="S301" i="5"/>
  <c r="S238" i="5"/>
  <c r="Q461" i="5"/>
  <c r="Q453" i="5"/>
  <c r="Q446" i="5"/>
  <c r="S302" i="5"/>
  <c r="S198" i="5"/>
  <c r="Q190" i="5"/>
  <c r="Q123" i="5"/>
  <c r="Q93" i="5"/>
  <c r="Q85" i="5"/>
  <c r="Q77" i="5"/>
  <c r="Q69" i="5"/>
  <c r="S43" i="5"/>
  <c r="Q35" i="5"/>
  <c r="Q13" i="5"/>
  <c r="Q638" i="5"/>
  <c r="S670" i="5"/>
  <c r="Q823" i="5"/>
  <c r="S839" i="5"/>
  <c r="S494" i="5"/>
  <c r="S334" i="5"/>
  <c r="S214" i="5"/>
  <c r="S630" i="5"/>
  <c r="S534" i="5"/>
  <c r="S694" i="5"/>
  <c r="Q815" i="5"/>
  <c r="Q883" i="5"/>
  <c r="S867" i="5"/>
  <c r="Q475" i="5"/>
  <c r="S438" i="5"/>
  <c r="S774" i="5"/>
  <c r="Q867" i="5"/>
  <c r="S518" i="5"/>
  <c r="S326" i="5"/>
  <c r="S283" i="5"/>
  <c r="S350" i="5"/>
  <c r="S37" i="5"/>
  <c r="S101" i="5"/>
  <c r="S139" i="5"/>
  <c r="S157" i="5"/>
  <c r="S91" i="5"/>
  <c r="S163" i="5"/>
  <c r="S910" i="5"/>
  <c r="S890" i="5"/>
  <c r="S766" i="5"/>
  <c r="Q916" i="5"/>
  <c r="S365" i="5"/>
  <c r="S446" i="5"/>
  <c r="S278" i="5"/>
  <c r="S349" i="5"/>
  <c r="S502" i="5"/>
  <c r="S235" i="5"/>
  <c r="S389" i="5"/>
  <c r="S614" i="5"/>
  <c r="S382" i="5"/>
  <c r="S317" i="5"/>
  <c r="S246" i="5"/>
  <c r="S325" i="5"/>
  <c r="S406" i="5"/>
  <c r="Q445" i="5"/>
  <c r="Q422" i="5"/>
  <c r="Q406" i="5"/>
  <c r="Q398" i="5"/>
  <c r="Q390" i="5"/>
  <c r="Q301" i="5"/>
  <c r="Q294" i="5"/>
  <c r="Q286" i="5"/>
  <c r="Q278" i="5"/>
  <c r="Q270" i="5"/>
  <c r="S219" i="5"/>
  <c r="Q211" i="5"/>
  <c r="Q203" i="5"/>
  <c r="S123" i="5"/>
  <c r="Q99" i="5"/>
  <c r="S69" i="5"/>
  <c r="Q19" i="5"/>
  <c r="S13" i="5"/>
  <c r="Q630" i="5"/>
  <c r="Q770" i="5"/>
  <c r="S807" i="5"/>
  <c r="Q839" i="5"/>
  <c r="Q843" i="5"/>
  <c r="S860" i="5"/>
  <c r="Q887" i="5"/>
  <c r="S758" i="5"/>
  <c r="S262" i="5"/>
  <c r="Q222" i="5"/>
  <c r="S478" i="5"/>
  <c r="S390" i="5"/>
  <c r="S654" i="5"/>
  <c r="Q702" i="5"/>
  <c r="S742" i="5"/>
  <c r="Q890" i="5"/>
  <c r="S285" i="5"/>
  <c r="S293" i="5"/>
  <c r="Q910" i="5"/>
  <c r="S374" i="5"/>
  <c r="Q293" i="5"/>
  <c r="S366" i="5"/>
  <c r="S526" i="5"/>
  <c r="S206" i="5"/>
  <c r="S45" i="5"/>
  <c r="Q59" i="5"/>
  <c r="S171" i="5"/>
  <c r="Q622" i="5"/>
  <c r="S605" i="5"/>
  <c r="S422" i="5"/>
  <c r="S398" i="5"/>
  <c r="S445" i="5"/>
  <c r="Q430" i="5"/>
  <c r="Q421" i="5"/>
  <c r="Q413" i="5"/>
  <c r="Q397" i="5"/>
  <c r="Q389" i="5"/>
  <c r="Q382" i="5"/>
  <c r="Q374" i="5"/>
  <c r="Q285" i="5"/>
  <c r="Q277" i="5"/>
  <c r="Q269" i="5"/>
  <c r="Q262" i="5"/>
  <c r="S99" i="5"/>
  <c r="Q91" i="5"/>
  <c r="Q83" i="5"/>
  <c r="S19" i="5"/>
  <c r="S678" i="5"/>
  <c r="Q718" i="5"/>
  <c r="Q774" i="5"/>
  <c r="S778" i="5"/>
  <c r="S803" i="5"/>
  <c r="Q807" i="5"/>
  <c r="S819" i="5"/>
  <c r="S847" i="5"/>
  <c r="S887" i="5"/>
  <c r="N143" i="6"/>
  <c r="O143" i="6" s="1"/>
  <c r="P143" i="6" s="1"/>
  <c r="N185" i="6"/>
  <c r="O185" i="6" s="1"/>
  <c r="P185" i="6" s="1"/>
  <c r="N257" i="6"/>
  <c r="O257" i="6" s="1"/>
  <c r="P257" i="6" s="1"/>
  <c r="N72" i="6"/>
  <c r="O72" i="6" s="1"/>
  <c r="P72" i="6" s="1"/>
  <c r="Q876" i="5"/>
  <c r="Q848" i="5"/>
  <c r="Q884" i="5"/>
  <c r="Q800" i="5"/>
  <c r="Q747" i="5"/>
  <c r="Q723" i="5"/>
  <c r="Q643" i="5"/>
  <c r="Q635" i="5"/>
  <c r="J942" i="5"/>
  <c r="Q539" i="5"/>
  <c r="Q531" i="5"/>
  <c r="Q220" i="5"/>
  <c r="S132" i="5"/>
  <c r="Q339" i="5"/>
  <c r="S595" i="5"/>
  <c r="Q491" i="5"/>
  <c r="S507" i="5"/>
  <c r="S531" i="5"/>
  <c r="S475" i="5"/>
  <c r="Q555" i="5"/>
  <c r="S788" i="5"/>
  <c r="S864" i="5"/>
  <c r="S683" i="5"/>
  <c r="Q523" i="5"/>
  <c r="Q467" i="5"/>
  <c r="Q460" i="5"/>
  <c r="S667" i="5"/>
  <c r="S779" i="5"/>
  <c r="S800" i="5"/>
  <c r="S603" i="5"/>
  <c r="S467" i="5"/>
  <c r="Q196" i="5"/>
  <c r="S36" i="5"/>
  <c r="S611" i="5"/>
  <c r="Q627" i="5"/>
  <c r="Q667" i="5"/>
  <c r="S707" i="5"/>
  <c r="Q731" i="5"/>
  <c r="J898" i="5"/>
  <c r="Z837" i="5"/>
  <c r="S372" i="5"/>
  <c r="Q603" i="5"/>
  <c r="S523" i="5"/>
  <c r="S499" i="5"/>
  <c r="Q547" i="5"/>
  <c r="S515" i="5"/>
  <c r="S555" i="5"/>
  <c r="S44" i="5"/>
  <c r="S76" i="5"/>
  <c r="Q595" i="5"/>
  <c r="Q611" i="5"/>
  <c r="S691" i="5"/>
  <c r="Q707" i="5"/>
  <c r="S731" i="5"/>
  <c r="Q590" i="5"/>
  <c r="S483" i="5"/>
  <c r="Q515" i="5"/>
  <c r="S452" i="5"/>
  <c r="S212" i="5"/>
  <c r="S92" i="5"/>
  <c r="Q507" i="5"/>
  <c r="Q380" i="5"/>
  <c r="S563" i="5"/>
  <c r="Q683" i="5"/>
  <c r="Q691" i="5"/>
  <c r="S828" i="5"/>
  <c r="S812" i="5"/>
  <c r="S220" i="5"/>
  <c r="S244" i="5"/>
  <c r="S547" i="5"/>
  <c r="Q499" i="5"/>
  <c r="Q252" i="5"/>
  <c r="Q659" i="5"/>
  <c r="S675" i="5"/>
  <c r="J180" i="5"/>
  <c r="Z183" i="5" s="1"/>
  <c r="S180" i="5"/>
  <c r="J176" i="5"/>
  <c r="S176" i="5"/>
  <c r="J172" i="5"/>
  <c r="S172" i="5"/>
  <c r="J168" i="5"/>
  <c r="S168" i="5"/>
  <c r="J164" i="5"/>
  <c r="S164" i="5"/>
  <c r="J160" i="5"/>
  <c r="S160" i="5"/>
  <c r="J156" i="5"/>
  <c r="Q156" i="5"/>
  <c r="S156" i="5"/>
  <c r="J152" i="5"/>
  <c r="S152" i="5"/>
  <c r="J148" i="5"/>
  <c r="S148" i="5"/>
  <c r="J140" i="5"/>
  <c r="S140" i="5"/>
  <c r="J136" i="5"/>
  <c r="S136" i="5"/>
  <c r="J128" i="5"/>
  <c r="S128" i="5"/>
  <c r="J120" i="5"/>
  <c r="S120" i="5"/>
  <c r="J594" i="5"/>
  <c r="Z597" i="5" s="1"/>
  <c r="S594" i="5"/>
  <c r="J582" i="5"/>
  <c r="S582" i="5"/>
  <c r="J578" i="5"/>
  <c r="Q578" i="5"/>
  <c r="J570" i="5"/>
  <c r="Z570" i="5" s="1"/>
  <c r="S570" i="5"/>
  <c r="J566" i="5"/>
  <c r="Z569" i="5" s="1"/>
  <c r="S566" i="5"/>
  <c r="J562" i="5"/>
  <c r="Z563" i="5" s="1"/>
  <c r="S562" i="5"/>
  <c r="J558" i="5"/>
  <c r="Z561" i="5" s="1"/>
  <c r="S558" i="5"/>
  <c r="J554" i="5"/>
  <c r="Z554" i="5" s="1"/>
  <c r="S554" i="5"/>
  <c r="J550" i="5"/>
  <c r="Z552" i="5" s="1"/>
  <c r="S550" i="5"/>
  <c r="J542" i="5"/>
  <c r="S542" i="5"/>
  <c r="J530" i="5"/>
  <c r="W533" i="5" s="1"/>
  <c r="Q530" i="5"/>
  <c r="S530" i="5"/>
  <c r="J514" i="5"/>
  <c r="Q514" i="5"/>
  <c r="S514" i="5"/>
  <c r="J510" i="5"/>
  <c r="S510" i="5"/>
  <c r="Q510" i="5"/>
  <c r="J506" i="5"/>
  <c r="S506" i="5"/>
  <c r="J490" i="5"/>
  <c r="W491" i="5" s="1"/>
  <c r="S490" i="5"/>
  <c r="J486" i="5"/>
  <c r="Q486" i="5"/>
  <c r="S486" i="5"/>
  <c r="J482" i="5"/>
  <c r="S482" i="5"/>
  <c r="J470" i="5"/>
  <c r="S470" i="5"/>
  <c r="J459" i="5"/>
  <c r="Z459" i="5" s="1"/>
  <c r="S459" i="5"/>
  <c r="J455" i="5"/>
  <c r="W457" i="5" s="1"/>
  <c r="S455" i="5"/>
  <c r="J451" i="5"/>
  <c r="W454" i="5" s="1"/>
  <c r="S451" i="5"/>
  <c r="J435" i="5"/>
  <c r="S435" i="5"/>
  <c r="J427" i="5"/>
  <c r="W427" i="5" s="1"/>
  <c r="S427" i="5"/>
  <c r="J423" i="5"/>
  <c r="W424" i="5" s="1"/>
  <c r="S423" i="5"/>
  <c r="Q419" i="5"/>
  <c r="J415" i="5"/>
  <c r="W418" i="5" s="1"/>
  <c r="S415" i="5"/>
  <c r="J403" i="5"/>
  <c r="S403" i="5"/>
  <c r="J391" i="5"/>
  <c r="Z393" i="5" s="1"/>
  <c r="S391" i="5"/>
  <c r="J387" i="5"/>
  <c r="Z387" i="5" s="1"/>
  <c r="S387" i="5"/>
  <c r="J379" i="5"/>
  <c r="S379" i="5"/>
  <c r="J375" i="5"/>
  <c r="W375" i="5" s="1"/>
  <c r="Q375" i="5"/>
  <c r="S375" i="5"/>
  <c r="J371" i="5"/>
  <c r="S371" i="5"/>
  <c r="J367" i="5"/>
  <c r="S367" i="5"/>
  <c r="J351" i="5"/>
  <c r="S351" i="5"/>
  <c r="J343" i="5"/>
  <c r="Q343" i="5"/>
  <c r="S343" i="5"/>
  <c r="J335" i="5"/>
  <c r="S335" i="5"/>
  <c r="Q331" i="5"/>
  <c r="J315" i="5"/>
  <c r="S315" i="5"/>
  <c r="J311" i="5"/>
  <c r="S311" i="5"/>
  <c r="J307" i="5"/>
  <c r="S307" i="5"/>
  <c r="J303" i="5"/>
  <c r="S303" i="5"/>
  <c r="J279" i="5"/>
  <c r="S279" i="5"/>
  <c r="J267" i="5"/>
  <c r="S267" i="5"/>
  <c r="J255" i="5"/>
  <c r="S255" i="5"/>
  <c r="Q255" i="5"/>
  <c r="J251" i="5"/>
  <c r="S251" i="5"/>
  <c r="Q251" i="5"/>
  <c r="J247" i="5"/>
  <c r="S247" i="5"/>
  <c r="J243" i="5"/>
  <c r="W244" i="5" s="1"/>
  <c r="S243" i="5"/>
  <c r="J239" i="5"/>
  <c r="S239" i="5"/>
  <c r="J231" i="5"/>
  <c r="Q231" i="5"/>
  <c r="J223" i="5"/>
  <c r="S223" i="5"/>
  <c r="J215" i="5"/>
  <c r="S215" i="5"/>
  <c r="J211" i="5"/>
  <c r="S211" i="5"/>
  <c r="J207" i="5"/>
  <c r="S207" i="5"/>
  <c r="J199" i="5"/>
  <c r="S199" i="5"/>
  <c r="J195" i="5"/>
  <c r="Q195" i="5"/>
  <c r="S195" i="5"/>
  <c r="J191" i="5"/>
  <c r="Q191" i="5"/>
  <c r="J850" i="5"/>
  <c r="S850" i="5"/>
  <c r="J846" i="5"/>
  <c r="S846" i="5"/>
  <c r="J838" i="5"/>
  <c r="W839" i="5" s="1"/>
  <c r="S838" i="5"/>
  <c r="W829" i="5"/>
  <c r="Z828" i="5"/>
  <c r="Z829" i="5"/>
  <c r="J818" i="5"/>
  <c r="S818" i="5"/>
  <c r="J794" i="5"/>
  <c r="W796" i="5" s="1"/>
  <c r="S794" i="5"/>
  <c r="J781" i="5"/>
  <c r="S781" i="5"/>
  <c r="J777" i="5"/>
  <c r="S777" i="5"/>
  <c r="J753" i="5"/>
  <c r="S753" i="5"/>
  <c r="Q745" i="5"/>
  <c r="Q725" i="5"/>
  <c r="J709" i="5"/>
  <c r="Z712" i="5" s="1"/>
  <c r="S709" i="5"/>
  <c r="J677" i="5"/>
  <c r="Z678" i="5" s="1"/>
  <c r="S677" i="5"/>
  <c r="J669" i="5"/>
  <c r="S669" i="5"/>
  <c r="J665" i="5"/>
  <c r="S665" i="5"/>
  <c r="J657" i="5"/>
  <c r="S657" i="5"/>
  <c r="Q653" i="5"/>
  <c r="Q566" i="5"/>
  <c r="Q570" i="5"/>
  <c r="Q681" i="5"/>
  <c r="Q709" i="5"/>
  <c r="Q60" i="5"/>
  <c r="Q68" i="5"/>
  <c r="S108" i="5"/>
  <c r="Q56" i="5"/>
  <c r="S40" i="5"/>
  <c r="S100" i="5"/>
  <c r="S24" i="5"/>
  <c r="S28" i="5"/>
  <c r="S96" i="5"/>
  <c r="Q482" i="5"/>
  <c r="Q455" i="5"/>
  <c r="Q383" i="5"/>
  <c r="Q327" i="5"/>
  <c r="Q315" i="5"/>
  <c r="Q311" i="5"/>
  <c r="Q199" i="5"/>
  <c r="Q176" i="5"/>
  <c r="Q152" i="5"/>
  <c r="Q148" i="5"/>
  <c r="Q144" i="5"/>
  <c r="Q140" i="5"/>
  <c r="S72" i="5"/>
  <c r="Q20" i="5"/>
  <c r="Q558" i="5"/>
  <c r="Q705" i="5"/>
  <c r="S48" i="5"/>
  <c r="S80" i="5"/>
  <c r="S56" i="5"/>
  <c r="S68" i="5"/>
  <c r="S116" i="5"/>
  <c r="S32" i="5"/>
  <c r="S60" i="5"/>
  <c r="S84" i="5"/>
  <c r="Q542" i="5"/>
  <c r="Q526" i="5"/>
  <c r="Q522" i="5"/>
  <c r="Q506" i="5"/>
  <c r="Q478" i="5"/>
  <c r="Q367" i="5"/>
  <c r="Q363" i="5"/>
  <c r="Q359" i="5"/>
  <c r="Q351" i="5"/>
  <c r="Q275" i="5"/>
  <c r="Q271" i="5"/>
  <c r="Q247" i="5"/>
  <c r="Q243" i="5"/>
  <c r="Q227" i="5"/>
  <c r="Q223" i="5"/>
  <c r="Q172" i="5"/>
  <c r="Q168" i="5"/>
  <c r="Q164" i="5"/>
  <c r="Q160" i="5"/>
  <c r="Q136" i="5"/>
  <c r="Q120" i="5"/>
  <c r="Q116" i="5"/>
  <c r="Q100" i="5"/>
  <c r="Q48" i="5"/>
  <c r="Q44" i="5"/>
  <c r="Q16" i="5"/>
  <c r="Q554" i="5"/>
  <c r="Q794" i="5"/>
  <c r="Q830" i="5"/>
  <c r="Q870" i="5"/>
  <c r="Q926" i="5"/>
  <c r="S112" i="5"/>
  <c r="Q52" i="5"/>
  <c r="S104" i="5"/>
  <c r="S12" i="5"/>
  <c r="S88" i="5"/>
  <c r="Q538" i="5"/>
  <c r="Q534" i="5"/>
  <c r="Q518" i="5"/>
  <c r="Q498" i="5"/>
  <c r="Q494" i="5"/>
  <c r="Q347" i="5"/>
  <c r="Q335" i="5"/>
  <c r="Q239" i="5"/>
  <c r="Q235" i="5"/>
  <c r="Q219" i="5"/>
  <c r="Q187" i="5"/>
  <c r="Q132" i="5"/>
  <c r="Q96" i="5"/>
  <c r="Q92" i="5"/>
  <c r="Q88" i="5"/>
  <c r="Q84" i="5"/>
  <c r="Q80" i="5"/>
  <c r="Q76" i="5"/>
  <c r="Q64" i="5"/>
  <c r="Q36" i="5"/>
  <c r="Q12" i="5"/>
  <c r="Q562" i="5"/>
  <c r="Q733" i="5"/>
  <c r="Q781" i="5"/>
  <c r="Q862" i="5"/>
  <c r="N120" i="6"/>
  <c r="O120" i="6" s="1"/>
  <c r="P120" i="6" s="1"/>
  <c r="N123" i="6"/>
  <c r="O123" i="6" s="1"/>
  <c r="P123" i="6" s="1"/>
  <c r="N125" i="6"/>
  <c r="O125" i="6" s="1"/>
  <c r="P125" i="6" s="1"/>
  <c r="N215" i="6"/>
  <c r="O215" i="6" s="1"/>
  <c r="P215" i="6" s="1"/>
  <c r="X206" i="6"/>
  <c r="Y206" i="6" s="1"/>
  <c r="Z206" i="6" s="1"/>
  <c r="N37" i="6"/>
  <c r="O37" i="6" s="1"/>
  <c r="P37" i="6" s="1"/>
  <c r="N56" i="6"/>
  <c r="O56" i="6" s="1"/>
  <c r="P56" i="6" s="1"/>
  <c r="N127" i="6"/>
  <c r="O127" i="6" s="1"/>
  <c r="P127" i="6" s="1"/>
  <c r="N253" i="6"/>
  <c r="O253" i="6" s="1"/>
  <c r="P253" i="6" s="1"/>
  <c r="Z534" i="5"/>
  <c r="W502" i="5"/>
  <c r="Z639" i="5"/>
  <c r="Q364" i="5"/>
  <c r="J256" i="5"/>
  <c r="J565" i="5"/>
  <c r="S565" i="5"/>
  <c r="J557" i="5"/>
  <c r="S557" i="5"/>
  <c r="J545" i="5"/>
  <c r="S545" i="5"/>
  <c r="J541" i="5"/>
  <c r="S541" i="5"/>
  <c r="J537" i="5"/>
  <c r="Z540" i="5" s="1"/>
  <c r="S537" i="5"/>
  <c r="J525" i="5"/>
  <c r="W528" i="5" s="1"/>
  <c r="S525" i="5"/>
  <c r="J521" i="5"/>
  <c r="Z524" i="5" s="1"/>
  <c r="S521" i="5"/>
  <c r="J517" i="5"/>
  <c r="S517" i="5"/>
  <c r="J513" i="5"/>
  <c r="S513" i="5"/>
  <c r="J505" i="5"/>
  <c r="Z505" i="5" s="1"/>
  <c r="S505" i="5"/>
  <c r="J497" i="5"/>
  <c r="W499" i="5" s="1"/>
  <c r="Q497" i="5"/>
  <c r="J493" i="5"/>
  <c r="S493" i="5"/>
  <c r="J485" i="5"/>
  <c r="S485" i="5"/>
  <c r="J481" i="5"/>
  <c r="S481" i="5"/>
  <c r="J477" i="5"/>
  <c r="S477" i="5"/>
  <c r="J473" i="5"/>
  <c r="S473" i="5"/>
  <c r="Q473" i="5"/>
  <c r="J976" i="5"/>
  <c r="S976" i="5"/>
  <c r="Z502" i="5"/>
  <c r="S529" i="5"/>
  <c r="Q533" i="5"/>
  <c r="Q481" i="5"/>
  <c r="Q477" i="5"/>
  <c r="Q649" i="5"/>
  <c r="S697" i="5"/>
  <c r="Q769" i="5"/>
  <c r="Q878" i="5"/>
  <c r="S882" i="5"/>
  <c r="J587" i="5"/>
  <c r="S587" i="5"/>
  <c r="S497" i="5"/>
  <c r="S533" i="5"/>
  <c r="S489" i="5"/>
  <c r="J878" i="5"/>
  <c r="X884" i="5" s="1"/>
  <c r="S878" i="5"/>
  <c r="J870" i="5"/>
  <c r="Z873" i="5" s="1"/>
  <c r="S870" i="5"/>
  <c r="J866" i="5"/>
  <c r="Z868" i="5" s="1"/>
  <c r="S866" i="5"/>
  <c r="J854" i="5"/>
  <c r="S854" i="5"/>
  <c r="J830" i="5"/>
  <c r="W831" i="5" s="1"/>
  <c r="S830" i="5"/>
  <c r="J822" i="5"/>
  <c r="S822" i="5"/>
  <c r="J814" i="5"/>
  <c r="Z816" i="5" s="1"/>
  <c r="Q814" i="5"/>
  <c r="S814" i="5"/>
  <c r="J798" i="5"/>
  <c r="Z799" i="5" s="1"/>
  <c r="S798" i="5"/>
  <c r="J790" i="5"/>
  <c r="S790" i="5"/>
  <c r="J773" i="5"/>
  <c r="S773" i="5"/>
  <c r="J769" i="5"/>
  <c r="S769" i="5"/>
  <c r="J765" i="5"/>
  <c r="S765" i="5"/>
  <c r="J757" i="5"/>
  <c r="S757" i="5"/>
  <c r="J749" i="5"/>
  <c r="S749" i="5"/>
  <c r="J745" i="5"/>
  <c r="S745" i="5"/>
  <c r="J737" i="5"/>
  <c r="W740" i="5" s="1"/>
  <c r="S737" i="5"/>
  <c r="J733" i="5"/>
  <c r="S733" i="5"/>
  <c r="J729" i="5"/>
  <c r="Z729" i="5" s="1"/>
  <c r="Q729" i="5"/>
  <c r="S729" i="5"/>
  <c r="J721" i="5"/>
  <c r="S721" i="5"/>
  <c r="J717" i="5"/>
  <c r="Q717" i="5"/>
  <c r="S717" i="5"/>
  <c r="J713" i="5"/>
  <c r="Z714" i="5" s="1"/>
  <c r="S713" i="5"/>
  <c r="J705" i="5"/>
  <c r="W706" i="5" s="1"/>
  <c r="S705" i="5"/>
  <c r="J701" i="5"/>
  <c r="W701" i="5" s="1"/>
  <c r="S701" i="5"/>
  <c r="J693" i="5"/>
  <c r="S693" i="5"/>
  <c r="J689" i="5"/>
  <c r="Z691" i="5" s="1"/>
  <c r="S689" i="5"/>
  <c r="Q689" i="5"/>
  <c r="Q685" i="5"/>
  <c r="J681" i="5"/>
  <c r="S681" i="5"/>
  <c r="J673" i="5"/>
  <c r="W676" i="5" s="1"/>
  <c r="S673" i="5"/>
  <c r="J661" i="5"/>
  <c r="Z664" i="5" s="1"/>
  <c r="Q661" i="5"/>
  <c r="J653" i="5"/>
  <c r="S653" i="5"/>
  <c r="J649" i="5"/>
  <c r="S649" i="5"/>
  <c r="J645" i="5"/>
  <c r="S645" i="5"/>
  <c r="J641" i="5"/>
  <c r="S641" i="5"/>
  <c r="Q641" i="5"/>
  <c r="J633" i="5"/>
  <c r="S633" i="5"/>
  <c r="J629" i="5"/>
  <c r="S629" i="5"/>
  <c r="J625" i="5"/>
  <c r="S625" i="5"/>
  <c r="J617" i="5"/>
  <c r="S617" i="5"/>
  <c r="J613" i="5"/>
  <c r="W614" i="5" s="1"/>
  <c r="S613" i="5"/>
  <c r="J610" i="5"/>
  <c r="Q610" i="5"/>
  <c r="J606" i="5"/>
  <c r="W607" i="5" s="1"/>
  <c r="Q606" i="5"/>
  <c r="S606" i="5"/>
  <c r="J602" i="5"/>
  <c r="Z605" i="5" s="1"/>
  <c r="S602" i="5"/>
  <c r="J598" i="5"/>
  <c r="W598" i="5" s="1"/>
  <c r="Q598" i="5"/>
  <c r="S598" i="5"/>
  <c r="J590" i="5"/>
  <c r="W592" i="5" s="1"/>
  <c r="S590" i="5"/>
  <c r="J460" i="5"/>
  <c r="S460" i="5"/>
  <c r="J444" i="5"/>
  <c r="S444" i="5"/>
  <c r="J440" i="5"/>
  <c r="Q440" i="5"/>
  <c r="J436" i="5"/>
  <c r="Q436" i="5"/>
  <c r="J432" i="5"/>
  <c r="W434" i="5" s="1"/>
  <c r="S432" i="5"/>
  <c r="J428" i="5"/>
  <c r="S428" i="5"/>
  <c r="J420" i="5"/>
  <c r="S420" i="5"/>
  <c r="J404" i="5"/>
  <c r="S404" i="5"/>
  <c r="J400" i="5"/>
  <c r="S400" i="5"/>
  <c r="J396" i="5"/>
  <c r="S396" i="5"/>
  <c r="J388" i="5"/>
  <c r="S388" i="5"/>
  <c r="J380" i="5"/>
  <c r="S380" i="5"/>
  <c r="J376" i="5"/>
  <c r="S376" i="5"/>
  <c r="J368" i="5"/>
  <c r="S368" i="5"/>
  <c r="Q134" i="5"/>
  <c r="J22" i="5"/>
  <c r="S22" i="5"/>
  <c r="J18" i="5"/>
  <c r="W18" i="5" s="1"/>
  <c r="S18" i="5"/>
  <c r="J14" i="5"/>
  <c r="W15" i="5" s="1"/>
  <c r="S14" i="5"/>
  <c r="J896" i="5"/>
  <c r="Q896" i="5"/>
  <c r="Z504" i="5"/>
  <c r="Q565" i="5"/>
  <c r="S501" i="5"/>
  <c r="S573" i="5"/>
  <c r="Q513" i="5"/>
  <c r="Q602" i="5"/>
  <c r="S610" i="5"/>
  <c r="Q613" i="5"/>
  <c r="Q673" i="5"/>
  <c r="Q749" i="5"/>
  <c r="S826" i="5"/>
  <c r="Q529" i="5"/>
  <c r="Q493" i="5"/>
  <c r="Q489" i="5"/>
  <c r="Q470" i="5"/>
  <c r="Q456" i="5"/>
  <c r="Q452" i="5"/>
  <c r="Q432" i="5"/>
  <c r="Q428" i="5"/>
  <c r="Q424" i="5"/>
  <c r="Q420" i="5"/>
  <c r="Q416" i="5"/>
  <c r="Q412" i="5"/>
  <c r="Q408" i="5"/>
  <c r="Q400" i="5"/>
  <c r="Q376" i="5"/>
  <c r="Q693" i="5"/>
  <c r="Q697" i="5"/>
  <c r="Q777" i="5"/>
  <c r="Q818" i="5"/>
  <c r="Q826" i="5"/>
  <c r="Q834" i="5"/>
  <c r="Q838" i="5"/>
  <c r="Q846" i="5"/>
  <c r="Q850" i="5"/>
  <c r="W744" i="5"/>
  <c r="Q949" i="5"/>
  <c r="Q525" i="5"/>
  <c r="Q521" i="5"/>
  <c r="Q509" i="5"/>
  <c r="Q505" i="5"/>
  <c r="Q501" i="5"/>
  <c r="Q485" i="5"/>
  <c r="Q448" i="5"/>
  <c r="Q396" i="5"/>
  <c r="Q372" i="5"/>
  <c r="Q553" i="5"/>
  <c r="Q645" i="5"/>
  <c r="Q677" i="5"/>
  <c r="Q701" i="5"/>
  <c r="Q713" i="5"/>
  <c r="Q757" i="5"/>
  <c r="Q761" i="5"/>
  <c r="Q765" i="5"/>
  <c r="Q785" i="5"/>
  <c r="Q790" i="5"/>
  <c r="Q798" i="5"/>
  <c r="Q822" i="5"/>
  <c r="Q854" i="5"/>
  <c r="Q866" i="5"/>
  <c r="Q541" i="5"/>
  <c r="Q537" i="5"/>
  <c r="Q517" i="5"/>
  <c r="Q444" i="5"/>
  <c r="Q392" i="5"/>
  <c r="Q388" i="5"/>
  <c r="Q384" i="5"/>
  <c r="Q368" i="5"/>
  <c r="Q22" i="5"/>
  <c r="Q10" i="5"/>
  <c r="Q561" i="5"/>
  <c r="Q573" i="5"/>
  <c r="Q594" i="5"/>
  <c r="Q617" i="5"/>
  <c r="Q625" i="5"/>
  <c r="Q629" i="5"/>
  <c r="Q633" i="5"/>
  <c r="Q657" i="5"/>
  <c r="Q721" i="5"/>
  <c r="Q737" i="5"/>
  <c r="Q773" i="5"/>
  <c r="J579" i="5"/>
  <c r="S579" i="5"/>
  <c r="J463" i="5"/>
  <c r="Z465" i="5" s="1"/>
  <c r="S463" i="5"/>
  <c r="Q463" i="5"/>
  <c r="J360" i="5"/>
  <c r="Q360" i="5"/>
  <c r="J348" i="5"/>
  <c r="S348" i="5"/>
  <c r="J336" i="5"/>
  <c r="S336" i="5"/>
  <c r="J328" i="5"/>
  <c r="S328" i="5"/>
  <c r="Q328" i="5"/>
  <c r="J320" i="5"/>
  <c r="Z323" i="5" s="1"/>
  <c r="Q320" i="5"/>
  <c r="S320" i="5"/>
  <c r="J308" i="5"/>
  <c r="Q308" i="5"/>
  <c r="J296" i="5"/>
  <c r="S296" i="5"/>
  <c r="J288" i="5"/>
  <c r="W289" i="5" s="1"/>
  <c r="S288" i="5"/>
  <c r="J276" i="5"/>
  <c r="S276" i="5"/>
  <c r="J260" i="5"/>
  <c r="W263" i="5" s="1"/>
  <c r="S260" i="5"/>
  <c r="J229" i="5"/>
  <c r="S229" i="5"/>
  <c r="J221" i="5"/>
  <c r="W222" i="5" s="1"/>
  <c r="S221" i="5"/>
  <c r="J209" i="5"/>
  <c r="S209" i="5"/>
  <c r="J197" i="5"/>
  <c r="S197" i="5"/>
  <c r="Q197" i="5"/>
  <c r="J189" i="5"/>
  <c r="S189" i="5"/>
  <c r="J178" i="5"/>
  <c r="Z180" i="5" s="1"/>
  <c r="S178" i="5"/>
  <c r="J166" i="5"/>
  <c r="S166" i="5"/>
  <c r="J154" i="5"/>
  <c r="S154" i="5"/>
  <c r="J122" i="5"/>
  <c r="S122" i="5"/>
  <c r="J110" i="5"/>
  <c r="Z113" i="5" s="1"/>
  <c r="S110" i="5"/>
  <c r="J98" i="5"/>
  <c r="W99" i="5" s="1"/>
  <c r="Q98" i="5"/>
  <c r="S98" i="5"/>
  <c r="J82" i="5"/>
  <c r="S82" i="5"/>
  <c r="W68" i="5"/>
  <c r="W69" i="5"/>
  <c r="Z68" i="5"/>
  <c r="Z69" i="5"/>
  <c r="Z66" i="5"/>
  <c r="Z67" i="5"/>
  <c r="J54" i="5"/>
  <c r="W55" i="5" s="1"/>
  <c r="S54" i="5"/>
  <c r="J46" i="5"/>
  <c r="W46" i="5" s="1"/>
  <c r="S46" i="5"/>
  <c r="J38" i="5"/>
  <c r="S38" i="5"/>
  <c r="J34" i="5"/>
  <c r="W35" i="5" s="1"/>
  <c r="S34" i="5"/>
  <c r="Q34" i="5"/>
  <c r="J991" i="5"/>
  <c r="S991" i="5"/>
  <c r="S308" i="5"/>
  <c r="S284" i="5"/>
  <c r="S583" i="5"/>
  <c r="J583" i="5"/>
  <c r="Q583" i="5"/>
  <c r="J344" i="5"/>
  <c r="S344" i="5"/>
  <c r="Q344" i="5"/>
  <c r="J332" i="5"/>
  <c r="Q332" i="5"/>
  <c r="S332" i="5"/>
  <c r="J316" i="5"/>
  <c r="S316" i="5"/>
  <c r="J300" i="5"/>
  <c r="S300" i="5"/>
  <c r="Z284" i="5"/>
  <c r="Z285" i="5"/>
  <c r="Z287" i="5"/>
  <c r="J272" i="5"/>
  <c r="Z275" i="5" s="1"/>
  <c r="S272" i="5"/>
  <c r="J264" i="5"/>
  <c r="W266" i="5" s="1"/>
  <c r="S264" i="5"/>
  <c r="J253" i="5"/>
  <c r="S253" i="5"/>
  <c r="J245" i="5"/>
  <c r="S245" i="5"/>
  <c r="Q245" i="5"/>
  <c r="J233" i="5"/>
  <c r="W235" i="5" s="1"/>
  <c r="S233" i="5"/>
  <c r="J225" i="5"/>
  <c r="Q225" i="5"/>
  <c r="S225" i="5"/>
  <c r="J213" i="5"/>
  <c r="S213" i="5"/>
  <c r="J193" i="5"/>
  <c r="W195" i="5" s="1"/>
  <c r="S193" i="5"/>
  <c r="W185" i="5"/>
  <c r="Z184" i="5"/>
  <c r="Z185" i="5"/>
  <c r="J174" i="5"/>
  <c r="S174" i="5"/>
  <c r="J162" i="5"/>
  <c r="S162" i="5"/>
  <c r="J150" i="5"/>
  <c r="Z153" i="5" s="1"/>
  <c r="S150" i="5"/>
  <c r="J142" i="5"/>
  <c r="W144" i="5" s="1"/>
  <c r="S142" i="5"/>
  <c r="Q142" i="5"/>
  <c r="J130" i="5"/>
  <c r="S130" i="5"/>
  <c r="J118" i="5"/>
  <c r="W118" i="5" s="1"/>
  <c r="S118" i="5"/>
  <c r="Q118" i="5"/>
  <c r="J106" i="5"/>
  <c r="S106" i="5"/>
  <c r="J94" i="5"/>
  <c r="W94" i="5" s="1"/>
  <c r="S94" i="5"/>
  <c r="Q94" i="5"/>
  <c r="J86" i="5"/>
  <c r="W88" i="5" s="1"/>
  <c r="S86" i="5"/>
  <c r="J62" i="5"/>
  <c r="W63" i="5" s="1"/>
  <c r="S62" i="5"/>
  <c r="Q62" i="5"/>
  <c r="J50" i="5"/>
  <c r="W51" i="5" s="1"/>
  <c r="S50" i="5"/>
  <c r="J26" i="5"/>
  <c r="S26" i="5"/>
  <c r="Z286" i="5"/>
  <c r="J576" i="5"/>
  <c r="W576" i="5" s="1"/>
  <c r="S576" i="5"/>
  <c r="Q576" i="5"/>
  <c r="J364" i="5"/>
  <c r="S364" i="5"/>
  <c r="J352" i="5"/>
  <c r="S352" i="5"/>
  <c r="J340" i="5"/>
  <c r="S340" i="5"/>
  <c r="J324" i="5"/>
  <c r="Z324" i="5" s="1"/>
  <c r="S324" i="5"/>
  <c r="J312" i="5"/>
  <c r="S312" i="5"/>
  <c r="J304" i="5"/>
  <c r="S304" i="5"/>
  <c r="J292" i="5"/>
  <c r="S292" i="5"/>
  <c r="J280" i="5"/>
  <c r="S280" i="5"/>
  <c r="J268" i="5"/>
  <c r="W271" i="5" s="1"/>
  <c r="S268" i="5"/>
  <c r="Q268" i="5"/>
  <c r="J249" i="5"/>
  <c r="S249" i="5"/>
  <c r="J237" i="5"/>
  <c r="S237" i="5"/>
  <c r="Z220" i="5"/>
  <c r="J205" i="5"/>
  <c r="S205" i="5"/>
  <c r="Z186" i="5"/>
  <c r="Z187" i="5"/>
  <c r="J158" i="5"/>
  <c r="S158" i="5"/>
  <c r="J146" i="5"/>
  <c r="Z147" i="5" s="1"/>
  <c r="S146" i="5"/>
  <c r="Q146" i="5"/>
  <c r="J138" i="5"/>
  <c r="S138" i="5"/>
  <c r="J126" i="5"/>
  <c r="S126" i="5"/>
  <c r="J114" i="5"/>
  <c r="W114" i="5" s="1"/>
  <c r="S114" i="5"/>
  <c r="J102" i="5"/>
  <c r="S102" i="5"/>
  <c r="Q102" i="5"/>
  <c r="J90" i="5"/>
  <c r="Q90" i="5"/>
  <c r="S90" i="5"/>
  <c r="J78" i="5"/>
  <c r="W80" i="5" s="1"/>
  <c r="S78" i="5"/>
  <c r="J70" i="5"/>
  <c r="W72" i="5" s="1"/>
  <c r="S70" i="5"/>
  <c r="J58" i="5"/>
  <c r="W60" i="5" s="1"/>
  <c r="S58" i="5"/>
  <c r="Q58" i="5"/>
  <c r="J42" i="5"/>
  <c r="W45" i="5" s="1"/>
  <c r="S42" i="5"/>
  <c r="J30" i="5"/>
  <c r="W32" i="5" s="1"/>
  <c r="Q30" i="5"/>
  <c r="S30" i="5"/>
  <c r="S217" i="5"/>
  <c r="Q260" i="5"/>
  <c r="Q253" i="5"/>
  <c r="Q276" i="5"/>
  <c r="Q292" i="5"/>
  <c r="Q272" i="5"/>
  <c r="Q178" i="5"/>
  <c r="Q150" i="5"/>
  <c r="Q114" i="5"/>
  <c r="Q110" i="5"/>
  <c r="Q106" i="5"/>
  <c r="Q66" i="5"/>
  <c r="Q54" i="5"/>
  <c r="J889" i="5"/>
  <c r="W892" i="5" s="1"/>
  <c r="S889" i="5"/>
  <c r="J885" i="5"/>
  <c r="W886" i="5" s="1"/>
  <c r="S885" i="5"/>
  <c r="J869" i="5"/>
  <c r="S869" i="5"/>
  <c r="J857" i="5"/>
  <c r="S857" i="5"/>
  <c r="J853" i="5"/>
  <c r="S853" i="5"/>
  <c r="J849" i="5"/>
  <c r="S849" i="5"/>
  <c r="J845" i="5"/>
  <c r="S845" i="5"/>
  <c r="J841" i="5"/>
  <c r="S841" i="5"/>
  <c r="J833" i="5"/>
  <c r="W836" i="5" s="1"/>
  <c r="S833" i="5"/>
  <c r="J821" i="5"/>
  <c r="S821" i="5"/>
  <c r="J817" i="5"/>
  <c r="S817" i="5"/>
  <c r="J809" i="5"/>
  <c r="S809" i="5"/>
  <c r="J801" i="5"/>
  <c r="S801" i="5"/>
  <c r="J789" i="5"/>
  <c r="W789" i="5" s="1"/>
  <c r="S789" i="5"/>
  <c r="J784" i="5"/>
  <c r="S784" i="5"/>
  <c r="J764" i="5"/>
  <c r="S764" i="5"/>
  <c r="J760" i="5"/>
  <c r="Z762" i="5" s="1"/>
  <c r="S760" i="5"/>
  <c r="J756" i="5"/>
  <c r="S756" i="5"/>
  <c r="J732" i="5"/>
  <c r="S732" i="5"/>
  <c r="J720" i="5"/>
  <c r="S720" i="5"/>
  <c r="J708" i="5"/>
  <c r="S708" i="5"/>
  <c r="J696" i="5"/>
  <c r="Z697" i="5" s="1"/>
  <c r="S696" i="5"/>
  <c r="J692" i="5"/>
  <c r="S692" i="5"/>
  <c r="J680" i="5"/>
  <c r="S680" i="5"/>
  <c r="Q680" i="5"/>
  <c r="J672" i="5"/>
  <c r="S672" i="5"/>
  <c r="Q672" i="5"/>
  <c r="J668" i="5"/>
  <c r="S668" i="5"/>
  <c r="J660" i="5"/>
  <c r="S660" i="5"/>
  <c r="J656" i="5"/>
  <c r="S656" i="5"/>
  <c r="J648" i="5"/>
  <c r="S648" i="5"/>
  <c r="J644" i="5"/>
  <c r="S644" i="5"/>
  <c r="J640" i="5"/>
  <c r="S640" i="5"/>
  <c r="J628" i="5"/>
  <c r="S628" i="5"/>
  <c r="J616" i="5"/>
  <c r="S616" i="5"/>
  <c r="J601" i="5"/>
  <c r="S601" i="5"/>
  <c r="J593" i="5"/>
  <c r="S593" i="5"/>
  <c r="J586" i="5"/>
  <c r="Q586" i="5"/>
  <c r="J572" i="5"/>
  <c r="W575" i="5" s="1"/>
  <c r="S572" i="5"/>
  <c r="J564" i="5"/>
  <c r="Q564" i="5"/>
  <c r="J536" i="5"/>
  <c r="W536" i="5" s="1"/>
  <c r="S536" i="5"/>
  <c r="J520" i="5"/>
  <c r="S520" i="5"/>
  <c r="J512" i="5"/>
  <c r="S512" i="5"/>
  <c r="J508" i="5"/>
  <c r="S508" i="5"/>
  <c r="J492" i="5"/>
  <c r="Q492" i="5"/>
  <c r="S492" i="5"/>
  <c r="J476" i="5"/>
  <c r="S476" i="5"/>
  <c r="J469" i="5"/>
  <c r="S469" i="5"/>
  <c r="J443" i="5"/>
  <c r="S443" i="5"/>
  <c r="J439" i="5"/>
  <c r="Q439" i="5"/>
  <c r="J419" i="5"/>
  <c r="S419" i="5"/>
  <c r="J411" i="5"/>
  <c r="Z414" i="5" s="1"/>
  <c r="S411" i="5"/>
  <c r="J407" i="5"/>
  <c r="W410" i="5" s="1"/>
  <c r="Q407" i="5"/>
  <c r="J399" i="5"/>
  <c r="S399" i="5"/>
  <c r="J395" i="5"/>
  <c r="W395" i="5" s="1"/>
  <c r="Q395" i="5"/>
  <c r="S395" i="5"/>
  <c r="J383" i="5"/>
  <c r="Z386" i="5" s="1"/>
  <c r="S383" i="5"/>
  <c r="J363" i="5"/>
  <c r="S363" i="5"/>
  <c r="J359" i="5"/>
  <c r="Z359" i="5" s="1"/>
  <c r="S359" i="5"/>
  <c r="J355" i="5"/>
  <c r="Z358" i="5" s="1"/>
  <c r="Q355" i="5"/>
  <c r="J347" i="5"/>
  <c r="S347" i="5"/>
  <c r="J339" i="5"/>
  <c r="S339" i="5"/>
  <c r="J331" i="5"/>
  <c r="S331" i="5"/>
  <c r="J327" i="5"/>
  <c r="S327" i="5"/>
  <c r="J319" i="5"/>
  <c r="S319" i="5"/>
  <c r="J299" i="5"/>
  <c r="S299" i="5"/>
  <c r="J291" i="5"/>
  <c r="S291" i="5"/>
  <c r="Q291" i="5"/>
  <c r="W284" i="5"/>
  <c r="J259" i="5"/>
  <c r="S259" i="5"/>
  <c r="J252" i="5"/>
  <c r="S252" i="5"/>
  <c r="J248" i="5"/>
  <c r="S248" i="5"/>
  <c r="J240" i="5"/>
  <c r="S240" i="5"/>
  <c r="J236" i="5"/>
  <c r="S236" i="5"/>
  <c r="J228" i="5"/>
  <c r="S228" i="5"/>
  <c r="J216" i="5"/>
  <c r="W219" i="5" s="1"/>
  <c r="Q216" i="5"/>
  <c r="J204" i="5"/>
  <c r="S204" i="5"/>
  <c r="J196" i="5"/>
  <c r="S196" i="5"/>
  <c r="J188" i="5"/>
  <c r="S188" i="5"/>
  <c r="J161" i="5"/>
  <c r="S161" i="5"/>
  <c r="J149" i="5"/>
  <c r="S149" i="5"/>
  <c r="Q237" i="5"/>
  <c r="Q233" i="5"/>
  <c r="Q229" i="5"/>
  <c r="Q174" i="5"/>
  <c r="Q170" i="5"/>
  <c r="Q130" i="5"/>
  <c r="Q126" i="5"/>
  <c r="Q86" i="5"/>
  <c r="Q82" i="5"/>
  <c r="Q724" i="5"/>
  <c r="S873" i="5"/>
  <c r="S877" i="5"/>
  <c r="S881" i="5"/>
  <c r="W286" i="5"/>
  <c r="Q348" i="5"/>
  <c r="Q340" i="5"/>
  <c r="Q324" i="5"/>
  <c r="Q217" i="5"/>
  <c r="Q213" i="5"/>
  <c r="Q209" i="5"/>
  <c r="Q205" i="5"/>
  <c r="Q193" i="5"/>
  <c r="Q189" i="5"/>
  <c r="Q42" i="5"/>
  <c r="Q38" i="5"/>
  <c r="S624" i="5"/>
  <c r="S688" i="5"/>
  <c r="Q696" i="5"/>
  <c r="S865" i="5"/>
  <c r="Q873" i="5"/>
  <c r="Q877" i="5"/>
  <c r="Q881" i="5"/>
  <c r="W285" i="5"/>
  <c r="Q540" i="5"/>
  <c r="Q520" i="5"/>
  <c r="Q476" i="5"/>
  <c r="Q379" i="5"/>
  <c r="Q319" i="5"/>
  <c r="Q307" i="5"/>
  <c r="Q304" i="5"/>
  <c r="Q288" i="5"/>
  <c r="Q284" i="5"/>
  <c r="Q280" i="5"/>
  <c r="Q249" i="5"/>
  <c r="Q236" i="5"/>
  <c r="Q221" i="5"/>
  <c r="Q204" i="5"/>
  <c r="Q173" i="5"/>
  <c r="Q78" i="5"/>
  <c r="Q50" i="5"/>
  <c r="Q46" i="5"/>
  <c r="Q582" i="5"/>
  <c r="Q601" i="5"/>
  <c r="Q660" i="5"/>
  <c r="Q688" i="5"/>
  <c r="Q692" i="5"/>
  <c r="Q748" i="5"/>
  <c r="Q776" i="5"/>
  <c r="Q865" i="5"/>
  <c r="Q889" i="5"/>
  <c r="J856" i="5"/>
  <c r="S856" i="5"/>
  <c r="J848" i="5"/>
  <c r="S848" i="5"/>
  <c r="J844" i="5"/>
  <c r="S844" i="5"/>
  <c r="J832" i="5"/>
  <c r="S832" i="5"/>
  <c r="J808" i="5"/>
  <c r="Q808" i="5"/>
  <c r="J775" i="5"/>
  <c r="S775" i="5"/>
  <c r="J771" i="5"/>
  <c r="S771" i="5"/>
  <c r="J767" i="5"/>
  <c r="S767" i="5"/>
  <c r="J763" i="5"/>
  <c r="S763" i="5"/>
  <c r="J747" i="5"/>
  <c r="S747" i="5"/>
  <c r="J735" i="5"/>
  <c r="S735" i="5"/>
  <c r="J723" i="5"/>
  <c r="W725" i="5" s="1"/>
  <c r="S723" i="5"/>
  <c r="J715" i="5"/>
  <c r="S715" i="5"/>
  <c r="J687" i="5"/>
  <c r="S687" i="5"/>
  <c r="J631" i="5"/>
  <c r="S631" i="5"/>
  <c r="J608" i="5"/>
  <c r="S608" i="5"/>
  <c r="J571" i="5"/>
  <c r="S571" i="5"/>
  <c r="J20" i="5"/>
  <c r="S20" i="5"/>
  <c r="J862" i="5"/>
  <c r="Z863" i="5" s="1"/>
  <c r="S862" i="5"/>
  <c r="Q532" i="5"/>
  <c r="Q508" i="5"/>
  <c r="Q504" i="5"/>
  <c r="Q500" i="5"/>
  <c r="Q488" i="5"/>
  <c r="Q399" i="5"/>
  <c r="Q371" i="5"/>
  <c r="Q352" i="5"/>
  <c r="Q336" i="5"/>
  <c r="Q316" i="5"/>
  <c r="Q312" i="5"/>
  <c r="Q303" i="5"/>
  <c r="Q300" i="5"/>
  <c r="Q296" i="5"/>
  <c r="Q287" i="5"/>
  <c r="Q283" i="5"/>
  <c r="Q279" i="5"/>
  <c r="Q267" i="5"/>
  <c r="Q264" i="5"/>
  <c r="Q248" i="5"/>
  <c r="Q200" i="5"/>
  <c r="Q188" i="5"/>
  <c r="Q138" i="5"/>
  <c r="Q122" i="5"/>
  <c r="Q628" i="5"/>
  <c r="Q632" i="5"/>
  <c r="S739" i="5"/>
  <c r="S743" i="5"/>
  <c r="Q771" i="5"/>
  <c r="Q821" i="5"/>
  <c r="Q828" i="5"/>
  <c r="Q849" i="5"/>
  <c r="Q857" i="5"/>
  <c r="Q47" i="5"/>
  <c r="Q26" i="5"/>
  <c r="Q23" i="5"/>
  <c r="Q11" i="5"/>
  <c r="Q571" i="5"/>
  <c r="Q585" i="5"/>
  <c r="Q612" i="5"/>
  <c r="Q636" i="5"/>
  <c r="Q644" i="5"/>
  <c r="Q648" i="5"/>
  <c r="Q676" i="5"/>
  <c r="Q679" i="5"/>
  <c r="Q687" i="5"/>
  <c r="Q739" i="5"/>
  <c r="Q768" i="5"/>
  <c r="Q772" i="5"/>
  <c r="Q788" i="5"/>
  <c r="Q789" i="5"/>
  <c r="Q809" i="5"/>
  <c r="Q817" i="5"/>
  <c r="Q861" i="5"/>
  <c r="Q864" i="5"/>
  <c r="Q868" i="5"/>
  <c r="Q589" i="5"/>
  <c r="Q596" i="5"/>
  <c r="Q616" i="5"/>
  <c r="Q640" i="5"/>
  <c r="Q668" i="5"/>
  <c r="Q708" i="5"/>
  <c r="Q715" i="5"/>
  <c r="Q732" i="5"/>
  <c r="Q744" i="5"/>
  <c r="Q763" i="5"/>
  <c r="Q764" i="5"/>
  <c r="Q775" i="5"/>
  <c r="Q779" i="5"/>
  <c r="Q801" i="5"/>
  <c r="Q833" i="5"/>
  <c r="Q841" i="5"/>
  <c r="Q844" i="5"/>
  <c r="Q869" i="5"/>
  <c r="W504" i="5"/>
  <c r="S940" i="5"/>
  <c r="Z13" i="5"/>
  <c r="W13" i="5"/>
  <c r="Q921" i="5"/>
  <c r="S977" i="5"/>
  <c r="S992" i="5"/>
  <c r="W220" i="5"/>
  <c r="J927" i="5"/>
  <c r="S928" i="5"/>
  <c r="Q981" i="5"/>
  <c r="S927" i="5"/>
  <c r="J988" i="5"/>
  <c r="X71" i="6"/>
  <c r="Y71" i="6" s="1"/>
  <c r="Z71" i="6" s="1"/>
  <c r="X133" i="6"/>
  <c r="Y133" i="6" s="1"/>
  <c r="Z133" i="6" s="1"/>
  <c r="X160" i="6"/>
  <c r="Y160" i="6" s="1"/>
  <c r="Z160" i="6" s="1"/>
  <c r="N161" i="6"/>
  <c r="O161" i="6" s="1"/>
  <c r="P161" i="6" s="1"/>
  <c r="N237" i="6"/>
  <c r="O237" i="6" s="1"/>
  <c r="P237" i="6" s="1"/>
  <c r="X249" i="6"/>
  <c r="Y249" i="6" s="1"/>
  <c r="Z249" i="6" s="1"/>
  <c r="X140" i="6"/>
  <c r="Y140" i="6" s="1"/>
  <c r="Z140" i="6" s="1"/>
  <c r="X123" i="6"/>
  <c r="Y123" i="6" s="1"/>
  <c r="Z123" i="6" s="1"/>
  <c r="X132" i="6"/>
  <c r="Y132" i="6" s="1"/>
  <c r="Z132" i="6" s="1"/>
  <c r="N136" i="6"/>
  <c r="O136" i="6" s="1"/>
  <c r="P136" i="6" s="1"/>
  <c r="X137" i="6"/>
  <c r="Y137" i="6" s="1"/>
  <c r="Z137" i="6" s="1"/>
  <c r="N146" i="6"/>
  <c r="O146" i="6" s="1"/>
  <c r="P146" i="6" s="1"/>
  <c r="N76" i="6"/>
  <c r="O76" i="6" s="1"/>
  <c r="P76" i="6" s="1"/>
  <c r="N112" i="6"/>
  <c r="O112" i="6" s="1"/>
  <c r="P112" i="6" s="1"/>
  <c r="W484" i="6"/>
  <c r="N16" i="6"/>
  <c r="O16" i="6" s="1"/>
  <c r="P16" i="6" s="1"/>
  <c r="X111" i="6"/>
  <c r="Y111" i="6" s="1"/>
  <c r="Z111" i="6" s="1"/>
  <c r="N118" i="6"/>
  <c r="O118" i="6" s="1"/>
  <c r="P118" i="6" s="1"/>
  <c r="X73" i="6"/>
  <c r="Y73" i="6" s="1"/>
  <c r="Z73" i="6" s="1"/>
  <c r="X107" i="6"/>
  <c r="Y107" i="6" s="1"/>
  <c r="Z107" i="6" s="1"/>
  <c r="N49" i="6"/>
  <c r="O49" i="6" s="1"/>
  <c r="P49" i="6" s="1"/>
  <c r="X60" i="6"/>
  <c r="Y60" i="6" s="1"/>
  <c r="Z60" i="6" s="1"/>
  <c r="X95" i="6"/>
  <c r="Y95" i="6" s="1"/>
  <c r="Z95" i="6" s="1"/>
  <c r="X26" i="6"/>
  <c r="Y26" i="6" s="1"/>
  <c r="Z26" i="6" s="1"/>
  <c r="N33" i="6"/>
  <c r="O33" i="6" s="1"/>
  <c r="P33" i="6" s="1"/>
  <c r="N42" i="6"/>
  <c r="O42" i="6" s="1"/>
  <c r="P42" i="6" s="1"/>
  <c r="N58" i="6"/>
  <c r="O58" i="6" s="1"/>
  <c r="P58" i="6" s="1"/>
  <c r="N59" i="6"/>
  <c r="O59" i="6" s="1"/>
  <c r="P59" i="6" s="1"/>
  <c r="N79" i="6"/>
  <c r="O79" i="6" s="1"/>
  <c r="P79" i="6" s="1"/>
  <c r="N81" i="6"/>
  <c r="O81" i="6" s="1"/>
  <c r="P81" i="6" s="1"/>
  <c r="N96" i="6"/>
  <c r="O96" i="6" s="1"/>
  <c r="P96" i="6" s="1"/>
  <c r="N128" i="6"/>
  <c r="O128" i="6" s="1"/>
  <c r="P128" i="6" s="1"/>
  <c r="X150" i="6"/>
  <c r="Y150" i="6" s="1"/>
  <c r="Z150" i="6" s="1"/>
  <c r="N152" i="6"/>
  <c r="O152" i="6" s="1"/>
  <c r="P152" i="6" s="1"/>
  <c r="N198" i="6"/>
  <c r="O198" i="6" s="1"/>
  <c r="P198" i="6" s="1"/>
  <c r="X204" i="6"/>
  <c r="Y204" i="6" s="1"/>
  <c r="Z204" i="6" s="1"/>
  <c r="N52" i="6"/>
  <c r="O52" i="6" s="1"/>
  <c r="P52" i="6" s="1"/>
  <c r="X79" i="6"/>
  <c r="Y79" i="6" s="1"/>
  <c r="Z79" i="6" s="1"/>
  <c r="N82" i="6"/>
  <c r="O82" i="6" s="1"/>
  <c r="P82" i="6" s="1"/>
  <c r="N84" i="6"/>
  <c r="O84" i="6" s="1"/>
  <c r="P84" i="6" s="1"/>
  <c r="N89" i="6"/>
  <c r="O89" i="6" s="1"/>
  <c r="P89" i="6" s="1"/>
  <c r="X141" i="6"/>
  <c r="Y141" i="6" s="1"/>
  <c r="Z141" i="6" s="1"/>
  <c r="X143" i="6"/>
  <c r="Y143" i="6" s="1"/>
  <c r="Z143" i="6" s="1"/>
  <c r="N144" i="6"/>
  <c r="O144" i="6" s="1"/>
  <c r="P144" i="6" s="1"/>
  <c r="N149" i="6"/>
  <c r="O149" i="6" s="1"/>
  <c r="P149" i="6" s="1"/>
  <c r="X153" i="6"/>
  <c r="Y153" i="6" s="1"/>
  <c r="Z153" i="6" s="1"/>
  <c r="N158" i="6"/>
  <c r="O158" i="6" s="1"/>
  <c r="P158" i="6" s="1"/>
  <c r="N38" i="6"/>
  <c r="O38" i="6" s="1"/>
  <c r="P38" i="6" s="1"/>
  <c r="N39" i="6"/>
  <c r="O39" i="6" s="1"/>
  <c r="P39" i="6" s="1"/>
  <c r="N92" i="6"/>
  <c r="O92" i="6" s="1"/>
  <c r="P92" i="6" s="1"/>
  <c r="N114" i="6"/>
  <c r="O114" i="6" s="1"/>
  <c r="P114" i="6" s="1"/>
  <c r="X118" i="6"/>
  <c r="Y118" i="6" s="1"/>
  <c r="Z118" i="6" s="1"/>
  <c r="X16" i="6"/>
  <c r="Y16" i="6" s="1"/>
  <c r="Z16" i="6" s="1"/>
  <c r="X38" i="6"/>
  <c r="Y38" i="6" s="1"/>
  <c r="Z38" i="6" s="1"/>
  <c r="N48" i="6"/>
  <c r="O48" i="6" s="1"/>
  <c r="P48" i="6" s="1"/>
  <c r="N68" i="6"/>
  <c r="O68" i="6" s="1"/>
  <c r="P68" i="6" s="1"/>
  <c r="N67" i="6"/>
  <c r="O67" i="6" s="1"/>
  <c r="P67" i="6" s="1"/>
  <c r="X70" i="6"/>
  <c r="Y70" i="6" s="1"/>
  <c r="Z70" i="6" s="1"/>
  <c r="N75" i="6"/>
  <c r="O75" i="6" s="1"/>
  <c r="P75" i="6" s="1"/>
  <c r="N85" i="6"/>
  <c r="O85" i="6" s="1"/>
  <c r="P85" i="6" s="1"/>
  <c r="N86" i="6"/>
  <c r="O86" i="6" s="1"/>
  <c r="P86" i="6" s="1"/>
  <c r="N90" i="6"/>
  <c r="O90" i="6" s="1"/>
  <c r="P90" i="6" s="1"/>
  <c r="X92" i="6"/>
  <c r="Y92" i="6" s="1"/>
  <c r="Z92" i="6" s="1"/>
  <c r="N104" i="6"/>
  <c r="O104" i="6" s="1"/>
  <c r="P104" i="6" s="1"/>
  <c r="N106" i="6"/>
  <c r="O106" i="6" s="1"/>
  <c r="P106" i="6" s="1"/>
  <c r="N107" i="6"/>
  <c r="O107" i="6" s="1"/>
  <c r="P107" i="6" s="1"/>
  <c r="N109" i="6"/>
  <c r="O109" i="6" s="1"/>
  <c r="P109" i="6" s="1"/>
  <c r="N113" i="6"/>
  <c r="O113" i="6" s="1"/>
  <c r="P113" i="6" s="1"/>
  <c r="N115" i="6"/>
  <c r="O115" i="6" s="1"/>
  <c r="P115" i="6" s="1"/>
  <c r="N116" i="6"/>
  <c r="O116" i="6" s="1"/>
  <c r="P116" i="6" s="1"/>
  <c r="N133" i="6"/>
  <c r="O133" i="6" s="1"/>
  <c r="P133" i="6" s="1"/>
  <c r="N141" i="6"/>
  <c r="O141" i="6" s="1"/>
  <c r="P141" i="6" s="1"/>
  <c r="N194" i="6"/>
  <c r="O194" i="6" s="1"/>
  <c r="P194" i="6" s="1"/>
  <c r="N204" i="6"/>
  <c r="O204" i="6" s="1"/>
  <c r="P204" i="6" s="1"/>
  <c r="X224" i="6"/>
  <c r="Y224" i="6" s="1"/>
  <c r="Z224" i="6" s="1"/>
  <c r="N88" i="6"/>
  <c r="O88" i="6" s="1"/>
  <c r="P88" i="6" s="1"/>
  <c r="N151" i="6"/>
  <c r="O151" i="6" s="1"/>
  <c r="P151" i="6" s="1"/>
  <c r="X37" i="6"/>
  <c r="Y37" i="6" s="1"/>
  <c r="Z37" i="6" s="1"/>
  <c r="N70" i="6"/>
  <c r="O70" i="6" s="1"/>
  <c r="P70" i="6" s="1"/>
  <c r="N100" i="6"/>
  <c r="O100" i="6" s="1"/>
  <c r="P100" i="6" s="1"/>
  <c r="N105" i="6"/>
  <c r="O105" i="6" s="1"/>
  <c r="P105" i="6" s="1"/>
  <c r="N108" i="6"/>
  <c r="O108" i="6" s="1"/>
  <c r="P108" i="6" s="1"/>
  <c r="N111" i="6"/>
  <c r="O111" i="6" s="1"/>
  <c r="P111" i="6" s="1"/>
  <c r="X112" i="6"/>
  <c r="Y112" i="6" s="1"/>
  <c r="Z112" i="6" s="1"/>
  <c r="X115" i="6"/>
  <c r="Y115" i="6" s="1"/>
  <c r="Z115" i="6" s="1"/>
  <c r="X122" i="6"/>
  <c r="Y122" i="6" s="1"/>
  <c r="Z122" i="6" s="1"/>
  <c r="X135" i="6"/>
  <c r="Y135" i="6" s="1"/>
  <c r="Z135" i="6" s="1"/>
  <c r="N154" i="6"/>
  <c r="O154" i="6" s="1"/>
  <c r="P154" i="6" s="1"/>
  <c r="X165" i="6"/>
  <c r="Y165" i="6" s="1"/>
  <c r="Z165" i="6" s="1"/>
  <c r="N172" i="6"/>
  <c r="O172" i="6" s="1"/>
  <c r="P172" i="6" s="1"/>
  <c r="N177" i="6"/>
  <c r="O177" i="6" s="1"/>
  <c r="P177" i="6" s="1"/>
  <c r="N196" i="6"/>
  <c r="O196" i="6" s="1"/>
  <c r="P196" i="6" s="1"/>
  <c r="X264" i="6"/>
  <c r="Y264" i="6" s="1"/>
  <c r="Z264" i="6" s="1"/>
  <c r="J922" i="5"/>
  <c r="Q922" i="5"/>
  <c r="J580" i="5"/>
  <c r="S580" i="5"/>
  <c r="W534" i="5"/>
  <c r="W535" i="5"/>
  <c r="J109" i="5"/>
  <c r="S109" i="5"/>
  <c r="J105" i="5"/>
  <c r="S105" i="5"/>
  <c r="J74" i="5"/>
  <c r="Z75" i="5" s="1"/>
  <c r="S74" i="5"/>
  <c r="Q919" i="5"/>
  <c r="S919" i="5"/>
  <c r="J919" i="5"/>
  <c r="J967" i="5"/>
  <c r="S967" i="5"/>
  <c r="S561" i="5"/>
  <c r="Q549" i="5"/>
  <c r="Q479" i="5"/>
  <c r="Q447" i="5"/>
  <c r="Q431" i="5"/>
  <c r="Q365" i="5"/>
  <c r="S358" i="5"/>
  <c r="Q354" i="5"/>
  <c r="S342" i="5"/>
  <c r="Q334" i="5"/>
  <c r="S66" i="5"/>
  <c r="Q17" i="5"/>
  <c r="J651" i="5"/>
  <c r="S651" i="5"/>
  <c r="J635" i="5"/>
  <c r="W636" i="5" s="1"/>
  <c r="S635" i="5"/>
  <c r="J627" i="5"/>
  <c r="S627" i="5"/>
  <c r="J623" i="5"/>
  <c r="W624" i="5" s="1"/>
  <c r="S623" i="5"/>
  <c r="J619" i="5"/>
  <c r="W621" i="5" s="1"/>
  <c r="S619" i="5"/>
  <c r="J615" i="5"/>
  <c r="S615" i="5"/>
  <c r="J548" i="5"/>
  <c r="S548" i="5"/>
  <c r="W530" i="5"/>
  <c r="J200" i="5"/>
  <c r="S200" i="5"/>
  <c r="J173" i="5"/>
  <c r="W173" i="5" s="1"/>
  <c r="S173" i="5"/>
  <c r="J169" i="5"/>
  <c r="S169" i="5"/>
  <c r="J134" i="5"/>
  <c r="S134" i="5"/>
  <c r="J119" i="5"/>
  <c r="S119" i="5"/>
  <c r="Q905" i="5"/>
  <c r="S935" i="5"/>
  <c r="J935" i="5"/>
  <c r="S945" i="5"/>
  <c r="J945" i="5"/>
  <c r="W727" i="5"/>
  <c r="Q404" i="5"/>
  <c r="S346" i="5"/>
  <c r="Q373" i="5"/>
  <c r="S381" i="5"/>
  <c r="S425" i="5"/>
  <c r="Q557" i="5"/>
  <c r="Q483" i="5"/>
  <c r="Q28" i="5"/>
  <c r="Q124" i="5"/>
  <c r="Q70" i="5"/>
  <c r="S323" i="5"/>
  <c r="S553" i="5"/>
  <c r="S464" i="5"/>
  <c r="S170" i="5"/>
  <c r="Q459" i="5"/>
  <c r="Q443" i="5"/>
  <c r="S408" i="5"/>
  <c r="Q350" i="5"/>
  <c r="Q330" i="5"/>
  <c r="Q323" i="5"/>
  <c r="Q158" i="5"/>
  <c r="Q74" i="5"/>
  <c r="S569" i="5"/>
  <c r="Q572" i="5"/>
  <c r="Q605" i="5"/>
  <c r="Q619" i="5"/>
  <c r="S655" i="5"/>
  <c r="Q929" i="5"/>
  <c r="J929" i="5"/>
  <c r="S929" i="5"/>
  <c r="Q192" i="5"/>
  <c r="Q169" i="5"/>
  <c r="Q166" i="5"/>
  <c r="Q154" i="5"/>
  <c r="Q128" i="5"/>
  <c r="Q112" i="5"/>
  <c r="Q105" i="5"/>
  <c r="Q548" i="5"/>
  <c r="Q655" i="5"/>
  <c r="Q860" i="5"/>
  <c r="W183" i="5"/>
  <c r="J937" i="5"/>
  <c r="S937" i="5"/>
  <c r="J949" i="5"/>
  <c r="S949" i="5"/>
  <c r="J970" i="5"/>
  <c r="S970" i="5"/>
  <c r="S978" i="5"/>
  <c r="Q212" i="5"/>
  <c r="Q208" i="5"/>
  <c r="Q177" i="5"/>
  <c r="Q165" i="5"/>
  <c r="Q162" i="5"/>
  <c r="Q127" i="5"/>
  <c r="Q115" i="5"/>
  <c r="Q108" i="5"/>
  <c r="Q32" i="5"/>
  <c r="Q552" i="5"/>
  <c r="Q556" i="5"/>
  <c r="Q569" i="5"/>
  <c r="Q574" i="5"/>
  <c r="Q579" i="5"/>
  <c r="Q587" i="5"/>
  <c r="Q593" i="5"/>
  <c r="Q597" i="5"/>
  <c r="Q615" i="5"/>
  <c r="Q623" i="5"/>
  <c r="Q651" i="5"/>
  <c r="W287" i="5"/>
  <c r="J909" i="5"/>
  <c r="W911" i="5" s="1"/>
  <c r="S909" i="5"/>
  <c r="Q934" i="5"/>
  <c r="Z535" i="5"/>
  <c r="W182" i="5"/>
  <c r="J946" i="5"/>
  <c r="J987" i="5"/>
  <c r="Q956" i="5"/>
  <c r="Q945" i="5"/>
  <c r="Q976" i="5"/>
  <c r="Q991" i="5"/>
  <c r="N25" i="6"/>
  <c r="O25" i="6" s="1"/>
  <c r="P25" i="6" s="1"/>
  <c r="X100" i="6"/>
  <c r="Y100" i="6" s="1"/>
  <c r="Z100" i="6" s="1"/>
  <c r="X180" i="6"/>
  <c r="Y180" i="6" s="1"/>
  <c r="Z180" i="6" s="1"/>
  <c r="X94" i="6"/>
  <c r="Y94" i="6" s="1"/>
  <c r="Z94" i="6" s="1"/>
  <c r="X117" i="6"/>
  <c r="Y117" i="6" s="1"/>
  <c r="Z117" i="6" s="1"/>
  <c r="N148" i="6"/>
  <c r="O148" i="6" s="1"/>
  <c r="P148" i="6" s="1"/>
  <c r="X245" i="6"/>
  <c r="Y245" i="6" s="1"/>
  <c r="Z245" i="6" s="1"/>
  <c r="X68" i="6"/>
  <c r="Y68" i="6" s="1"/>
  <c r="Z68" i="6" s="1"/>
  <c r="X99" i="6"/>
  <c r="Y99" i="6" s="1"/>
  <c r="Z99" i="6" s="1"/>
  <c r="N101" i="6"/>
  <c r="O101" i="6" s="1"/>
  <c r="P101" i="6" s="1"/>
  <c r="X84" i="6"/>
  <c r="Y84" i="6" s="1"/>
  <c r="Z84" i="6" s="1"/>
  <c r="N200" i="6"/>
  <c r="O200" i="6" s="1"/>
  <c r="P200" i="6" s="1"/>
  <c r="X45" i="6"/>
  <c r="Y45" i="6" s="1"/>
  <c r="Z45" i="6" s="1"/>
  <c r="N73" i="6"/>
  <c r="O73" i="6" s="1"/>
  <c r="P73" i="6" s="1"/>
  <c r="X108" i="6"/>
  <c r="Y108" i="6" s="1"/>
  <c r="Z108" i="6" s="1"/>
  <c r="N54" i="6"/>
  <c r="O54" i="6" s="1"/>
  <c r="P54" i="6" s="1"/>
  <c r="N55" i="6"/>
  <c r="O55" i="6" s="1"/>
  <c r="P55" i="6" s="1"/>
  <c r="X106" i="6"/>
  <c r="Y106" i="6" s="1"/>
  <c r="Z106" i="6" s="1"/>
  <c r="N110" i="6"/>
  <c r="O110" i="6" s="1"/>
  <c r="P110" i="6" s="1"/>
  <c r="N121" i="6"/>
  <c r="O121" i="6" s="1"/>
  <c r="P121" i="6" s="1"/>
  <c r="X154" i="6"/>
  <c r="Y154" i="6" s="1"/>
  <c r="Z154" i="6" s="1"/>
  <c r="X161" i="6"/>
  <c r="Y161" i="6" s="1"/>
  <c r="Z161" i="6" s="1"/>
  <c r="N225" i="6"/>
  <c r="O225" i="6" s="1"/>
  <c r="P225" i="6" s="1"/>
  <c r="X256" i="6"/>
  <c r="Y256" i="6" s="1"/>
  <c r="Z256" i="6" s="1"/>
  <c r="X36" i="6"/>
  <c r="Y36" i="6" s="1"/>
  <c r="Z36" i="6" s="1"/>
  <c r="N91" i="6"/>
  <c r="O91" i="6" s="1"/>
  <c r="P91" i="6" s="1"/>
  <c r="N124" i="6"/>
  <c r="O124" i="6" s="1"/>
  <c r="P124" i="6" s="1"/>
  <c r="N36" i="6"/>
  <c r="O36" i="6" s="1"/>
  <c r="P36" i="6" s="1"/>
  <c r="N119" i="6"/>
  <c r="O119" i="6" s="1"/>
  <c r="P119" i="6" s="1"/>
  <c r="N181" i="6"/>
  <c r="O181" i="6" s="1"/>
  <c r="P181" i="6" s="1"/>
  <c r="X215" i="6"/>
  <c r="Y215" i="6" s="1"/>
  <c r="Z215" i="6" s="1"/>
  <c r="X219" i="6"/>
  <c r="Y219" i="6" s="1"/>
  <c r="Z219" i="6" s="1"/>
  <c r="X251" i="6"/>
  <c r="Y251" i="6" s="1"/>
  <c r="Z251" i="6" s="1"/>
  <c r="X119" i="6"/>
  <c r="Y119" i="6" s="1"/>
  <c r="Z119" i="6" s="1"/>
  <c r="N484" i="6"/>
  <c r="O484" i="6" s="1"/>
  <c r="P484" i="6" s="1"/>
  <c r="N74" i="6"/>
  <c r="O74" i="6" s="1"/>
  <c r="P74" i="6" s="1"/>
  <c r="X203" i="6"/>
  <c r="Y203" i="6" s="1"/>
  <c r="Z203" i="6" s="1"/>
  <c r="X43" i="6"/>
  <c r="Y43" i="6" s="1"/>
  <c r="Z43" i="6" s="1"/>
  <c r="N45" i="6"/>
  <c r="O45" i="6" s="1"/>
  <c r="P45" i="6" s="1"/>
  <c r="N46" i="6"/>
  <c r="O46" i="6" s="1"/>
  <c r="P46" i="6" s="1"/>
  <c r="X127" i="6"/>
  <c r="Y127" i="6" s="1"/>
  <c r="Z127" i="6" s="1"/>
  <c r="N60" i="6"/>
  <c r="O60" i="6" s="1"/>
  <c r="P60" i="6" s="1"/>
  <c r="X67" i="6"/>
  <c r="Y67" i="6" s="1"/>
  <c r="Z67" i="6" s="1"/>
  <c r="X69" i="6"/>
  <c r="Y69" i="6" s="1"/>
  <c r="Z69" i="6" s="1"/>
  <c r="X90" i="6"/>
  <c r="Y90" i="6" s="1"/>
  <c r="Z90" i="6" s="1"/>
  <c r="X98" i="6"/>
  <c r="Y98" i="6" s="1"/>
  <c r="Z98" i="6" s="1"/>
  <c r="X113" i="6"/>
  <c r="Y113" i="6" s="1"/>
  <c r="Z113" i="6" s="1"/>
  <c r="X116" i="6"/>
  <c r="Y116" i="6" s="1"/>
  <c r="Z116" i="6" s="1"/>
  <c r="N122" i="6"/>
  <c r="O122" i="6" s="1"/>
  <c r="P122" i="6" s="1"/>
  <c r="N170" i="6"/>
  <c r="O170" i="6" s="1"/>
  <c r="P170" i="6" s="1"/>
  <c r="N174" i="6"/>
  <c r="O174" i="6" s="1"/>
  <c r="P174" i="6" s="1"/>
  <c r="X184" i="6"/>
  <c r="Y184" i="6" s="1"/>
  <c r="Z184" i="6" s="1"/>
  <c r="X189" i="6"/>
  <c r="Y189" i="6" s="1"/>
  <c r="Z189" i="6" s="1"/>
  <c r="X210" i="6"/>
  <c r="Y210" i="6" s="1"/>
  <c r="Z210" i="6" s="1"/>
  <c r="N233" i="6"/>
  <c r="O233" i="6" s="1"/>
  <c r="P233" i="6" s="1"/>
  <c r="X241" i="6"/>
  <c r="Y241" i="6" s="1"/>
  <c r="Z241" i="6" s="1"/>
  <c r="N255" i="6"/>
  <c r="O255" i="6" s="1"/>
  <c r="P255" i="6" s="1"/>
  <c r="N267" i="6"/>
  <c r="O267" i="6" s="1"/>
  <c r="P267" i="6" s="1"/>
  <c r="N26" i="6"/>
  <c r="O26" i="6" s="1"/>
  <c r="P26" i="6" s="1"/>
  <c r="N34" i="6"/>
  <c r="O34" i="6" s="1"/>
  <c r="P34" i="6" s="1"/>
  <c r="X48" i="6"/>
  <c r="Y48" i="6" s="1"/>
  <c r="Z48" i="6" s="1"/>
  <c r="N53" i="6"/>
  <c r="O53" i="6" s="1"/>
  <c r="P53" i="6" s="1"/>
  <c r="X55" i="6"/>
  <c r="Y55" i="6" s="1"/>
  <c r="Z55" i="6" s="1"/>
  <c r="N62" i="6"/>
  <c r="O62" i="6" s="1"/>
  <c r="P62" i="6" s="1"/>
  <c r="X77" i="6"/>
  <c r="Y77" i="6" s="1"/>
  <c r="Z77" i="6" s="1"/>
  <c r="X78" i="6"/>
  <c r="Y78" i="6" s="1"/>
  <c r="Z78" i="6" s="1"/>
  <c r="N138" i="6"/>
  <c r="O138" i="6" s="1"/>
  <c r="P138" i="6" s="1"/>
  <c r="N213" i="6"/>
  <c r="O213" i="6" s="1"/>
  <c r="P213" i="6" s="1"/>
  <c r="X237" i="6"/>
  <c r="Y237" i="6" s="1"/>
  <c r="Z237" i="6" s="1"/>
  <c r="X263" i="6"/>
  <c r="Y263" i="6" s="1"/>
  <c r="Z263" i="6" s="1"/>
  <c r="N21" i="6"/>
  <c r="O21" i="6" s="1"/>
  <c r="P21" i="6" s="1"/>
  <c r="X39" i="6"/>
  <c r="Y39" i="6" s="1"/>
  <c r="Z39" i="6" s="1"/>
  <c r="N44" i="6"/>
  <c r="O44" i="6" s="1"/>
  <c r="P44" i="6" s="1"/>
  <c r="X66" i="6"/>
  <c r="Y66" i="6" s="1"/>
  <c r="Z66" i="6" s="1"/>
  <c r="N153" i="6"/>
  <c r="O153" i="6" s="1"/>
  <c r="P153" i="6" s="1"/>
  <c r="X155" i="6"/>
  <c r="Y155" i="6" s="1"/>
  <c r="Z155" i="6" s="1"/>
  <c r="N173" i="6"/>
  <c r="O173" i="6" s="1"/>
  <c r="P173" i="6" s="1"/>
  <c r="X197" i="6"/>
  <c r="Y197" i="6" s="1"/>
  <c r="Z197" i="6" s="1"/>
  <c r="X212" i="6"/>
  <c r="Y212" i="6" s="1"/>
  <c r="Z212" i="6" s="1"/>
  <c r="X217" i="6"/>
  <c r="Y217" i="6" s="1"/>
  <c r="Z217" i="6" s="1"/>
  <c r="X232" i="6"/>
  <c r="Y232" i="6" s="1"/>
  <c r="Z232" i="6" s="1"/>
  <c r="N239" i="6"/>
  <c r="O239" i="6" s="1"/>
  <c r="P239" i="6" s="1"/>
  <c r="N259" i="6"/>
  <c r="O259" i="6" s="1"/>
  <c r="P259" i="6" s="1"/>
  <c r="X271" i="6"/>
  <c r="Y271" i="6" s="1"/>
  <c r="Z271" i="6" s="1"/>
  <c r="N43" i="6"/>
  <c r="O43" i="6" s="1"/>
  <c r="P43" i="6" s="1"/>
  <c r="X240" i="6"/>
  <c r="Y240" i="6" s="1"/>
  <c r="Z240" i="6" s="1"/>
  <c r="X253" i="6"/>
  <c r="Y253" i="6" s="1"/>
  <c r="Z253" i="6" s="1"/>
  <c r="X105" i="6"/>
  <c r="Y105" i="6" s="1"/>
  <c r="Z105" i="6" s="1"/>
  <c r="X109" i="6"/>
  <c r="Y109" i="6" s="1"/>
  <c r="Z109" i="6" s="1"/>
  <c r="X110" i="6"/>
  <c r="Y110" i="6" s="1"/>
  <c r="Z110" i="6" s="1"/>
  <c r="N117" i="6"/>
  <c r="O117" i="6" s="1"/>
  <c r="P117" i="6" s="1"/>
  <c r="X121" i="6"/>
  <c r="Y121" i="6" s="1"/>
  <c r="Z121" i="6" s="1"/>
  <c r="X126" i="6"/>
  <c r="Y126" i="6" s="1"/>
  <c r="Z126" i="6" s="1"/>
  <c r="N176" i="6"/>
  <c r="O176" i="6" s="1"/>
  <c r="P176" i="6" s="1"/>
  <c r="X205" i="6"/>
  <c r="Y205" i="6" s="1"/>
  <c r="Z205" i="6" s="1"/>
  <c r="N242" i="6"/>
  <c r="O242" i="6" s="1"/>
  <c r="P242" i="6" s="1"/>
  <c r="X254" i="6"/>
  <c r="Y254" i="6" s="1"/>
  <c r="Z254" i="6" s="1"/>
  <c r="N265" i="6"/>
  <c r="O265" i="6" s="1"/>
  <c r="P265" i="6" s="1"/>
  <c r="X47" i="6"/>
  <c r="Y47" i="6" s="1"/>
  <c r="Z47" i="6" s="1"/>
  <c r="X54" i="6"/>
  <c r="Y54" i="6" s="1"/>
  <c r="Z54" i="6" s="1"/>
  <c r="N51" i="6"/>
  <c r="O51" i="6" s="1"/>
  <c r="P51" i="6" s="1"/>
  <c r="N57" i="6"/>
  <c r="O57" i="6" s="1"/>
  <c r="P57" i="6" s="1"/>
  <c r="N64" i="6"/>
  <c r="O64" i="6" s="1"/>
  <c r="P64" i="6" s="1"/>
  <c r="X81" i="6"/>
  <c r="Y81" i="6" s="1"/>
  <c r="Z81" i="6" s="1"/>
  <c r="N102" i="6"/>
  <c r="O102" i="6" s="1"/>
  <c r="P102" i="6" s="1"/>
  <c r="N142" i="6"/>
  <c r="O142" i="6" s="1"/>
  <c r="P142" i="6" s="1"/>
  <c r="N162" i="6"/>
  <c r="O162" i="6" s="1"/>
  <c r="P162" i="6" s="1"/>
  <c r="N203" i="6"/>
  <c r="O203" i="6" s="1"/>
  <c r="P203" i="6" s="1"/>
  <c r="N220" i="6"/>
  <c r="O220" i="6" s="1"/>
  <c r="P220" i="6" s="1"/>
  <c r="X228" i="6"/>
  <c r="Y228" i="6" s="1"/>
  <c r="Z228" i="6" s="1"/>
  <c r="N238" i="6"/>
  <c r="O238" i="6" s="1"/>
  <c r="P238" i="6" s="1"/>
  <c r="N252" i="6"/>
  <c r="O252" i="6" s="1"/>
  <c r="P252" i="6" s="1"/>
  <c r="X229" i="6"/>
  <c r="Y229" i="6" s="1"/>
  <c r="Z229" i="6" s="1"/>
  <c r="X50" i="6"/>
  <c r="Y50" i="6" s="1"/>
  <c r="Z50" i="6" s="1"/>
  <c r="X61" i="6"/>
  <c r="Y61" i="6" s="1"/>
  <c r="Z61" i="6" s="1"/>
  <c r="N94" i="6"/>
  <c r="O94" i="6" s="1"/>
  <c r="P94" i="6" s="1"/>
  <c r="X104" i="6"/>
  <c r="Y104" i="6" s="1"/>
  <c r="Z104" i="6" s="1"/>
  <c r="X157" i="6"/>
  <c r="Y157" i="6" s="1"/>
  <c r="Z157" i="6" s="1"/>
  <c r="X51" i="6"/>
  <c r="Y51" i="6" s="1"/>
  <c r="Z51" i="6" s="1"/>
  <c r="X53" i="6"/>
  <c r="Y53" i="6" s="1"/>
  <c r="Z53" i="6" s="1"/>
  <c r="X82" i="6"/>
  <c r="Y82" i="6" s="1"/>
  <c r="Z82" i="6" s="1"/>
  <c r="X87" i="6"/>
  <c r="Y87" i="6" s="1"/>
  <c r="Z87" i="6" s="1"/>
  <c r="X89" i="6"/>
  <c r="Y89" i="6" s="1"/>
  <c r="Z89" i="6" s="1"/>
  <c r="X138" i="6"/>
  <c r="Y138" i="6" s="1"/>
  <c r="Z138" i="6" s="1"/>
  <c r="N191" i="6"/>
  <c r="O191" i="6" s="1"/>
  <c r="P191" i="6" s="1"/>
  <c r="X193" i="6"/>
  <c r="Y193" i="6" s="1"/>
  <c r="Z193" i="6" s="1"/>
  <c r="X201" i="6"/>
  <c r="Y201" i="6" s="1"/>
  <c r="Z201" i="6" s="1"/>
  <c r="N245" i="6"/>
  <c r="O245" i="6" s="1"/>
  <c r="P245" i="6" s="1"/>
  <c r="X247" i="6"/>
  <c r="Y247" i="6" s="1"/>
  <c r="Z247" i="6" s="1"/>
  <c r="X248" i="6"/>
  <c r="Y248" i="6" s="1"/>
  <c r="Z248" i="6" s="1"/>
  <c r="X252" i="6"/>
  <c r="Y252" i="6" s="1"/>
  <c r="Z252" i="6" s="1"/>
  <c r="N256" i="6"/>
  <c r="O256" i="6" s="1"/>
  <c r="P256" i="6" s="1"/>
  <c r="N260" i="6"/>
  <c r="O260" i="6" s="1"/>
  <c r="P260" i="6" s="1"/>
  <c r="X270" i="6"/>
  <c r="Y270" i="6" s="1"/>
  <c r="Z270" i="6" s="1"/>
  <c r="X169" i="6"/>
  <c r="Y169" i="6" s="1"/>
  <c r="Z169" i="6" s="1"/>
  <c r="X65" i="6"/>
  <c r="Y65" i="6" s="1"/>
  <c r="Z65" i="6" s="1"/>
  <c r="X102" i="6"/>
  <c r="Y102" i="6" s="1"/>
  <c r="Z102" i="6" s="1"/>
  <c r="X139" i="6"/>
  <c r="Y139" i="6" s="1"/>
  <c r="Z139" i="6" s="1"/>
  <c r="X149" i="6"/>
  <c r="Y149" i="6" s="1"/>
  <c r="Z149" i="6" s="1"/>
  <c r="N155" i="6"/>
  <c r="O155" i="6" s="1"/>
  <c r="P155" i="6" s="1"/>
  <c r="X173" i="6"/>
  <c r="Y173" i="6" s="1"/>
  <c r="Z173" i="6" s="1"/>
  <c r="N234" i="6"/>
  <c r="O234" i="6" s="1"/>
  <c r="P234" i="6" s="1"/>
  <c r="X34" i="6"/>
  <c r="Y34" i="6" s="1"/>
  <c r="Z34" i="6" s="1"/>
  <c r="X74" i="6"/>
  <c r="Y74" i="6" s="1"/>
  <c r="Z74" i="6" s="1"/>
  <c r="X75" i="6"/>
  <c r="Y75" i="6" s="1"/>
  <c r="Z75" i="6" s="1"/>
  <c r="X177" i="6"/>
  <c r="Y177" i="6" s="1"/>
  <c r="Z177" i="6" s="1"/>
  <c r="X179" i="6"/>
  <c r="Y179" i="6" s="1"/>
  <c r="Z179" i="6" s="1"/>
  <c r="N180" i="6"/>
  <c r="O180" i="6" s="1"/>
  <c r="P180" i="6" s="1"/>
  <c r="N199" i="6"/>
  <c r="O199" i="6" s="1"/>
  <c r="P199" i="6" s="1"/>
  <c r="X214" i="6"/>
  <c r="Y214" i="6" s="1"/>
  <c r="Z214" i="6" s="1"/>
  <c r="N222" i="6"/>
  <c r="O222" i="6" s="1"/>
  <c r="P222" i="6" s="1"/>
  <c r="N241" i="6"/>
  <c r="O241" i="6" s="1"/>
  <c r="P241" i="6" s="1"/>
  <c r="N254" i="6"/>
  <c r="O254" i="6" s="1"/>
  <c r="P254" i="6" s="1"/>
  <c r="X265" i="6"/>
  <c r="Y265" i="6" s="1"/>
  <c r="Z265" i="6" s="1"/>
  <c r="X267" i="6"/>
  <c r="Y267" i="6" s="1"/>
  <c r="Z267" i="6" s="1"/>
  <c r="N268" i="6"/>
  <c r="O268" i="6" s="1"/>
  <c r="P268" i="6" s="1"/>
  <c r="X41" i="6"/>
  <c r="Y41" i="6" s="1"/>
  <c r="Z41" i="6" s="1"/>
  <c r="X46" i="6"/>
  <c r="Y46" i="6" s="1"/>
  <c r="Z46" i="6" s="1"/>
  <c r="N50" i="6"/>
  <c r="O50" i="6" s="1"/>
  <c r="P50" i="6" s="1"/>
  <c r="X64" i="6"/>
  <c r="Y64" i="6" s="1"/>
  <c r="Z64" i="6" s="1"/>
  <c r="N66" i="6"/>
  <c r="O66" i="6" s="1"/>
  <c r="P66" i="6" s="1"/>
  <c r="N69" i="6"/>
  <c r="O69" i="6" s="1"/>
  <c r="P69" i="6" s="1"/>
  <c r="N71" i="6"/>
  <c r="O71" i="6" s="1"/>
  <c r="P71" i="6" s="1"/>
  <c r="N80" i="6"/>
  <c r="O80" i="6" s="1"/>
  <c r="P80" i="6" s="1"/>
  <c r="X101" i="6"/>
  <c r="Y101" i="6" s="1"/>
  <c r="Z101" i="6" s="1"/>
  <c r="X88" i="6"/>
  <c r="Y88" i="6" s="1"/>
  <c r="Z88" i="6" s="1"/>
  <c r="N97" i="6"/>
  <c r="O97" i="6" s="1"/>
  <c r="P97" i="6" s="1"/>
  <c r="X97" i="6"/>
  <c r="Y97" i="6" s="1"/>
  <c r="Z97" i="6" s="1"/>
  <c r="N98" i="6"/>
  <c r="O98" i="6" s="1"/>
  <c r="P98" i="6" s="1"/>
  <c r="N99" i="6"/>
  <c r="O99" i="6" s="1"/>
  <c r="P99" i="6" s="1"/>
  <c r="X103" i="6"/>
  <c r="Y103" i="6" s="1"/>
  <c r="Z103" i="6" s="1"/>
  <c r="X134" i="6"/>
  <c r="Y134" i="6" s="1"/>
  <c r="Z134" i="6" s="1"/>
  <c r="X136" i="6"/>
  <c r="Y136" i="6" s="1"/>
  <c r="Z136" i="6" s="1"/>
  <c r="N150" i="6"/>
  <c r="O150" i="6" s="1"/>
  <c r="P150" i="6" s="1"/>
  <c r="N156" i="6"/>
  <c r="O156" i="6" s="1"/>
  <c r="P156" i="6" s="1"/>
  <c r="X159" i="6"/>
  <c r="Y159" i="6" s="1"/>
  <c r="Z159" i="6" s="1"/>
  <c r="X163" i="6"/>
  <c r="Y163" i="6" s="1"/>
  <c r="Z163" i="6" s="1"/>
  <c r="N165" i="6"/>
  <c r="O165" i="6" s="1"/>
  <c r="P165" i="6" s="1"/>
  <c r="N166" i="6"/>
  <c r="O166" i="6" s="1"/>
  <c r="P166" i="6" s="1"/>
  <c r="X167" i="6"/>
  <c r="Y167" i="6" s="1"/>
  <c r="Z167" i="6" s="1"/>
  <c r="X172" i="6"/>
  <c r="Y172" i="6" s="1"/>
  <c r="Z172" i="6" s="1"/>
  <c r="N182" i="6"/>
  <c r="O182" i="6" s="1"/>
  <c r="P182" i="6" s="1"/>
  <c r="X185" i="6"/>
  <c r="Y185" i="6" s="1"/>
  <c r="Z185" i="6" s="1"/>
  <c r="N192" i="6"/>
  <c r="O192" i="6" s="1"/>
  <c r="P192" i="6" s="1"/>
  <c r="X191" i="6"/>
  <c r="Y191" i="6" s="1"/>
  <c r="Z191" i="6" s="1"/>
  <c r="X200" i="6"/>
  <c r="Y200" i="6" s="1"/>
  <c r="Z200" i="6" s="1"/>
  <c r="X208" i="6"/>
  <c r="Y208" i="6" s="1"/>
  <c r="Z208" i="6" s="1"/>
  <c r="N209" i="6"/>
  <c r="O209" i="6" s="1"/>
  <c r="P209" i="6" s="1"/>
  <c r="N218" i="6"/>
  <c r="O218" i="6" s="1"/>
  <c r="P218" i="6" s="1"/>
  <c r="N223" i="6"/>
  <c r="O223" i="6" s="1"/>
  <c r="P223" i="6" s="1"/>
  <c r="N221" i="6"/>
  <c r="O221" i="6" s="1"/>
  <c r="P221" i="6" s="1"/>
  <c r="X225" i="6"/>
  <c r="Y225" i="6" s="1"/>
  <c r="Z225" i="6" s="1"/>
  <c r="N227" i="6"/>
  <c r="O227" i="6" s="1"/>
  <c r="P227" i="6" s="1"/>
  <c r="N230" i="6"/>
  <c r="O230" i="6" s="1"/>
  <c r="P230" i="6" s="1"/>
  <c r="X233" i="6"/>
  <c r="Y233" i="6" s="1"/>
  <c r="Z233" i="6" s="1"/>
  <c r="N240" i="6"/>
  <c r="O240" i="6" s="1"/>
  <c r="P240" i="6" s="1"/>
  <c r="N249" i="6"/>
  <c r="O249" i="6" s="1"/>
  <c r="P249" i="6" s="1"/>
  <c r="N251" i="6"/>
  <c r="O251" i="6" s="1"/>
  <c r="P251" i="6" s="1"/>
  <c r="X259" i="6"/>
  <c r="Y259" i="6" s="1"/>
  <c r="Z259" i="6" s="1"/>
  <c r="X268" i="6"/>
  <c r="Y268" i="6" s="1"/>
  <c r="Z268" i="6" s="1"/>
  <c r="X33" i="6"/>
  <c r="Y33" i="6" s="1"/>
  <c r="Z33" i="6" s="1"/>
  <c r="X35" i="6"/>
  <c r="Y35" i="6" s="1"/>
  <c r="Z35" i="6" s="1"/>
  <c r="N41" i="6"/>
  <c r="O41" i="6" s="1"/>
  <c r="P41" i="6" s="1"/>
  <c r="N40" i="6"/>
  <c r="O40" i="6" s="1"/>
  <c r="P40" i="6" s="1"/>
  <c r="X42" i="6"/>
  <c r="Y42" i="6" s="1"/>
  <c r="Z42" i="6" s="1"/>
  <c r="X52" i="6"/>
  <c r="Y52" i="6" s="1"/>
  <c r="Z52" i="6" s="1"/>
  <c r="X57" i="6"/>
  <c r="Y57" i="6" s="1"/>
  <c r="Z57" i="6" s="1"/>
  <c r="X59" i="6"/>
  <c r="Y59" i="6" s="1"/>
  <c r="Z59" i="6" s="1"/>
  <c r="N63" i="6"/>
  <c r="O63" i="6" s="1"/>
  <c r="P63" i="6" s="1"/>
  <c r="N61" i="6"/>
  <c r="O61" i="6" s="1"/>
  <c r="P61" i="6" s="1"/>
  <c r="X62" i="6"/>
  <c r="Y62" i="6" s="1"/>
  <c r="Z62" i="6" s="1"/>
  <c r="X72" i="6"/>
  <c r="Y72" i="6" s="1"/>
  <c r="Z72" i="6" s="1"/>
  <c r="N77" i="6"/>
  <c r="O77" i="6" s="1"/>
  <c r="P77" i="6" s="1"/>
  <c r="X80" i="6"/>
  <c r="Y80" i="6" s="1"/>
  <c r="Z80" i="6" s="1"/>
  <c r="X83" i="6"/>
  <c r="Y83" i="6" s="1"/>
  <c r="Z83" i="6" s="1"/>
  <c r="X86" i="6"/>
  <c r="Y86" i="6" s="1"/>
  <c r="Z86" i="6" s="1"/>
  <c r="N87" i="6"/>
  <c r="O87" i="6" s="1"/>
  <c r="P87" i="6" s="1"/>
  <c r="N95" i="6"/>
  <c r="O95" i="6" s="1"/>
  <c r="P95" i="6" s="1"/>
  <c r="X120" i="6"/>
  <c r="Y120" i="6" s="1"/>
  <c r="Z120" i="6" s="1"/>
  <c r="X125" i="6"/>
  <c r="Y125" i="6" s="1"/>
  <c r="Z125" i="6" s="1"/>
  <c r="N126" i="6"/>
  <c r="O126" i="6" s="1"/>
  <c r="P126" i="6" s="1"/>
  <c r="X128" i="6"/>
  <c r="Y128" i="6" s="1"/>
  <c r="Z128" i="6" s="1"/>
  <c r="X145" i="6"/>
  <c r="Y145" i="6" s="1"/>
  <c r="Z145" i="6" s="1"/>
  <c r="N147" i="6"/>
  <c r="O147" i="6" s="1"/>
  <c r="P147" i="6" s="1"/>
  <c r="X156" i="6"/>
  <c r="Y156" i="6" s="1"/>
  <c r="Z156" i="6" s="1"/>
  <c r="N157" i="6"/>
  <c r="O157" i="6" s="1"/>
  <c r="P157" i="6" s="1"/>
  <c r="X164" i="6"/>
  <c r="Y164" i="6" s="1"/>
  <c r="Z164" i="6" s="1"/>
  <c r="X166" i="6"/>
  <c r="Y166" i="6" s="1"/>
  <c r="Z166" i="6" s="1"/>
  <c r="N167" i="6"/>
  <c r="O167" i="6" s="1"/>
  <c r="P167" i="6" s="1"/>
  <c r="X168" i="6"/>
  <c r="Y168" i="6" s="1"/>
  <c r="Z168" i="6" s="1"/>
  <c r="N169" i="6"/>
  <c r="O169" i="6" s="1"/>
  <c r="P169" i="6" s="1"/>
  <c r="N171" i="6"/>
  <c r="O171" i="6" s="1"/>
  <c r="P171" i="6" s="1"/>
  <c r="X175" i="6"/>
  <c r="Y175" i="6" s="1"/>
  <c r="Z175" i="6" s="1"/>
  <c r="N183" i="6"/>
  <c r="O183" i="6" s="1"/>
  <c r="P183" i="6" s="1"/>
  <c r="N187" i="6"/>
  <c r="O187" i="6" s="1"/>
  <c r="P187" i="6" s="1"/>
  <c r="X188" i="6"/>
  <c r="Y188" i="6" s="1"/>
  <c r="Z188" i="6" s="1"/>
  <c r="N189" i="6"/>
  <c r="O189" i="6" s="1"/>
  <c r="P189" i="6" s="1"/>
  <c r="X194" i="6"/>
  <c r="Y194" i="6" s="1"/>
  <c r="Z194" i="6" s="1"/>
  <c r="N195" i="6"/>
  <c r="O195" i="6" s="1"/>
  <c r="P195" i="6" s="1"/>
  <c r="N197" i="6"/>
  <c r="O197" i="6" s="1"/>
  <c r="P197" i="6" s="1"/>
  <c r="X209" i="6"/>
  <c r="Y209" i="6" s="1"/>
  <c r="Z209" i="6" s="1"/>
  <c r="N214" i="6"/>
  <c r="O214" i="6" s="1"/>
  <c r="P214" i="6" s="1"/>
  <c r="X221" i="6"/>
  <c r="Y221" i="6" s="1"/>
  <c r="Z221" i="6" s="1"/>
  <c r="X227" i="6"/>
  <c r="Y227" i="6" s="1"/>
  <c r="Z227" i="6" s="1"/>
  <c r="X231" i="6"/>
  <c r="Y231" i="6" s="1"/>
  <c r="Z231" i="6" s="1"/>
  <c r="N229" i="6"/>
  <c r="O229" i="6" s="1"/>
  <c r="P229" i="6" s="1"/>
  <c r="X230" i="6"/>
  <c r="Y230" i="6" s="1"/>
  <c r="Z230" i="6" s="1"/>
  <c r="N236" i="6"/>
  <c r="O236" i="6" s="1"/>
  <c r="P236" i="6" s="1"/>
  <c r="X239" i="6"/>
  <c r="Y239" i="6" s="1"/>
  <c r="Z239" i="6" s="1"/>
  <c r="X246" i="6"/>
  <c r="Y246" i="6" s="1"/>
  <c r="Z246" i="6" s="1"/>
  <c r="X260" i="6"/>
  <c r="Y260" i="6" s="1"/>
  <c r="Z260" i="6" s="1"/>
  <c r="X261" i="6"/>
  <c r="Y261" i="6" s="1"/>
  <c r="Z261" i="6" s="1"/>
  <c r="N270" i="6"/>
  <c r="O270" i="6" s="1"/>
  <c r="P270" i="6" s="1"/>
  <c r="X183" i="6"/>
  <c r="Y183" i="6" s="1"/>
  <c r="Z183" i="6" s="1"/>
  <c r="X19" i="6"/>
  <c r="Y19" i="6" s="1"/>
  <c r="Z19" i="6" s="1"/>
  <c r="X91" i="6"/>
  <c r="Y91" i="6" s="1"/>
  <c r="Z91" i="6" s="1"/>
  <c r="N160" i="6"/>
  <c r="O160" i="6" s="1"/>
  <c r="P160" i="6" s="1"/>
  <c r="X187" i="6"/>
  <c r="Y187" i="6" s="1"/>
  <c r="Z187" i="6" s="1"/>
  <c r="X44" i="6"/>
  <c r="Y44" i="6" s="1"/>
  <c r="Z44" i="6" s="1"/>
  <c r="X49" i="6"/>
  <c r="Y49" i="6" s="1"/>
  <c r="Z49" i="6" s="1"/>
  <c r="X56" i="6"/>
  <c r="Y56" i="6" s="1"/>
  <c r="Z56" i="6" s="1"/>
  <c r="X144" i="6"/>
  <c r="Y144" i="6" s="1"/>
  <c r="Z144" i="6" s="1"/>
  <c r="N179" i="6"/>
  <c r="O179" i="6" s="1"/>
  <c r="P179" i="6" s="1"/>
  <c r="X186" i="6"/>
  <c r="Y186" i="6" s="1"/>
  <c r="Z186" i="6" s="1"/>
  <c r="N184" i="6"/>
  <c r="O184" i="6" s="1"/>
  <c r="P184" i="6" s="1"/>
  <c r="N201" i="6"/>
  <c r="O201" i="6" s="1"/>
  <c r="P201" i="6" s="1"/>
  <c r="N206" i="6"/>
  <c r="O206" i="6" s="1"/>
  <c r="P206" i="6" s="1"/>
  <c r="N208" i="6"/>
  <c r="O208" i="6" s="1"/>
  <c r="P208" i="6" s="1"/>
  <c r="X223" i="6"/>
  <c r="Y223" i="6" s="1"/>
  <c r="Z223" i="6" s="1"/>
  <c r="N269" i="6"/>
  <c r="O269" i="6" s="1"/>
  <c r="P269" i="6" s="1"/>
  <c r="N271" i="6"/>
  <c r="O271" i="6" s="1"/>
  <c r="P271" i="6" s="1"/>
  <c r="X58" i="6"/>
  <c r="Y58" i="6" s="1"/>
  <c r="Z58" i="6" s="1"/>
  <c r="X146" i="6"/>
  <c r="Y146" i="6" s="1"/>
  <c r="Z146" i="6" s="1"/>
  <c r="X147" i="6"/>
  <c r="Y147" i="6" s="1"/>
  <c r="Z147" i="6" s="1"/>
  <c r="X158" i="6"/>
  <c r="Y158" i="6" s="1"/>
  <c r="Z158" i="6" s="1"/>
  <c r="N207" i="6"/>
  <c r="O207" i="6" s="1"/>
  <c r="P207" i="6" s="1"/>
  <c r="N224" i="6"/>
  <c r="O224" i="6" s="1"/>
  <c r="P224" i="6" s="1"/>
  <c r="N232" i="6"/>
  <c r="O232" i="6" s="1"/>
  <c r="P232" i="6" s="1"/>
  <c r="X238" i="6"/>
  <c r="Y238" i="6" s="1"/>
  <c r="Z238" i="6" s="1"/>
  <c r="N243" i="6"/>
  <c r="O243" i="6" s="1"/>
  <c r="P243" i="6" s="1"/>
  <c r="N246" i="6"/>
  <c r="O246" i="6" s="1"/>
  <c r="P246" i="6" s="1"/>
  <c r="N28" i="6"/>
  <c r="O28" i="6" s="1"/>
  <c r="P28" i="6" s="1"/>
  <c r="X93" i="6"/>
  <c r="Y93" i="6" s="1"/>
  <c r="Z93" i="6" s="1"/>
  <c r="X174" i="6"/>
  <c r="Y174" i="6" s="1"/>
  <c r="Z174" i="6" s="1"/>
  <c r="N178" i="6"/>
  <c r="O178" i="6" s="1"/>
  <c r="P178" i="6" s="1"/>
  <c r="X196" i="6"/>
  <c r="Y196" i="6" s="1"/>
  <c r="Z196" i="6" s="1"/>
  <c r="X198" i="6"/>
  <c r="Y198" i="6" s="1"/>
  <c r="Z198" i="6" s="1"/>
  <c r="X199" i="6"/>
  <c r="Y199" i="6" s="1"/>
  <c r="Z199" i="6" s="1"/>
  <c r="X207" i="6"/>
  <c r="Y207" i="6" s="1"/>
  <c r="Z207" i="6" s="1"/>
  <c r="N212" i="6"/>
  <c r="O212" i="6" s="1"/>
  <c r="P212" i="6" s="1"/>
  <c r="N216" i="6"/>
  <c r="O216" i="6" s="1"/>
  <c r="P216" i="6" s="1"/>
  <c r="N235" i="6"/>
  <c r="O235" i="6" s="1"/>
  <c r="P235" i="6" s="1"/>
  <c r="X243" i="6"/>
  <c r="Y243" i="6" s="1"/>
  <c r="Z243" i="6" s="1"/>
  <c r="N244" i="6"/>
  <c r="O244" i="6" s="1"/>
  <c r="P244" i="6" s="1"/>
  <c r="X269" i="6"/>
  <c r="Y269" i="6" s="1"/>
  <c r="Z269" i="6" s="1"/>
  <c r="X151" i="6"/>
  <c r="Y151" i="6" s="1"/>
  <c r="Z151" i="6" s="1"/>
  <c r="N159" i="6"/>
  <c r="O159" i="6" s="1"/>
  <c r="P159" i="6" s="1"/>
  <c r="N190" i="6"/>
  <c r="O190" i="6" s="1"/>
  <c r="P190" i="6" s="1"/>
  <c r="X195" i="6"/>
  <c r="Y195" i="6" s="1"/>
  <c r="Z195" i="6" s="1"/>
  <c r="X216" i="6"/>
  <c r="Y216" i="6" s="1"/>
  <c r="Z216" i="6" s="1"/>
  <c r="X234" i="6"/>
  <c r="Y234" i="6" s="1"/>
  <c r="Z234" i="6" s="1"/>
  <c r="X244" i="6"/>
  <c r="Y244" i="6" s="1"/>
  <c r="Z244" i="6" s="1"/>
  <c r="N266" i="6"/>
  <c r="O266" i="6" s="1"/>
  <c r="P266" i="6" s="1"/>
  <c r="X63" i="6"/>
  <c r="Y63" i="6" s="1"/>
  <c r="Z63" i="6" s="1"/>
  <c r="X152" i="6"/>
  <c r="Y152" i="6" s="1"/>
  <c r="Z152" i="6" s="1"/>
  <c r="X162" i="6"/>
  <c r="Y162" i="6" s="1"/>
  <c r="Z162" i="6" s="1"/>
  <c r="N164" i="6"/>
  <c r="O164" i="6" s="1"/>
  <c r="P164" i="6" s="1"/>
  <c r="X190" i="6"/>
  <c r="Y190" i="6" s="1"/>
  <c r="Z190" i="6" s="1"/>
  <c r="X182" i="6"/>
  <c r="Y182" i="6" s="1"/>
  <c r="Z182" i="6" s="1"/>
  <c r="N193" i="6"/>
  <c r="O193" i="6" s="1"/>
  <c r="P193" i="6" s="1"/>
  <c r="X213" i="6"/>
  <c r="Y213" i="6" s="1"/>
  <c r="Z213" i="6" s="1"/>
  <c r="X218" i="6"/>
  <c r="Y218" i="6" s="1"/>
  <c r="Z218" i="6" s="1"/>
  <c r="X235" i="6"/>
  <c r="Y235" i="6" s="1"/>
  <c r="Z235" i="6" s="1"/>
  <c r="X242" i="6"/>
  <c r="Y242" i="6" s="1"/>
  <c r="Z242" i="6" s="1"/>
  <c r="N163" i="6"/>
  <c r="O163" i="6" s="1"/>
  <c r="P163" i="6" s="1"/>
  <c r="X181" i="6"/>
  <c r="Y181" i="6" s="1"/>
  <c r="Z181" i="6" s="1"/>
  <c r="N186" i="6"/>
  <c r="O186" i="6" s="1"/>
  <c r="P186" i="6" s="1"/>
  <c r="N188" i="6"/>
  <c r="O188" i="6" s="1"/>
  <c r="P188" i="6" s="1"/>
  <c r="X192" i="6"/>
  <c r="Y192" i="6" s="1"/>
  <c r="Z192" i="6" s="1"/>
  <c r="N211" i="6"/>
  <c r="O211" i="6" s="1"/>
  <c r="P211" i="6" s="1"/>
  <c r="N217" i="6"/>
  <c r="O217" i="6" s="1"/>
  <c r="P217" i="6" s="1"/>
  <c r="N231" i="6"/>
  <c r="O231" i="6" s="1"/>
  <c r="P231" i="6" s="1"/>
  <c r="X236" i="6"/>
  <c r="Y236" i="6" s="1"/>
  <c r="Z236" i="6" s="1"/>
  <c r="N248" i="6"/>
  <c r="O248" i="6" s="1"/>
  <c r="P248" i="6" s="1"/>
  <c r="N261" i="6"/>
  <c r="O261" i="6" s="1"/>
  <c r="P261" i="6" s="1"/>
  <c r="N262" i="6"/>
  <c r="O262" i="6" s="1"/>
  <c r="P262" i="6" s="1"/>
  <c r="N264" i="6"/>
  <c r="O264" i="6" s="1"/>
  <c r="P264" i="6" s="1"/>
  <c r="N18" i="6"/>
  <c r="O18" i="6" s="1"/>
  <c r="P18" i="6" s="1"/>
  <c r="X40" i="6"/>
  <c r="Y40" i="6" s="1"/>
  <c r="Z40" i="6" s="1"/>
  <c r="N103" i="6"/>
  <c r="O103" i="6" s="1"/>
  <c r="P103" i="6" s="1"/>
  <c r="N145" i="6"/>
  <c r="O145" i="6" s="1"/>
  <c r="P145" i="6" s="1"/>
  <c r="X148" i="6"/>
  <c r="Y148" i="6" s="1"/>
  <c r="Z148" i="6" s="1"/>
  <c r="N168" i="6"/>
  <c r="O168" i="6" s="1"/>
  <c r="P168" i="6" s="1"/>
  <c r="X170" i="6"/>
  <c r="Y170" i="6" s="1"/>
  <c r="Z170" i="6" s="1"/>
  <c r="X171" i="6"/>
  <c r="Y171" i="6" s="1"/>
  <c r="Z171" i="6" s="1"/>
  <c r="N175" i="6"/>
  <c r="O175" i="6" s="1"/>
  <c r="P175" i="6" s="1"/>
  <c r="X176" i="6"/>
  <c r="Y176" i="6" s="1"/>
  <c r="Z176" i="6" s="1"/>
  <c r="X202" i="6"/>
  <c r="Y202" i="6" s="1"/>
  <c r="Z202" i="6" s="1"/>
  <c r="X211" i="6"/>
  <c r="Y211" i="6" s="1"/>
  <c r="Z211" i="6" s="1"/>
  <c r="X250" i="6"/>
  <c r="Y250" i="6" s="1"/>
  <c r="Z250" i="6" s="1"/>
  <c r="X262" i="6"/>
  <c r="Y262" i="6" s="1"/>
  <c r="Z262" i="6" s="1"/>
  <c r="N263" i="6"/>
  <c r="O263" i="6" s="1"/>
  <c r="P263" i="6" s="1"/>
  <c r="L19" i="6"/>
  <c r="N19" i="6" s="1"/>
  <c r="O19" i="6" s="1"/>
  <c r="P19" i="6" s="1"/>
  <c r="X14" i="6"/>
  <c r="Y14" i="6" s="1"/>
  <c r="Z14" i="6" s="1"/>
  <c r="N22" i="6"/>
  <c r="O22" i="6" s="1"/>
  <c r="P22" i="6" s="1"/>
  <c r="N32" i="6"/>
  <c r="O32" i="6" s="1"/>
  <c r="P32" i="6" s="1"/>
  <c r="X8" i="6"/>
  <c r="Y8" i="6" s="1"/>
  <c r="Z8" i="6" s="1"/>
  <c r="X15" i="6"/>
  <c r="Y15" i="6" s="1"/>
  <c r="Z15" i="6" s="1"/>
  <c r="X31" i="6"/>
  <c r="Y31" i="6" s="1"/>
  <c r="Z31" i="6" s="1"/>
  <c r="N9" i="6"/>
  <c r="O9" i="6" s="1"/>
  <c r="P9" i="6" s="1"/>
  <c r="X10" i="6"/>
  <c r="Y10" i="6" s="1"/>
  <c r="Z10" i="6" s="1"/>
  <c r="N17" i="6"/>
  <c r="O17" i="6" s="1"/>
  <c r="P17" i="6" s="1"/>
  <c r="N12" i="6"/>
  <c r="O12" i="6" s="1"/>
  <c r="P12" i="6" s="1"/>
  <c r="X30" i="6"/>
  <c r="Y30" i="6" s="1"/>
  <c r="Z30" i="6" s="1"/>
  <c r="X29" i="6"/>
  <c r="Y29" i="6" s="1"/>
  <c r="Z29" i="6" s="1"/>
  <c r="X11" i="6"/>
  <c r="Y11" i="6" s="1"/>
  <c r="Z11" i="6" s="1"/>
  <c r="X23" i="6"/>
  <c r="Y23" i="6" s="1"/>
  <c r="Z23" i="6" s="1"/>
  <c r="X7" i="6"/>
  <c r="Y7" i="6" s="1"/>
  <c r="Z7" i="6" s="1"/>
  <c r="X13" i="6"/>
  <c r="Y13" i="6" s="1"/>
  <c r="Z13" i="6" s="1"/>
  <c r="X20" i="6"/>
  <c r="Y20" i="6" s="1"/>
  <c r="Z20" i="6" s="1"/>
  <c r="X24" i="6"/>
  <c r="Y24" i="6" s="1"/>
  <c r="Z24" i="6" s="1"/>
  <c r="N27" i="6"/>
  <c r="O27" i="6" s="1"/>
  <c r="P27" i="6" s="1"/>
  <c r="X255" i="6"/>
  <c r="Y255" i="6" s="1"/>
  <c r="Z255" i="6" s="1"/>
  <c r="X258" i="6"/>
  <c r="Y258" i="6" s="1"/>
  <c r="Z258" i="6" s="1"/>
  <c r="N202" i="6"/>
  <c r="O202" i="6" s="1"/>
  <c r="P202" i="6" s="1"/>
  <c r="X220" i="6"/>
  <c r="Y220" i="6" s="1"/>
  <c r="Z220" i="6" s="1"/>
  <c r="N247" i="6"/>
  <c r="O247" i="6" s="1"/>
  <c r="P247" i="6" s="1"/>
  <c r="N250" i="6"/>
  <c r="O250" i="6" s="1"/>
  <c r="P250" i="6" s="1"/>
  <c r="X257" i="6"/>
  <c r="Y257" i="6" s="1"/>
  <c r="Z257" i="6" s="1"/>
  <c r="X266" i="6"/>
  <c r="Y266" i="6" s="1"/>
  <c r="Z266" i="6" s="1"/>
  <c r="X222" i="6"/>
  <c r="Y222" i="6" s="1"/>
  <c r="Z222" i="6" s="1"/>
  <c r="W728" i="5"/>
  <c r="Z416" i="5"/>
  <c r="W874" i="5"/>
  <c r="Z743" i="5"/>
  <c r="W743" i="5"/>
  <c r="W181" i="5"/>
  <c r="W67" i="5"/>
  <c r="W66" i="5"/>
  <c r="Q950" i="5"/>
  <c r="S950" i="5"/>
  <c r="Z874" i="5"/>
  <c r="Z426" i="5"/>
  <c r="Z742" i="5"/>
  <c r="S872" i="5"/>
  <c r="W489" i="5"/>
  <c r="W187" i="5"/>
  <c r="W184" i="5"/>
  <c r="W186" i="5"/>
  <c r="Z489" i="5"/>
  <c r="Z744" i="5"/>
  <c r="S356" i="5"/>
  <c r="Q356" i="5"/>
  <c r="Q872" i="5"/>
  <c r="S985" i="5"/>
  <c r="J985" i="5"/>
  <c r="Q985" i="5"/>
  <c r="Z728" i="5"/>
  <c r="Z741" i="5"/>
  <c r="W416" i="5"/>
  <c r="Q433" i="5"/>
  <c r="S57" i="5"/>
  <c r="W417" i="5"/>
  <c r="W92" i="5"/>
  <c r="S241" i="5"/>
  <c r="Q741" i="5"/>
  <c r="Q241" i="5"/>
  <c r="Q414" i="5"/>
  <c r="Z182" i="5"/>
  <c r="S414" i="5"/>
  <c r="S433" i="5"/>
  <c r="S741" i="5"/>
  <c r="Q952" i="5"/>
  <c r="Q984" i="5"/>
  <c r="J954" i="5"/>
  <c r="Q960" i="5"/>
  <c r="Q978" i="5"/>
  <c r="Q987" i="5"/>
  <c r="S923" i="5"/>
  <c r="J956" i="5"/>
  <c r="S957" i="5"/>
  <c r="S960" i="5"/>
  <c r="S965" i="5"/>
  <c r="Q970" i="5"/>
  <c r="J975" i="5"/>
  <c r="W875" i="5"/>
  <c r="Q957" i="5"/>
  <c r="Q961" i="5"/>
  <c r="Q965" i="5"/>
  <c r="Q975" i="5"/>
  <c r="Q980" i="5"/>
  <c r="Q898" i="5"/>
  <c r="J921" i="5"/>
  <c r="S922" i="5"/>
  <c r="J952" i="5"/>
  <c r="Q967" i="5"/>
  <c r="J984" i="5"/>
  <c r="L31" i="6"/>
  <c r="N31" i="6" s="1"/>
  <c r="O31" i="6" s="1"/>
  <c r="P31" i="6" s="1"/>
  <c r="I25" i="6"/>
  <c r="X25" i="6" s="1"/>
  <c r="Y25" i="6" s="1"/>
  <c r="Z25" i="6" s="1"/>
  <c r="I484" i="6"/>
  <c r="L10" i="6"/>
  <c r="N10" i="6" s="1"/>
  <c r="O10" i="6" s="1"/>
  <c r="P10" i="6" s="1"/>
  <c r="L13" i="6"/>
  <c r="N13" i="6" s="1"/>
  <c r="O13" i="6" s="1"/>
  <c r="P13" i="6" s="1"/>
  <c r="L93" i="6"/>
  <c r="N93" i="6" s="1"/>
  <c r="O93" i="6" s="1"/>
  <c r="P93" i="6" s="1"/>
  <c r="W884" i="5"/>
  <c r="Z884" i="5"/>
  <c r="X887" i="5"/>
  <c r="Z883" i="5"/>
  <c r="W882" i="5"/>
  <c r="Z882" i="5"/>
  <c r="W883" i="5"/>
  <c r="Z885" i="5"/>
  <c r="W900" i="5"/>
  <c r="Z900" i="5"/>
  <c r="Q545" i="5"/>
  <c r="Q9" i="5"/>
  <c r="S704" i="5"/>
  <c r="S722" i="5"/>
  <c r="S754" i="5"/>
  <c r="S825" i="5"/>
  <c r="S829" i="5"/>
  <c r="Q845" i="5"/>
  <c r="Q853" i="5"/>
  <c r="Q856" i="5"/>
  <c r="Q875" i="5"/>
  <c r="S880" i="5"/>
  <c r="Q882" i="5"/>
  <c r="Q885" i="5"/>
  <c r="W503" i="5"/>
  <c r="S418" i="5"/>
  <c r="S436" i="5"/>
  <c r="S360" i="5"/>
  <c r="Q563" i="5"/>
  <c r="S637" i="5"/>
  <c r="Q704" i="5"/>
  <c r="Q754" i="5"/>
  <c r="Q825" i="5"/>
  <c r="Q829" i="5"/>
  <c r="Q880" i="5"/>
  <c r="W529" i="5"/>
  <c r="W506" i="5"/>
  <c r="W467" i="5"/>
  <c r="Z529" i="5"/>
  <c r="W893" i="5"/>
  <c r="Z893" i="5"/>
  <c r="Q451" i="5"/>
  <c r="Q580" i="5"/>
  <c r="Q609" i="5"/>
  <c r="S622" i="5"/>
  <c r="Q637" i="5"/>
  <c r="Q722" i="5"/>
  <c r="W384" i="5"/>
  <c r="S920" i="5"/>
  <c r="J920" i="5"/>
  <c r="Q920" i="5"/>
  <c r="J925" i="5"/>
  <c r="S925" i="5"/>
  <c r="J958" i="5"/>
  <c r="S958" i="5"/>
  <c r="Q958" i="5"/>
  <c r="J995" i="5"/>
  <c r="Q995" i="5"/>
  <c r="S995" i="5"/>
  <c r="J905" i="5"/>
  <c r="W907" i="5" s="1"/>
  <c r="S905" i="5"/>
  <c r="Q941" i="5"/>
  <c r="Q959" i="5"/>
  <c r="S959" i="5"/>
  <c r="J959" i="5"/>
  <c r="S994" i="5"/>
  <c r="Q994" i="5"/>
  <c r="J994" i="5"/>
  <c r="Z901" i="5"/>
  <c r="W901" i="5"/>
  <c r="Q903" i="5"/>
  <c r="J916" i="5"/>
  <c r="W918" i="5" s="1"/>
  <c r="Q923" i="5"/>
  <c r="Q924" i="5"/>
  <c r="Q935" i="5"/>
  <c r="Q940" i="5"/>
  <c r="J961" i="5"/>
  <c r="Q962" i="5"/>
  <c r="Q966" i="5"/>
  <c r="Q977" i="5"/>
  <c r="S984" i="5"/>
  <c r="Q897" i="5"/>
  <c r="J941" i="5"/>
  <c r="Q946" i="5"/>
  <c r="J950" i="5"/>
  <c r="S952" i="5"/>
  <c r="S962" i="5"/>
  <c r="Q963" i="5"/>
  <c r="Q974" i="5"/>
  <c r="J981" i="5"/>
  <c r="Q986" i="5"/>
  <c r="Q988" i="5"/>
  <c r="Q992" i="5"/>
  <c r="I32" i="6"/>
  <c r="X32" i="6" s="1"/>
  <c r="Y32" i="6" s="1"/>
  <c r="Z32" i="6" s="1"/>
  <c r="I18" i="6"/>
  <c r="X18" i="6" s="1"/>
  <c r="Y18" i="6" s="1"/>
  <c r="Z18" i="6" s="1"/>
  <c r="L11" i="6"/>
  <c r="N11" i="6" s="1"/>
  <c r="O11" i="6" s="1"/>
  <c r="P11" i="6" s="1"/>
  <c r="L15" i="6"/>
  <c r="N15" i="6" s="1"/>
  <c r="O15" i="6" s="1"/>
  <c r="P15" i="6" s="1"/>
  <c r="L14" i="6"/>
  <c r="N14" i="6" s="1"/>
  <c r="O14" i="6" s="1"/>
  <c r="P14" i="6" s="1"/>
  <c r="I21" i="6"/>
  <c r="X21" i="6" s="1"/>
  <c r="Y21" i="6" s="1"/>
  <c r="Z21" i="6" s="1"/>
  <c r="I12" i="6"/>
  <c r="X12" i="6" s="1"/>
  <c r="Y12" i="6" s="1"/>
  <c r="Z12" i="6" s="1"/>
  <c r="L7" i="6"/>
  <c r="N7" i="6" s="1"/>
  <c r="O7" i="6" s="1"/>
  <c r="P7" i="6" s="1"/>
  <c r="L24" i="6"/>
  <c r="N24" i="6" s="1"/>
  <c r="O24" i="6" s="1"/>
  <c r="P24" i="6" s="1"/>
  <c r="I17" i="6"/>
  <c r="X17" i="6" s="1"/>
  <c r="Y17" i="6" s="1"/>
  <c r="Z17" i="6" s="1"/>
  <c r="L20" i="6"/>
  <c r="N20" i="6" s="1"/>
  <c r="O20" i="6" s="1"/>
  <c r="P20" i="6" s="1"/>
  <c r="I9" i="6"/>
  <c r="X9" i="6" s="1"/>
  <c r="Y9" i="6" s="1"/>
  <c r="Z9" i="6" s="1"/>
  <c r="L23" i="6"/>
  <c r="N23" i="6" s="1"/>
  <c r="O23" i="6" s="1"/>
  <c r="P23" i="6" s="1"/>
  <c r="I28" i="6"/>
  <c r="X28" i="6" s="1"/>
  <c r="Y28" i="6" s="1"/>
  <c r="Z28" i="6" s="1"/>
  <c r="L30" i="6"/>
  <c r="N30" i="6" s="1"/>
  <c r="O30" i="6" s="1"/>
  <c r="P30" i="6" s="1"/>
  <c r="L8" i="6"/>
  <c r="N8" i="6" s="1"/>
  <c r="O8" i="6" s="1"/>
  <c r="P8" i="6" s="1"/>
  <c r="I27" i="6"/>
  <c r="X27" i="6" s="1"/>
  <c r="Y27" i="6" s="1"/>
  <c r="Z27" i="6" s="1"/>
  <c r="L29" i="6"/>
  <c r="N29" i="6" s="1"/>
  <c r="O29" i="6" s="1"/>
  <c r="P29" i="6" s="1"/>
  <c r="I22" i="6"/>
  <c r="X22" i="6" s="1"/>
  <c r="Y22" i="6" s="1"/>
  <c r="Z22" i="6" s="1"/>
  <c r="J495" i="5"/>
  <c r="Q495" i="5"/>
  <c r="S495" i="5"/>
  <c r="J474" i="5"/>
  <c r="S474" i="5"/>
  <c r="Q474" i="5"/>
  <c r="J468" i="5"/>
  <c r="S468" i="5"/>
  <c r="J405" i="5"/>
  <c r="Q405" i="5"/>
  <c r="S405" i="5"/>
  <c r="J751" i="5"/>
  <c r="S751" i="5"/>
  <c r="W742" i="5"/>
  <c r="W741" i="5"/>
  <c r="Z805" i="5"/>
  <c r="Z698" i="5"/>
  <c r="S643" i="5"/>
  <c r="J643" i="5"/>
  <c r="W639" i="5"/>
  <c r="J842" i="5"/>
  <c r="Q842" i="5"/>
  <c r="S842" i="5"/>
  <c r="S806" i="5"/>
  <c r="J806" i="5"/>
  <c r="Z807" i="5" s="1"/>
  <c r="Q806" i="5"/>
  <c r="J800" i="5"/>
  <c r="Q787" i="5"/>
  <c r="S787" i="5"/>
  <c r="J810" i="5"/>
  <c r="Q810" i="5"/>
  <c r="S810" i="5"/>
  <c r="S658" i="5"/>
  <c r="J658" i="5"/>
  <c r="J852" i="5"/>
  <c r="S852" i="5"/>
  <c r="Q852" i="5"/>
  <c r="Q820" i="5"/>
  <c r="S820" i="5"/>
  <c r="J820" i="5"/>
  <c r="S776" i="5"/>
  <c r="J776" i="5"/>
  <c r="J858" i="5"/>
  <c r="Q858" i="5"/>
  <c r="W700" i="5"/>
  <c r="J824" i="5"/>
  <c r="S824" i="5"/>
  <c r="Q824" i="5"/>
  <c r="J785" i="5"/>
  <c r="S785" i="5"/>
  <c r="J780" i="5"/>
  <c r="Q780" i="5"/>
  <c r="J730" i="5"/>
  <c r="S730" i="5"/>
  <c r="Z699" i="5"/>
  <c r="S685" i="5"/>
  <c r="J685" i="5"/>
  <c r="W664" i="5"/>
  <c r="Z501" i="5"/>
  <c r="W501" i="5"/>
  <c r="J888" i="5"/>
  <c r="Q888" i="5"/>
  <c r="S888" i="5"/>
  <c r="Z875" i="5"/>
  <c r="Z467" i="5"/>
  <c r="Q932" i="5"/>
  <c r="J932" i="5"/>
  <c r="S932" i="5"/>
  <c r="J955" i="5"/>
  <c r="Q955" i="5"/>
  <c r="S955" i="5"/>
  <c r="S973" i="5"/>
  <c r="Q973" i="5"/>
  <c r="J973" i="5"/>
  <c r="S931" i="5"/>
  <c r="Q931" i="5"/>
  <c r="J931" i="5"/>
  <c r="S930" i="5"/>
  <c r="Q930" i="5"/>
  <c r="J930" i="5"/>
  <c r="S926" i="5"/>
  <c r="J926" i="5"/>
  <c r="Q968" i="5"/>
  <c r="J968" i="5"/>
  <c r="S971" i="5"/>
  <c r="J971" i="5"/>
  <c r="Q971" i="5"/>
  <c r="J936" i="5"/>
  <c r="Q936" i="5"/>
  <c r="S936" i="5"/>
  <c r="S913" i="5"/>
  <c r="J913" i="5"/>
  <c r="Q942" i="5"/>
  <c r="J993" i="5"/>
  <c r="S993" i="5"/>
  <c r="Q993" i="5"/>
  <c r="Q925" i="5"/>
  <c r="Q953" i="5"/>
  <c r="S953" i="5"/>
  <c r="J980" i="5"/>
  <c r="S980" i="5"/>
  <c r="J924" i="5"/>
  <c r="S934" i="5"/>
  <c r="J934" i="5"/>
  <c r="S964" i="5"/>
  <c r="Q964" i="5"/>
  <c r="S924" i="5"/>
  <c r="Q939" i="5"/>
  <c r="J939" i="5"/>
  <c r="J951" i="5"/>
  <c r="Q951" i="5"/>
  <c r="S979" i="5"/>
  <c r="Q979" i="5"/>
  <c r="J979" i="5"/>
  <c r="S990" i="5"/>
  <c r="Q990" i="5"/>
  <c r="J990" i="5"/>
  <c r="Q906" i="5"/>
  <c r="S906" i="5"/>
  <c r="J914" i="5"/>
  <c r="S914" i="5"/>
  <c r="S933" i="5"/>
  <c r="Q933" i="5"/>
  <c r="S943" i="5"/>
  <c r="Q943" i="5"/>
  <c r="J943" i="5"/>
  <c r="S944" i="5"/>
  <c r="Q944" i="5"/>
  <c r="Q954" i="5"/>
  <c r="S948" i="5"/>
  <c r="J948" i="5"/>
  <c r="Q948" i="5"/>
  <c r="J947" i="5"/>
  <c r="S947" i="5"/>
  <c r="Q947" i="5"/>
  <c r="S972" i="5"/>
  <c r="Q972" i="5"/>
  <c r="J972" i="5"/>
  <c r="S982" i="5"/>
  <c r="J982" i="5"/>
  <c r="Q982" i="5"/>
  <c r="S983" i="5"/>
  <c r="Q983" i="5"/>
  <c r="Q909" i="5"/>
  <c r="J963" i="5"/>
  <c r="Z965" i="5" s="1"/>
  <c r="J986" i="5"/>
  <c r="J989" i="5"/>
  <c r="Q928" i="5"/>
  <c r="Q937" i="5"/>
  <c r="J966" i="5"/>
  <c r="J974" i="5"/>
  <c r="Q989" i="5"/>
  <c r="Q996" i="5"/>
  <c r="S996" i="5"/>
  <c r="J996" i="5"/>
  <c r="W591" i="5" l="1"/>
  <c r="Z497" i="5"/>
  <c r="W180" i="5"/>
  <c r="Z181" i="5"/>
  <c r="Z382" i="5"/>
  <c r="W110" i="5"/>
  <c r="Z165" i="5"/>
  <c r="W880" i="5"/>
  <c r="Z417" i="5"/>
  <c r="W523" i="5"/>
  <c r="Z591" i="5"/>
  <c r="W606" i="5"/>
  <c r="Z592" i="5"/>
  <c r="Z609" i="5"/>
  <c r="W894" i="5"/>
  <c r="Z895" i="5"/>
  <c r="W895" i="5"/>
  <c r="W113" i="5"/>
  <c r="Z394" i="5"/>
  <c r="W323" i="5"/>
  <c r="W158" i="5"/>
  <c r="Z614" i="5"/>
  <c r="Z380" i="5"/>
  <c r="Z483" i="5"/>
  <c r="X534" i="5"/>
  <c r="Z532" i="5"/>
  <c r="Z130" i="5"/>
  <c r="W213" i="5"/>
  <c r="X458" i="5"/>
  <c r="Z531" i="5"/>
  <c r="W242" i="5"/>
  <c r="W367" i="5"/>
  <c r="X535" i="5"/>
  <c r="Z530" i="5"/>
  <c r="W368" i="5"/>
  <c r="W729" i="5"/>
  <c r="Z533" i="5"/>
  <c r="W561" i="5"/>
  <c r="W715" i="5"/>
  <c r="W712" i="5"/>
  <c r="W453" i="5"/>
  <c r="W531" i="5"/>
  <c r="W532" i="5"/>
  <c r="Z155" i="5"/>
  <c r="W885" i="5"/>
  <c r="W887" i="5"/>
  <c r="W487" i="5"/>
  <c r="W791" i="5"/>
  <c r="AA886" i="5"/>
  <c r="X885" i="5"/>
  <c r="W52" i="5"/>
  <c r="Z886" i="5"/>
  <c r="AA885" i="5"/>
  <c r="Z887" i="5"/>
  <c r="W699" i="5"/>
  <c r="W648" i="5"/>
  <c r="W696" i="5"/>
  <c r="W792" i="5"/>
  <c r="W790" i="5"/>
  <c r="Z521" i="5"/>
  <c r="Z676" i="5"/>
  <c r="W675" i="5"/>
  <c r="W485" i="5"/>
  <c r="Z487" i="5"/>
  <c r="Z485" i="5"/>
  <c r="W343" i="5"/>
  <c r="W461" i="5"/>
  <c r="Z553" i="5"/>
  <c r="W326" i="5"/>
  <c r="W359" i="5"/>
  <c r="Z146" i="5"/>
  <c r="W488" i="5"/>
  <c r="W459" i="5"/>
  <c r="W540" i="5"/>
  <c r="W569" i="5"/>
  <c r="Z567" i="5"/>
  <c r="W553" i="5"/>
  <c r="X892" i="5"/>
  <c r="W550" i="5"/>
  <c r="W486" i="5"/>
  <c r="Z659" i="5"/>
  <c r="W597" i="5"/>
  <c r="W552" i="5"/>
  <c r="Z488" i="5"/>
  <c r="W748" i="5"/>
  <c r="Z259" i="5"/>
  <c r="Z514" i="5"/>
  <c r="W516" i="5"/>
  <c r="Z706" i="5"/>
  <c r="W128" i="5"/>
  <c r="W450" i="5"/>
  <c r="W850" i="5"/>
  <c r="W707" i="5"/>
  <c r="Z449" i="5"/>
  <c r="W154" i="5"/>
  <c r="W17" i="5"/>
  <c r="Z157" i="5"/>
  <c r="Z154" i="5"/>
  <c r="W403" i="5"/>
  <c r="W259" i="5"/>
  <c r="X561" i="5"/>
  <c r="W333" i="5"/>
  <c r="W346" i="5"/>
  <c r="W428" i="5"/>
  <c r="W568" i="5"/>
  <c r="Z126" i="5"/>
  <c r="Z251" i="5"/>
  <c r="Z587" i="5"/>
  <c r="Z451" i="5"/>
  <c r="W556" i="5"/>
  <c r="W795" i="5"/>
  <c r="W451" i="5"/>
  <c r="W452" i="5"/>
  <c r="W563" i="5"/>
  <c r="W902" i="5"/>
  <c r="Z692" i="5"/>
  <c r="W28" i="5"/>
  <c r="W714" i="5"/>
  <c r="W249" i="5"/>
  <c r="W449" i="5"/>
  <c r="W20" i="5"/>
  <c r="W750" i="5"/>
  <c r="Z191" i="5"/>
  <c r="Z713" i="5"/>
  <c r="W713" i="5"/>
  <c r="W19" i="5"/>
  <c r="W73" i="5"/>
  <c r="W691" i="5"/>
  <c r="W456" i="5"/>
  <c r="W251" i="5"/>
  <c r="Z229" i="5"/>
  <c r="Z131" i="5"/>
  <c r="X188" i="5"/>
  <c r="Z190" i="5"/>
  <c r="W61" i="5"/>
  <c r="Z486" i="5"/>
  <c r="W159" i="5"/>
  <c r="W381" i="5"/>
  <c r="Z381" i="5"/>
  <c r="W382" i="5"/>
  <c r="W380" i="5"/>
  <c r="W370" i="5"/>
  <c r="Z627" i="5"/>
  <c r="W633" i="5"/>
  <c r="W857" i="5"/>
  <c r="W444" i="5"/>
  <c r="W543" i="5"/>
  <c r="W608" i="5"/>
  <c r="Z370" i="5"/>
  <c r="W369" i="5"/>
  <c r="Z192" i="5"/>
  <c r="W361" i="5"/>
  <c r="X384" i="5"/>
  <c r="W179" i="5"/>
  <c r="W257" i="5"/>
  <c r="Z375" i="5"/>
  <c r="W881" i="5"/>
  <c r="W360" i="5"/>
  <c r="X360" i="5"/>
  <c r="W215" i="5"/>
  <c r="Z371" i="5"/>
  <c r="Z550" i="5"/>
  <c r="W397" i="5"/>
  <c r="X187" i="5"/>
  <c r="W71" i="5"/>
  <c r="Z866" i="5"/>
  <c r="AA887" i="5"/>
  <c r="W223" i="5"/>
  <c r="W460" i="5"/>
  <c r="Z395" i="5"/>
  <c r="X882" i="5"/>
  <c r="AA884" i="5"/>
  <c r="Z880" i="5"/>
  <c r="W838" i="5"/>
  <c r="W86" i="5"/>
  <c r="W70" i="5"/>
  <c r="Z221" i="5"/>
  <c r="W290" i="5"/>
  <c r="Z549" i="5"/>
  <c r="X886" i="5"/>
  <c r="X883" i="5"/>
  <c r="AA882" i="5"/>
  <c r="W126" i="5"/>
  <c r="Z433" i="5"/>
  <c r="W396" i="5"/>
  <c r="W816" i="5"/>
  <c r="Z881" i="5"/>
  <c r="AA883" i="5"/>
  <c r="Z72" i="5"/>
  <c r="Z46" i="5"/>
  <c r="AA384" i="5"/>
  <c r="W619" i="5"/>
  <c r="W288" i="5"/>
  <c r="W362" i="5"/>
  <c r="W47" i="5"/>
  <c r="W48" i="5"/>
  <c r="Z288" i="5"/>
  <c r="AA383" i="5"/>
  <c r="W291" i="5"/>
  <c r="W221" i="5"/>
  <c r="W234" i="5"/>
  <c r="Z690" i="5"/>
  <c r="Z775" i="5"/>
  <c r="AA493" i="5"/>
  <c r="X598" i="5"/>
  <c r="W642" i="5"/>
  <c r="Z662" i="5"/>
  <c r="Z683" i="5"/>
  <c r="X322" i="5"/>
  <c r="W329" i="5"/>
  <c r="Z332" i="5"/>
  <c r="W385" i="5"/>
  <c r="Z48" i="5"/>
  <c r="W376" i="5"/>
  <c r="Z892" i="5"/>
  <c r="W21" i="5"/>
  <c r="Z379" i="5"/>
  <c r="W37" i="5"/>
  <c r="AA432" i="5"/>
  <c r="W866" i="5"/>
  <c r="Z421" i="5"/>
  <c r="X334" i="5"/>
  <c r="Z243" i="5"/>
  <c r="W903" i="5"/>
  <c r="W904" i="5"/>
  <c r="W978" i="5"/>
  <c r="Z424" i="5"/>
  <c r="W426" i="5"/>
  <c r="W425" i="5"/>
  <c r="W455" i="5"/>
  <c r="Z244" i="5"/>
  <c r="Z568" i="5"/>
  <c r="Z329" i="5"/>
  <c r="W419" i="5"/>
  <c r="W377" i="5"/>
  <c r="X377" i="5"/>
  <c r="Z425" i="5"/>
  <c r="W217" i="5"/>
  <c r="Z258" i="5"/>
  <c r="X797" i="5"/>
  <c r="Z330" i="5"/>
  <c r="Z903" i="5"/>
  <c r="X457" i="5"/>
  <c r="Z904" i="5"/>
  <c r="Z374" i="5"/>
  <c r="W794" i="5"/>
  <c r="X385" i="5"/>
  <c r="X375" i="5"/>
  <c r="W44" i="5"/>
  <c r="Z37" i="5"/>
  <c r="W462" i="5"/>
  <c r="Z257" i="5"/>
  <c r="W160" i="5"/>
  <c r="W371" i="5"/>
  <c r="W255" i="5"/>
  <c r="Z795" i="5"/>
  <c r="W373" i="5"/>
  <c r="W258" i="5"/>
  <c r="W797" i="5"/>
  <c r="X379" i="5"/>
  <c r="AA386" i="5"/>
  <c r="Z434" i="5"/>
  <c r="W218" i="5"/>
  <c r="W133" i="5"/>
  <c r="W372" i="5"/>
  <c r="Z133" i="5"/>
  <c r="W379" i="5"/>
  <c r="Z797" i="5"/>
  <c r="W130" i="5"/>
  <c r="X376" i="5"/>
  <c r="W872" i="5"/>
  <c r="AA381" i="5"/>
  <c r="W131" i="5"/>
  <c r="W433" i="5"/>
  <c r="W132" i="5"/>
  <c r="Z132" i="5"/>
  <c r="Z402" i="5"/>
  <c r="Z307" i="5"/>
  <c r="W584" i="5"/>
  <c r="W309" i="5"/>
  <c r="W458" i="5"/>
  <c r="AA442" i="5"/>
  <c r="Z44" i="5"/>
  <c r="W620" i="5"/>
  <c r="X383" i="5"/>
  <c r="W673" i="5"/>
  <c r="X380" i="5"/>
  <c r="W374" i="5"/>
  <c r="X136" i="5"/>
  <c r="Z721" i="5"/>
  <c r="W332" i="5"/>
  <c r="W334" i="5"/>
  <c r="Z419" i="5"/>
  <c r="Z725" i="5"/>
  <c r="X467" i="5"/>
  <c r="X160" i="5"/>
  <c r="W365" i="5"/>
  <c r="W656" i="5"/>
  <c r="X750" i="5"/>
  <c r="Z769" i="5"/>
  <c r="X489" i="5"/>
  <c r="X557" i="5"/>
  <c r="Z335" i="5"/>
  <c r="Z45" i="5"/>
  <c r="X281" i="5"/>
  <c r="W745" i="5"/>
  <c r="Z242" i="5"/>
  <c r="W484" i="5"/>
  <c r="W770" i="5"/>
  <c r="X799" i="5"/>
  <c r="W640" i="5"/>
  <c r="Z839" i="5"/>
  <c r="W387" i="5"/>
  <c r="AA326" i="5"/>
  <c r="W603" i="5"/>
  <c r="Z557" i="5"/>
  <c r="Z484" i="5"/>
  <c r="W705" i="5"/>
  <c r="W605" i="5"/>
  <c r="AA684" i="5"/>
  <c r="AA557" i="5"/>
  <c r="W164" i="5"/>
  <c r="W335" i="5"/>
  <c r="W772" i="5"/>
  <c r="W505" i="5"/>
  <c r="W171" i="5"/>
  <c r="Z508" i="5"/>
  <c r="X599" i="5"/>
  <c r="X798" i="5"/>
  <c r="W627" i="5"/>
  <c r="AA488" i="5"/>
  <c r="W241" i="5"/>
  <c r="W698" i="5"/>
  <c r="Z481" i="5"/>
  <c r="Z602" i="5"/>
  <c r="X533" i="5"/>
  <c r="W526" i="5"/>
  <c r="W697" i="5"/>
  <c r="X291" i="5"/>
  <c r="W898" i="5"/>
  <c r="Z559" i="5"/>
  <c r="X508" i="5"/>
  <c r="X768" i="5"/>
  <c r="W336" i="5"/>
  <c r="W851" i="5"/>
  <c r="W378" i="5"/>
  <c r="W404" i="5"/>
  <c r="W161" i="5"/>
  <c r="Z179" i="5"/>
  <c r="X75" i="5"/>
  <c r="X396" i="5"/>
  <c r="AA426" i="5"/>
  <c r="W233" i="5"/>
  <c r="W316" i="5"/>
  <c r="Z351" i="5"/>
  <c r="X437" i="5"/>
  <c r="W557" i="5"/>
  <c r="X131" i="5"/>
  <c r="Z239" i="5"/>
  <c r="AA486" i="5"/>
  <c r="X507" i="5"/>
  <c r="Z548" i="5"/>
  <c r="W197" i="5"/>
  <c r="W196" i="5"/>
  <c r="W243" i="5"/>
  <c r="W275" i="5"/>
  <c r="W524" i="5"/>
  <c r="W337" i="5"/>
  <c r="W339" i="5"/>
  <c r="W682" i="5"/>
  <c r="W548" i="5"/>
  <c r="X530" i="5"/>
  <c r="W465" i="5"/>
  <c r="W308" i="5"/>
  <c r="W273" i="5"/>
  <c r="W600" i="5"/>
  <c r="W555" i="5"/>
  <c r="W546" i="5"/>
  <c r="W111" i="5"/>
  <c r="Z315" i="5"/>
  <c r="X265" i="5"/>
  <c r="W554" i="5"/>
  <c r="Z546" i="5"/>
  <c r="Z291" i="5"/>
  <c r="Z119" i="5"/>
  <c r="W863" i="5"/>
  <c r="X381" i="5"/>
  <c r="W386" i="5"/>
  <c r="W865" i="5"/>
  <c r="W236" i="5"/>
  <c r="W522" i="5"/>
  <c r="W178" i="5"/>
  <c r="W156" i="5"/>
  <c r="AA379" i="5"/>
  <c r="X378" i="5"/>
  <c r="Z522" i="5"/>
  <c r="W315" i="5"/>
  <c r="W34" i="5"/>
  <c r="W438" i="5"/>
  <c r="Z80" i="5"/>
  <c r="W43" i="5"/>
  <c r="W570" i="5"/>
  <c r="W272" i="5"/>
  <c r="W210" i="5"/>
  <c r="W351" i="5"/>
  <c r="Z36" i="5"/>
  <c r="Z778" i="5"/>
  <c r="W571" i="5"/>
  <c r="Z118" i="5"/>
  <c r="X242" i="5"/>
  <c r="AA555" i="5"/>
  <c r="W155" i="5"/>
  <c r="Z555" i="5"/>
  <c r="X269" i="5"/>
  <c r="X318" i="5"/>
  <c r="W157" i="5"/>
  <c r="W36" i="5"/>
  <c r="X382" i="5"/>
  <c r="W678" i="5"/>
  <c r="AA491" i="5"/>
  <c r="X290" i="5"/>
  <c r="Z403" i="5"/>
  <c r="W521" i="5"/>
  <c r="AA560" i="5"/>
  <c r="Z263" i="5"/>
  <c r="X426" i="5"/>
  <c r="X546" i="5"/>
  <c r="Z787" i="5"/>
  <c r="X560" i="5"/>
  <c r="X337" i="5"/>
  <c r="W702" i="5"/>
  <c r="X532" i="5"/>
  <c r="X569" i="5"/>
  <c r="X425" i="5"/>
  <c r="W437" i="5"/>
  <c r="X491" i="5"/>
  <c r="AA729" i="5"/>
  <c r="Z490" i="5"/>
  <c r="X387" i="5"/>
  <c r="Z556" i="5"/>
  <c r="Z378" i="5"/>
  <c r="Z435" i="5"/>
  <c r="Z547" i="5"/>
  <c r="W338" i="5"/>
  <c r="W383" i="5"/>
  <c r="Z156" i="5"/>
  <c r="W87" i="5"/>
  <c r="X394" i="5"/>
  <c r="AA53" i="5"/>
  <c r="W310" i="5"/>
  <c r="AA467" i="5"/>
  <c r="Z516" i="5"/>
  <c r="Z898" i="5"/>
  <c r="W435" i="5"/>
  <c r="W135" i="5"/>
  <c r="Z930" i="5"/>
  <c r="W680" i="5"/>
  <c r="Z308" i="5"/>
  <c r="W436" i="5"/>
  <c r="X531" i="5"/>
  <c r="X558" i="5"/>
  <c r="W547" i="5"/>
  <c r="W679" i="5"/>
  <c r="Z383" i="5"/>
  <c r="W609" i="5"/>
  <c r="Z679" i="5"/>
  <c r="W115" i="5"/>
  <c r="X490" i="5"/>
  <c r="X729" i="5"/>
  <c r="Z466" i="5"/>
  <c r="Z491" i="5"/>
  <c r="X386" i="5"/>
  <c r="W873" i="5"/>
  <c r="W464" i="5"/>
  <c r="W567" i="5"/>
  <c r="W318" i="5"/>
  <c r="W231" i="5"/>
  <c r="W208" i="5"/>
  <c r="Z404" i="5"/>
  <c r="W566" i="5"/>
  <c r="W677" i="5"/>
  <c r="Z677" i="5"/>
  <c r="X529" i="5"/>
  <c r="W466" i="5"/>
  <c r="W194" i="5"/>
  <c r="W490" i="5"/>
  <c r="Z574" i="5"/>
  <c r="W198" i="5"/>
  <c r="AA439" i="5"/>
  <c r="W232" i="5"/>
  <c r="Z726" i="5"/>
  <c r="AA387" i="5"/>
  <c r="Z43" i="5"/>
  <c r="Z301" i="5"/>
  <c r="X367" i="5"/>
  <c r="X625" i="5"/>
  <c r="W108" i="5"/>
  <c r="Z911" i="5"/>
  <c r="W172" i="5"/>
  <c r="X297" i="5"/>
  <c r="W228" i="5"/>
  <c r="W909" i="5"/>
  <c r="X112" i="5"/>
  <c r="W910" i="5"/>
  <c r="X601" i="5"/>
  <c r="W170" i="5"/>
  <c r="X520" i="5"/>
  <c r="W545" i="5"/>
  <c r="X566" i="5"/>
  <c r="Z585" i="5"/>
  <c r="W139" i="5"/>
  <c r="X594" i="5"/>
  <c r="AA526" i="5"/>
  <c r="X548" i="5"/>
  <c r="X176" i="5"/>
  <c r="X583" i="5"/>
  <c r="X390" i="5"/>
  <c r="AA430" i="5"/>
  <c r="W443" i="5"/>
  <c r="W610" i="5"/>
  <c r="Z720" i="5"/>
  <c r="X676" i="5"/>
  <c r="W200" i="5"/>
  <c r="X227" i="5"/>
  <c r="Z248" i="5"/>
  <c r="W268" i="5"/>
  <c r="X317" i="5"/>
  <c r="W344" i="5"/>
  <c r="Z429" i="5"/>
  <c r="X285" i="5"/>
  <c r="X703" i="5"/>
  <c r="X614" i="5"/>
  <c r="X526" i="5"/>
  <c r="X263" i="5"/>
  <c r="X295" i="5"/>
  <c r="X617" i="5"/>
  <c r="Z682" i="5"/>
  <c r="X550" i="5"/>
  <c r="X562" i="5"/>
  <c r="W224" i="5"/>
  <c r="X745" i="5"/>
  <c r="X524" i="5"/>
  <c r="X903" i="5"/>
  <c r="W409" i="5"/>
  <c r="X141" i="5"/>
  <c r="AA524" i="5"/>
  <c r="W104" i="5"/>
  <c r="X423" i="5"/>
  <c r="AA429" i="5"/>
  <c r="Z520" i="5"/>
  <c r="Z249" i="5"/>
  <c r="AA388" i="5"/>
  <c r="Z366" i="5"/>
  <c r="Z672" i="5"/>
  <c r="X427" i="5"/>
  <c r="X442" i="5"/>
  <c r="W202" i="5"/>
  <c r="W105" i="5"/>
  <c r="AA425" i="5"/>
  <c r="AA538" i="5"/>
  <c r="AA396" i="5"/>
  <c r="Z388" i="5"/>
  <c r="X433" i="5"/>
  <c r="W390" i="5"/>
  <c r="W393" i="5"/>
  <c r="AA706" i="5"/>
  <c r="W611" i="5"/>
  <c r="X38" i="5"/>
  <c r="AA460" i="5"/>
  <c r="AA466" i="5"/>
  <c r="Z545" i="5"/>
  <c r="X552" i="5"/>
  <c r="W518" i="5"/>
  <c r="X341" i="5"/>
  <c r="Z295" i="5"/>
  <c r="Z584" i="5"/>
  <c r="X340" i="5"/>
  <c r="X348" i="5"/>
  <c r="X316" i="5"/>
  <c r="W704" i="5"/>
  <c r="X708" i="5"/>
  <c r="W717" i="5"/>
  <c r="X410" i="5"/>
  <c r="X428" i="5"/>
  <c r="W896" i="5"/>
  <c r="W593" i="5"/>
  <c r="Z594" i="5"/>
  <c r="W564" i="5"/>
  <c r="AA903" i="5"/>
  <c r="X275" i="5"/>
  <c r="X567" i="5"/>
  <c r="AA527" i="5"/>
  <c r="W103" i="5"/>
  <c r="W681" i="5"/>
  <c r="X253" i="5"/>
  <c r="Z137" i="5"/>
  <c r="AA437" i="5"/>
  <c r="X294" i="5"/>
  <c r="AA438" i="5"/>
  <c r="X147" i="5"/>
  <c r="X434" i="5"/>
  <c r="W423" i="5"/>
  <c r="X258" i="5"/>
  <c r="Z593" i="5"/>
  <c r="X727" i="5"/>
  <c r="AA431" i="5"/>
  <c r="AA614" i="5"/>
  <c r="AA389" i="5"/>
  <c r="X397" i="5"/>
  <c r="AA391" i="5"/>
  <c r="Z390" i="5"/>
  <c r="AA434" i="5"/>
  <c r="W599" i="5"/>
  <c r="Z543" i="5"/>
  <c r="X389" i="5"/>
  <c r="Z423" i="5"/>
  <c r="Z392" i="5"/>
  <c r="Z542" i="5"/>
  <c r="X321" i="5"/>
  <c r="X571" i="5"/>
  <c r="X564" i="5"/>
  <c r="W703" i="5"/>
  <c r="W590" i="5"/>
  <c r="W613" i="5"/>
  <c r="X707" i="5"/>
  <c r="W739" i="5"/>
  <c r="W719" i="5"/>
  <c r="X522" i="5"/>
  <c r="Z978" i="5"/>
  <c r="Z610" i="5"/>
  <c r="Z896" i="5"/>
  <c r="X902" i="5"/>
  <c r="X901" i="5"/>
  <c r="X684" i="5"/>
  <c r="W421" i="5"/>
  <c r="W587" i="5"/>
  <c r="X881" i="5"/>
  <c r="X440" i="5"/>
  <c r="Z681" i="5"/>
  <c r="W102" i="5"/>
  <c r="X74" i="5"/>
  <c r="X429" i="5"/>
  <c r="AA428" i="5"/>
  <c r="Z250" i="5"/>
  <c r="X260" i="5"/>
  <c r="X436" i="5"/>
  <c r="AA436" i="5"/>
  <c r="X292" i="5"/>
  <c r="X72" i="5"/>
  <c r="X430" i="5"/>
  <c r="W62" i="5"/>
  <c r="W565" i="5"/>
  <c r="X459" i="5"/>
  <c r="W391" i="5"/>
  <c r="X702" i="5"/>
  <c r="AA393" i="5"/>
  <c r="Z389" i="5"/>
  <c r="AA394" i="5"/>
  <c r="Z428" i="5"/>
  <c r="X398" i="5"/>
  <c r="X438" i="5"/>
  <c r="W562" i="5"/>
  <c r="Z738" i="5"/>
  <c r="W270" i="5"/>
  <c r="W313" i="5"/>
  <c r="X456" i="5"/>
  <c r="W956" i="5"/>
  <c r="X257" i="5"/>
  <c r="X313" i="5"/>
  <c r="X603" i="5"/>
  <c r="X712" i="5"/>
  <c r="X600" i="5"/>
  <c r="X613" i="5"/>
  <c r="W716" i="5"/>
  <c r="Z719" i="5"/>
  <c r="Z166" i="5"/>
  <c r="Z703" i="5"/>
  <c r="X573" i="5"/>
  <c r="AA904" i="5"/>
  <c r="AA902" i="5"/>
  <c r="AA901" i="5"/>
  <c r="X464" i="5"/>
  <c r="W897" i="5"/>
  <c r="X565" i="5"/>
  <c r="W594" i="5"/>
  <c r="Z857" i="5"/>
  <c r="AA881" i="5"/>
  <c r="X460" i="5"/>
  <c r="X728" i="5"/>
  <c r="X431" i="5"/>
  <c r="Z422" i="5"/>
  <c r="X171" i="5"/>
  <c r="X262" i="5"/>
  <c r="AA424" i="5"/>
  <c r="W612" i="5"/>
  <c r="X747" i="5"/>
  <c r="X259" i="5"/>
  <c r="Z255" i="5"/>
  <c r="W295" i="5"/>
  <c r="W320" i="5"/>
  <c r="W65" i="5"/>
  <c r="X587" i="5"/>
  <c r="Z391" i="5"/>
  <c r="AA727" i="5"/>
  <c r="W389" i="5"/>
  <c r="AA392" i="5"/>
  <c r="W388" i="5"/>
  <c r="X435" i="5"/>
  <c r="W392" i="5"/>
  <c r="Z430" i="5"/>
  <c r="W269" i="5"/>
  <c r="W312" i="5"/>
  <c r="Z420" i="5"/>
  <c r="W585" i="5"/>
  <c r="X465" i="5"/>
  <c r="AA456" i="5"/>
  <c r="W970" i="5"/>
  <c r="X880" i="5"/>
  <c r="X342" i="5"/>
  <c r="W422" i="5"/>
  <c r="X540" i="5"/>
  <c r="X393" i="5"/>
  <c r="X249" i="5"/>
  <c r="Z590" i="5"/>
  <c r="Z601" i="5"/>
  <c r="W721" i="5"/>
  <c r="X748" i="5"/>
  <c r="W899" i="5"/>
  <c r="X904" i="5"/>
  <c r="X528" i="5"/>
  <c r="W420" i="5"/>
  <c r="W517" i="5"/>
  <c r="Z897" i="5"/>
  <c r="X570" i="5"/>
  <c r="X568" i="5"/>
  <c r="Z519" i="5"/>
  <c r="X424" i="5"/>
  <c r="AA423" i="5"/>
  <c r="W107" i="5"/>
  <c r="W250" i="5"/>
  <c r="AA528" i="5"/>
  <c r="W76" i="5"/>
  <c r="X261" i="5"/>
  <c r="W429" i="5"/>
  <c r="Z642" i="5"/>
  <c r="W64" i="5"/>
  <c r="Z427" i="5"/>
  <c r="W311" i="5"/>
  <c r="AA537" i="5"/>
  <c r="AA397" i="5"/>
  <c r="X388" i="5"/>
  <c r="X391" i="5"/>
  <c r="AA435" i="5"/>
  <c r="W394" i="5"/>
  <c r="W430" i="5"/>
  <c r="W227" i="5"/>
  <c r="W314" i="5"/>
  <c r="W672" i="5"/>
  <c r="AA463" i="5"/>
  <c r="X463" i="5"/>
  <c r="Z562" i="5"/>
  <c r="Z588" i="5"/>
  <c r="X344" i="5"/>
  <c r="X563" i="5"/>
  <c r="W589" i="5"/>
  <c r="W662" i="5"/>
  <c r="W720" i="5"/>
  <c r="W641" i="5"/>
  <c r="Z899" i="5"/>
  <c r="X323" i="5"/>
  <c r="Z680" i="5"/>
  <c r="X432" i="5"/>
  <c r="W683" i="5"/>
  <c r="AA427" i="5"/>
  <c r="X392" i="5"/>
  <c r="X395" i="5"/>
  <c r="AA292" i="5"/>
  <c r="Z665" i="5"/>
  <c r="W667" i="5"/>
  <c r="Z666" i="5"/>
  <c r="Z667" i="5"/>
  <c r="W665" i="5"/>
  <c r="W666" i="5"/>
  <c r="Z794" i="5"/>
  <c r="Z796" i="5"/>
  <c r="Z373" i="5"/>
  <c r="Z372" i="5"/>
  <c r="Z453" i="5"/>
  <c r="Z454" i="5"/>
  <c r="AA458" i="5"/>
  <c r="AA459" i="5"/>
  <c r="Z452" i="5"/>
  <c r="AA457" i="5"/>
  <c r="W415" i="5"/>
  <c r="Z418" i="5"/>
  <c r="Z415" i="5"/>
  <c r="W755" i="5"/>
  <c r="Z755" i="5"/>
  <c r="Z455" i="5"/>
  <c r="Z457" i="5"/>
  <c r="Z458" i="5"/>
  <c r="Z456" i="5"/>
  <c r="Z838" i="5"/>
  <c r="W840" i="5"/>
  <c r="Z840" i="5"/>
  <c r="X405" i="5"/>
  <c r="X597" i="5"/>
  <c r="X325" i="5"/>
  <c r="W216" i="5"/>
  <c r="X293" i="5"/>
  <c r="W573" i="5"/>
  <c r="Z764" i="5"/>
  <c r="Z765" i="5"/>
  <c r="AA773" i="5"/>
  <c r="AA772" i="5"/>
  <c r="AA422" i="5"/>
  <c r="X421" i="5"/>
  <c r="W411" i="5"/>
  <c r="AA420" i="5"/>
  <c r="W604" i="5"/>
  <c r="X602" i="5"/>
  <c r="W601" i="5"/>
  <c r="W602" i="5"/>
  <c r="W305" i="5"/>
  <c r="X311" i="5"/>
  <c r="W307" i="5"/>
  <c r="X312" i="5"/>
  <c r="W353" i="5"/>
  <c r="W352" i="5"/>
  <c r="W354" i="5"/>
  <c r="Z354" i="5"/>
  <c r="X52" i="5"/>
  <c r="X53" i="5"/>
  <c r="X50" i="5"/>
  <c r="W50" i="5"/>
  <c r="AA51" i="5"/>
  <c r="X54" i="5"/>
  <c r="X57" i="5"/>
  <c r="X51" i="5"/>
  <c r="AA50" i="5"/>
  <c r="W53" i="5"/>
  <c r="Z174" i="5"/>
  <c r="X185" i="5"/>
  <c r="AA185" i="5"/>
  <c r="Z245" i="5"/>
  <c r="W245" i="5"/>
  <c r="W247" i="5"/>
  <c r="AA250" i="5"/>
  <c r="W248" i="5"/>
  <c r="W246" i="5"/>
  <c r="AA246" i="5"/>
  <c r="Z246" i="5"/>
  <c r="X264" i="5"/>
  <c r="W264" i="5"/>
  <c r="X272" i="5"/>
  <c r="X266" i="5"/>
  <c r="W265" i="5"/>
  <c r="X47" i="5"/>
  <c r="W38" i="5"/>
  <c r="AA48" i="5"/>
  <c r="X44" i="5"/>
  <c r="Z38" i="5"/>
  <c r="W40" i="5"/>
  <c r="X48" i="5"/>
  <c r="X45" i="5"/>
  <c r="X43" i="5"/>
  <c r="Z82" i="5"/>
  <c r="W85" i="5"/>
  <c r="W83" i="5"/>
  <c r="Z83" i="5"/>
  <c r="X87" i="5"/>
  <c r="W82" i="5"/>
  <c r="X220" i="5"/>
  <c r="W209" i="5"/>
  <c r="X218" i="5"/>
  <c r="W211" i="5"/>
  <c r="W278" i="5"/>
  <c r="X276" i="5"/>
  <c r="X282" i="5"/>
  <c r="X277" i="5"/>
  <c r="X278" i="5"/>
  <c r="X302" i="5"/>
  <c r="X306" i="5"/>
  <c r="W331" i="5"/>
  <c r="Z331" i="5"/>
  <c r="AA337" i="5"/>
  <c r="X339" i="5"/>
  <c r="Z328" i="5"/>
  <c r="W330" i="5"/>
  <c r="W349" i="5"/>
  <c r="W350" i="5"/>
  <c r="X255" i="5"/>
  <c r="Z718" i="5"/>
  <c r="X161" i="5"/>
  <c r="Z247" i="5"/>
  <c r="X287" i="5"/>
  <c r="X324" i="5"/>
  <c r="X251" i="5"/>
  <c r="X611" i="5"/>
  <c r="X595" i="5"/>
  <c r="Z674" i="5"/>
  <c r="W738" i="5"/>
  <c r="W631" i="5"/>
  <c r="W634" i="5"/>
  <c r="AA775" i="5"/>
  <c r="X231" i="5"/>
  <c r="W327" i="5"/>
  <c r="X336" i="5"/>
  <c r="X333" i="5"/>
  <c r="X403" i="5"/>
  <c r="W402" i="5"/>
  <c r="W736" i="5"/>
  <c r="X273" i="5"/>
  <c r="Z634" i="5"/>
  <c r="AA681" i="5"/>
  <c r="X605" i="5"/>
  <c r="X680" i="5"/>
  <c r="X441" i="5"/>
  <c r="X607" i="5"/>
  <c r="W441" i="5"/>
  <c r="X443" i="5"/>
  <c r="X609" i="5"/>
  <c r="W146" i="5"/>
  <c r="W147" i="5"/>
  <c r="X234" i="5"/>
  <c r="X274" i="5"/>
  <c r="Z306" i="5"/>
  <c r="X62" i="5"/>
  <c r="AA419" i="5"/>
  <c r="AA421" i="5"/>
  <c r="W214" i="5"/>
  <c r="W39" i="5"/>
  <c r="W148" i="5"/>
  <c r="X267" i="5"/>
  <c r="Z304" i="5"/>
  <c r="X64" i="5"/>
  <c r="X744" i="5"/>
  <c r="X90" i="5"/>
  <c r="X765" i="5"/>
  <c r="AA52" i="5"/>
  <c r="AA251" i="5"/>
  <c r="W341" i="5"/>
  <c r="W342" i="5"/>
  <c r="X343" i="5"/>
  <c r="W473" i="5"/>
  <c r="Z473" i="5"/>
  <c r="AA489" i="5"/>
  <c r="AA490" i="5"/>
  <c r="X487" i="5"/>
  <c r="W482" i="5"/>
  <c r="W481" i="5"/>
  <c r="W483" i="5"/>
  <c r="Z482" i="5"/>
  <c r="X486" i="5"/>
  <c r="AA487" i="5"/>
  <c r="X488" i="5"/>
  <c r="Z506" i="5"/>
  <c r="Z507" i="5"/>
  <c r="W507" i="5"/>
  <c r="W508" i="5"/>
  <c r="Z517" i="5"/>
  <c r="Z518" i="5"/>
  <c r="W520" i="5"/>
  <c r="X527" i="5"/>
  <c r="AA521" i="5"/>
  <c r="W519" i="5"/>
  <c r="X525" i="5"/>
  <c r="Z525" i="5"/>
  <c r="Z526" i="5"/>
  <c r="Z527" i="5"/>
  <c r="Z528" i="5"/>
  <c r="W525" i="5"/>
  <c r="AA533" i="5"/>
  <c r="AA531" i="5"/>
  <c r="AA534" i="5"/>
  <c r="W527" i="5"/>
  <c r="X536" i="5"/>
  <c r="AA530" i="5"/>
  <c r="AA532" i="5"/>
  <c r="AA535" i="5"/>
  <c r="Z541" i="5"/>
  <c r="Z544" i="5"/>
  <c r="W541" i="5"/>
  <c r="W542" i="5"/>
  <c r="X542" i="5"/>
  <c r="W544" i="5"/>
  <c r="Z560" i="5"/>
  <c r="AA562" i="5"/>
  <c r="AA561" i="5"/>
  <c r="W559" i="5"/>
  <c r="Z558" i="5"/>
  <c r="AA563" i="5"/>
  <c r="W558" i="5"/>
  <c r="W560" i="5"/>
  <c r="AA718" i="5"/>
  <c r="AA724" i="5"/>
  <c r="AA726" i="5"/>
  <c r="X724" i="5"/>
  <c r="AA721" i="5"/>
  <c r="X723" i="5"/>
  <c r="AA722" i="5"/>
  <c r="X722" i="5"/>
  <c r="AA720" i="5"/>
  <c r="X719" i="5"/>
  <c r="X726" i="5"/>
  <c r="AA400" i="5"/>
  <c r="X402" i="5"/>
  <c r="X399" i="5"/>
  <c r="AA402" i="5"/>
  <c r="AA403" i="5"/>
  <c r="AA401" i="5"/>
  <c r="X401" i="5"/>
  <c r="AA399" i="5"/>
  <c r="W399" i="5"/>
  <c r="Z472" i="5"/>
  <c r="W472" i="5"/>
  <c r="W31" i="5"/>
  <c r="X39" i="5"/>
  <c r="X40" i="5"/>
  <c r="W33" i="5"/>
  <c r="X41" i="5"/>
  <c r="Z327" i="5"/>
  <c r="AA331" i="5"/>
  <c r="W325" i="5"/>
  <c r="Z326" i="5"/>
  <c r="AA333" i="5"/>
  <c r="W324" i="5"/>
  <c r="X252" i="5"/>
  <c r="X247" i="5"/>
  <c r="X158" i="5"/>
  <c r="X271" i="5"/>
  <c r="X284" i="5"/>
  <c r="X279" i="5"/>
  <c r="X332" i="5"/>
  <c r="X721" i="5"/>
  <c r="X592" i="5"/>
  <c r="Z715" i="5"/>
  <c r="X636" i="5"/>
  <c r="AA770" i="5"/>
  <c r="W718" i="5"/>
  <c r="X230" i="5"/>
  <c r="X222" i="5"/>
  <c r="X330" i="5"/>
  <c r="X326" i="5"/>
  <c r="W328" i="5"/>
  <c r="X404" i="5"/>
  <c r="W401" i="5"/>
  <c r="X256" i="5"/>
  <c r="W765" i="5"/>
  <c r="AA680" i="5"/>
  <c r="X420" i="5"/>
  <c r="X610" i="5"/>
  <c r="X612" i="5"/>
  <c r="X642" i="5"/>
  <c r="W230" i="5"/>
  <c r="X283" i="5"/>
  <c r="X298" i="5"/>
  <c r="X419" i="5"/>
  <c r="X183" i="5"/>
  <c r="W212" i="5"/>
  <c r="X417" i="5"/>
  <c r="Z39" i="5"/>
  <c r="Z633" i="5"/>
  <c r="X349" i="5"/>
  <c r="X608" i="5"/>
  <c r="X174" i="5"/>
  <c r="X418" i="5"/>
  <c r="X217" i="5"/>
  <c r="X280" i="5"/>
  <c r="X250" i="5"/>
  <c r="W57" i="5"/>
  <c r="W279" i="5"/>
  <c r="X338" i="5"/>
  <c r="W229" i="5"/>
  <c r="X42" i="5"/>
  <c r="AA334" i="5"/>
  <c r="X49" i="5"/>
  <c r="W306" i="5"/>
  <c r="W277" i="5"/>
  <c r="W304" i="5"/>
  <c r="AA329" i="5"/>
  <c r="W322" i="5"/>
  <c r="X319" i="5"/>
  <c r="AA328" i="5"/>
  <c r="X320" i="5"/>
  <c r="W319" i="5"/>
  <c r="W737" i="5"/>
  <c r="AA746" i="5"/>
  <c r="AA443" i="5"/>
  <c r="AA440" i="5"/>
  <c r="Z586" i="5"/>
  <c r="W586" i="5"/>
  <c r="W588" i="5"/>
  <c r="X682" i="5"/>
  <c r="X674" i="5"/>
  <c r="X675" i="5"/>
  <c r="W93" i="5"/>
  <c r="W91" i="5"/>
  <c r="W282" i="5"/>
  <c r="W280" i="5"/>
  <c r="X288" i="5"/>
  <c r="W281" i="5"/>
  <c r="W283" i="5"/>
  <c r="Z994" i="5"/>
  <c r="X236" i="5"/>
  <c r="Z589" i="5"/>
  <c r="X268" i="5"/>
  <c r="X289" i="5"/>
  <c r="X300" i="5"/>
  <c r="X329" i="5"/>
  <c r="X720" i="5"/>
  <c r="X593" i="5"/>
  <c r="X596" i="5"/>
  <c r="W674" i="5"/>
  <c r="W764" i="5"/>
  <c r="W766" i="5"/>
  <c r="X224" i="5"/>
  <c r="X328" i="5"/>
  <c r="X327" i="5"/>
  <c r="X335" i="5"/>
  <c r="X331" i="5"/>
  <c r="X400" i="5"/>
  <c r="W400" i="5"/>
  <c r="AA745" i="5"/>
  <c r="Z305" i="5"/>
  <c r="X606" i="5"/>
  <c r="W439" i="5"/>
  <c r="X681" i="5"/>
  <c r="X444" i="5"/>
  <c r="W440" i="5"/>
  <c r="AA683" i="5"/>
  <c r="W54" i="5"/>
  <c r="X314" i="5"/>
  <c r="X604" i="5"/>
  <c r="Z57" i="5"/>
  <c r="AA444" i="5"/>
  <c r="X221" i="5"/>
  <c r="Z214" i="5"/>
  <c r="W96" i="5"/>
  <c r="W90" i="5"/>
  <c r="Z355" i="5"/>
  <c r="X439" i="5"/>
  <c r="W84" i="5"/>
  <c r="X254" i="5"/>
  <c r="AA254" i="5"/>
  <c r="Z675" i="5"/>
  <c r="X213" i="5"/>
  <c r="X286" i="5"/>
  <c r="X296" i="5"/>
  <c r="X357" i="5"/>
  <c r="X422" i="5"/>
  <c r="AA252" i="5"/>
  <c r="W414" i="5"/>
  <c r="W267" i="5"/>
  <c r="W30" i="5"/>
  <c r="W442" i="5"/>
  <c r="X46" i="5"/>
  <c r="X91" i="5"/>
  <c r="AA332" i="5"/>
  <c r="AA723" i="5"/>
  <c r="Z862" i="5"/>
  <c r="W862" i="5"/>
  <c r="W864" i="5"/>
  <c r="W298" i="5"/>
  <c r="Z15" i="5"/>
  <c r="Z16" i="5"/>
  <c r="Z17" i="5"/>
  <c r="X22" i="5"/>
  <c r="Z14" i="5"/>
  <c r="W14" i="5"/>
  <c r="X21" i="5"/>
  <c r="W16" i="5"/>
  <c r="Z24" i="5"/>
  <c r="Z25" i="5"/>
  <c r="W24" i="5"/>
  <c r="W23" i="5"/>
  <c r="W22" i="5"/>
  <c r="W25" i="5"/>
  <c r="Z655" i="5"/>
  <c r="W655" i="5"/>
  <c r="X704" i="5"/>
  <c r="X701" i="5"/>
  <c r="AA704" i="5"/>
  <c r="X698" i="5"/>
  <c r="AA698" i="5"/>
  <c r="Z696" i="5"/>
  <c r="Z705" i="5"/>
  <c r="AA705" i="5"/>
  <c r="AA707" i="5"/>
  <c r="Z707" i="5"/>
  <c r="X705" i="5"/>
  <c r="X706" i="5"/>
  <c r="Z736" i="5"/>
  <c r="Z745" i="5"/>
  <c r="Z746" i="5"/>
  <c r="W746" i="5"/>
  <c r="AA747" i="5"/>
  <c r="X763" i="5"/>
  <c r="AA764" i="5"/>
  <c r="Z793" i="5"/>
  <c r="W793" i="5"/>
  <c r="Z798" i="5"/>
  <c r="W798" i="5"/>
  <c r="W799" i="5"/>
  <c r="Z631" i="5"/>
  <c r="Z647" i="5"/>
  <c r="Z856" i="5"/>
  <c r="AA248" i="5"/>
  <c r="AA294" i="5"/>
  <c r="AA311" i="5"/>
  <c r="Z377" i="5"/>
  <c r="AA380" i="5"/>
  <c r="Z376" i="5"/>
  <c r="AA382" i="5"/>
  <c r="W432" i="5"/>
  <c r="Z432" i="5"/>
  <c r="AA461" i="5"/>
  <c r="X461" i="5"/>
  <c r="AA462" i="5"/>
  <c r="Z612" i="5"/>
  <c r="Z613" i="5"/>
  <c r="Z109" i="5"/>
  <c r="X462" i="5"/>
  <c r="Z462" i="5"/>
  <c r="Z460" i="5"/>
  <c r="Z18" i="5"/>
  <c r="Z19" i="5"/>
  <c r="Z600" i="5"/>
  <c r="Z599" i="5"/>
  <c r="Z598" i="5"/>
  <c r="W684" i="5"/>
  <c r="Z684" i="5"/>
  <c r="Z702" i="5"/>
  <c r="Z704" i="5"/>
  <c r="Z701" i="5"/>
  <c r="Z739" i="5"/>
  <c r="Z740" i="5"/>
  <c r="W480" i="5"/>
  <c r="Z480" i="5"/>
  <c r="W500" i="5"/>
  <c r="Z499" i="5"/>
  <c r="AA507" i="5"/>
  <c r="Z500" i="5"/>
  <c r="Z463" i="5"/>
  <c r="Z461" i="5"/>
  <c r="X466" i="5"/>
  <c r="X590" i="5"/>
  <c r="Z368" i="5"/>
  <c r="AA377" i="5"/>
  <c r="Z369" i="5"/>
  <c r="AA376" i="5"/>
  <c r="AA378" i="5"/>
  <c r="W431" i="5"/>
  <c r="AA433" i="5"/>
  <c r="Z431" i="5"/>
  <c r="Z438" i="5"/>
  <c r="Z436" i="5"/>
  <c r="Z437" i="5"/>
  <c r="AA455" i="5"/>
  <c r="Z447" i="5"/>
  <c r="W447" i="5"/>
  <c r="X455" i="5"/>
  <c r="Z607" i="5"/>
  <c r="Z606" i="5"/>
  <c r="W814" i="5"/>
  <c r="Z814" i="5"/>
  <c r="W815" i="5"/>
  <c r="Z815" i="5"/>
  <c r="W830" i="5"/>
  <c r="Z831" i="5"/>
  <c r="Z830" i="5"/>
  <c r="Z867" i="5"/>
  <c r="W867" i="5"/>
  <c r="W868" i="5"/>
  <c r="Z879" i="5"/>
  <c r="Z878" i="5"/>
  <c r="W879" i="5"/>
  <c r="W878" i="5"/>
  <c r="W849" i="5"/>
  <c r="Z849" i="5"/>
  <c r="W150" i="5"/>
  <c r="Z152" i="5"/>
  <c r="AA160" i="5"/>
  <c r="AA158" i="5"/>
  <c r="X159" i="5"/>
  <c r="AA159" i="5"/>
  <c r="Z150" i="5"/>
  <c r="Z151" i="5"/>
  <c r="Z189" i="5"/>
  <c r="X197" i="5"/>
  <c r="X198" i="5"/>
  <c r="X199" i="5"/>
  <c r="AA198" i="5"/>
  <c r="AA197" i="5"/>
  <c r="AA199" i="5"/>
  <c r="X191" i="5"/>
  <c r="AA191" i="5"/>
  <c r="AA215" i="5"/>
  <c r="X214" i="5"/>
  <c r="Z207" i="5"/>
  <c r="Z205" i="5"/>
  <c r="AA213" i="5"/>
  <c r="X215" i="5"/>
  <c r="AA214" i="5"/>
  <c r="W300" i="5"/>
  <c r="W301" i="5"/>
  <c r="W302" i="5"/>
  <c r="Z300" i="5"/>
  <c r="AA309" i="5"/>
  <c r="AA308" i="5"/>
  <c r="AA310" i="5"/>
  <c r="AA365" i="5"/>
  <c r="AA366" i="5"/>
  <c r="AA374" i="5"/>
  <c r="Z364" i="5"/>
  <c r="AA372" i="5"/>
  <c r="AA373" i="5"/>
  <c r="Z493" i="5"/>
  <c r="Z492" i="5"/>
  <c r="Z494" i="5"/>
  <c r="W493" i="5"/>
  <c r="W494" i="5"/>
  <c r="Z512" i="5"/>
  <c r="Z515" i="5"/>
  <c r="W512" i="5"/>
  <c r="AA522" i="5"/>
  <c r="W539" i="5"/>
  <c r="Z538" i="5"/>
  <c r="Z536" i="5"/>
  <c r="AA543" i="5"/>
  <c r="AA544" i="5"/>
  <c r="AA542" i="5"/>
  <c r="AA547" i="5"/>
  <c r="Z539" i="5"/>
  <c r="AA546" i="5"/>
  <c r="AA545" i="5"/>
  <c r="Z657" i="5"/>
  <c r="Z656" i="5"/>
  <c r="W669" i="5"/>
  <c r="W671" i="5"/>
  <c r="Z670" i="5"/>
  <c r="Z668" i="5"/>
  <c r="W670" i="5"/>
  <c r="Z671" i="5"/>
  <c r="X679" i="5"/>
  <c r="AA677" i="5"/>
  <c r="AA672" i="5"/>
  <c r="Z669" i="5"/>
  <c r="Z693" i="5"/>
  <c r="X700" i="5"/>
  <c r="W692" i="5"/>
  <c r="AA701" i="5"/>
  <c r="W708" i="5"/>
  <c r="X717" i="5"/>
  <c r="X714" i="5"/>
  <c r="AA717" i="5"/>
  <c r="W711" i="5"/>
  <c r="Z710" i="5"/>
  <c r="AA712" i="5"/>
  <c r="Z709" i="5"/>
  <c r="X709" i="5"/>
  <c r="X710" i="5"/>
  <c r="Z711" i="5"/>
  <c r="AA714" i="5"/>
  <c r="AA711" i="5"/>
  <c r="AA716" i="5"/>
  <c r="X713" i="5"/>
  <c r="W710" i="5"/>
  <c r="X711" i="5"/>
  <c r="AA713" i="5"/>
  <c r="X715" i="5"/>
  <c r="AA715" i="5"/>
  <c r="AA710" i="5"/>
  <c r="AA709" i="5"/>
  <c r="W709" i="5"/>
  <c r="Z708" i="5"/>
  <c r="AA708" i="5"/>
  <c r="X743" i="5"/>
  <c r="W734" i="5"/>
  <c r="W760" i="5"/>
  <c r="Z760" i="5"/>
  <c r="X770" i="5"/>
  <c r="X771" i="5"/>
  <c r="X769" i="5"/>
  <c r="W784" i="5"/>
  <c r="Z784" i="5"/>
  <c r="Z804" i="5"/>
  <c r="W804" i="5"/>
  <c r="W817" i="5"/>
  <c r="Z818" i="5"/>
  <c r="W848" i="5"/>
  <c r="Z848" i="5"/>
  <c r="AA879" i="5"/>
  <c r="Z872" i="5"/>
  <c r="X877" i="5"/>
  <c r="X878" i="5"/>
  <c r="Z869" i="5"/>
  <c r="AA878" i="5"/>
  <c r="W869" i="5"/>
  <c r="W870" i="5"/>
  <c r="X876" i="5"/>
  <c r="AA877" i="5"/>
  <c r="X875" i="5"/>
  <c r="AA875" i="5"/>
  <c r="X874" i="5"/>
  <c r="Z870" i="5"/>
  <c r="AA192" i="5"/>
  <c r="X69" i="5"/>
  <c r="Z61" i="5"/>
  <c r="AA68" i="5"/>
  <c r="AA69" i="5"/>
  <c r="AA67" i="5"/>
  <c r="X68" i="5"/>
  <c r="AA66" i="5"/>
  <c r="Z79" i="5"/>
  <c r="AA87" i="5"/>
  <c r="AA89" i="5"/>
  <c r="AA86" i="5"/>
  <c r="Z78" i="5"/>
  <c r="AA88" i="5"/>
  <c r="X148" i="5"/>
  <c r="AA149" i="5"/>
  <c r="AA146" i="5"/>
  <c r="X149" i="5"/>
  <c r="AA148" i="5"/>
  <c r="Z141" i="5"/>
  <c r="AA147" i="5"/>
  <c r="AA195" i="5"/>
  <c r="AA216" i="5"/>
  <c r="Z208" i="5"/>
  <c r="Z578" i="5"/>
  <c r="Z579" i="5"/>
  <c r="Z576" i="5"/>
  <c r="Z577" i="5"/>
  <c r="X33" i="5"/>
  <c r="Z29" i="5"/>
  <c r="W26" i="5"/>
  <c r="X34" i="5"/>
  <c r="Z27" i="5"/>
  <c r="Z26" i="5"/>
  <c r="X32" i="5"/>
  <c r="Z28" i="5"/>
  <c r="AA33" i="5"/>
  <c r="X35" i="5"/>
  <c r="AA32" i="5"/>
  <c r="AA34" i="5"/>
  <c r="AA35" i="5"/>
  <c r="AA36" i="5"/>
  <c r="W145" i="5"/>
  <c r="X150" i="5"/>
  <c r="Z144" i="5"/>
  <c r="Z142" i="5"/>
  <c r="Z143" i="5"/>
  <c r="AA153" i="5"/>
  <c r="AA152" i="5"/>
  <c r="AA150" i="5"/>
  <c r="X151" i="5"/>
  <c r="X152" i="5"/>
  <c r="AA151" i="5"/>
  <c r="Z227" i="5"/>
  <c r="Z228" i="5"/>
  <c r="Z226" i="5"/>
  <c r="AA236" i="5"/>
  <c r="Z225" i="5"/>
  <c r="AA233" i="5"/>
  <c r="AA234" i="5"/>
  <c r="AA235" i="5"/>
  <c r="Z346" i="5"/>
  <c r="Z344" i="5"/>
  <c r="AA355" i="5"/>
  <c r="Z347" i="5"/>
  <c r="Z345" i="5"/>
  <c r="AA353" i="5"/>
  <c r="AA352" i="5"/>
  <c r="AA354" i="5"/>
  <c r="Z98" i="5"/>
  <c r="W100" i="5"/>
  <c r="Z101" i="5"/>
  <c r="Z99" i="5"/>
  <c r="Z100" i="5"/>
  <c r="Z123" i="5"/>
  <c r="Z124" i="5"/>
  <c r="Z125" i="5"/>
  <c r="AA133" i="5"/>
  <c r="AA132" i="5"/>
  <c r="AA131" i="5"/>
  <c r="Z167" i="5"/>
  <c r="Z168" i="5"/>
  <c r="X244" i="5"/>
  <c r="X305" i="5"/>
  <c r="Z537" i="5"/>
  <c r="X577" i="5"/>
  <c r="X575" i="5"/>
  <c r="X547" i="5"/>
  <c r="X544" i="5"/>
  <c r="AA823" i="5"/>
  <c r="Z850" i="5"/>
  <c r="W630" i="5"/>
  <c r="W657" i="5"/>
  <c r="AA766" i="5"/>
  <c r="AA768" i="5"/>
  <c r="W225" i="5"/>
  <c r="X228" i="5"/>
  <c r="W513" i="5"/>
  <c r="Z513" i="5"/>
  <c r="W647" i="5"/>
  <c r="W735" i="5"/>
  <c r="Z910" i="5"/>
  <c r="AA909" i="5"/>
  <c r="X353" i="5"/>
  <c r="W668" i="5"/>
  <c r="X193" i="5"/>
  <c r="X364" i="5"/>
  <c r="W356" i="5"/>
  <c r="W818" i="5"/>
  <c r="AA900" i="5"/>
  <c r="X359" i="5"/>
  <c r="W357" i="5"/>
  <c r="W537" i="5"/>
  <c r="W578" i="5"/>
  <c r="AA678" i="5"/>
  <c r="Z851" i="5"/>
  <c r="X368" i="5"/>
  <c r="W572" i="5"/>
  <c r="Z819" i="5"/>
  <c r="W856" i="5"/>
  <c r="Z116" i="5"/>
  <c r="W168" i="5"/>
  <c r="X238" i="5"/>
  <c r="W238" i="5"/>
  <c r="X246" i="5"/>
  <c r="X307" i="5"/>
  <c r="X82" i="5"/>
  <c r="W162" i="5"/>
  <c r="X144" i="5"/>
  <c r="X63" i="5"/>
  <c r="AA636" i="5"/>
  <c r="X157" i="5"/>
  <c r="W152" i="5"/>
  <c r="Z58" i="5"/>
  <c r="W27" i="5"/>
  <c r="W106" i="5"/>
  <c r="W142" i="5"/>
  <c r="X301" i="5"/>
  <c r="X354" i="5"/>
  <c r="X58" i="5"/>
  <c r="X173" i="5"/>
  <c r="W79" i="5"/>
  <c r="W134" i="5"/>
  <c r="W871" i="5"/>
  <c r="X59" i="5"/>
  <c r="AA364" i="5"/>
  <c r="W123" i="5"/>
  <c r="X166" i="5"/>
  <c r="W192" i="5"/>
  <c r="W203" i="5"/>
  <c r="X212" i="5"/>
  <c r="X373" i="5"/>
  <c r="AA523" i="5"/>
  <c r="W163" i="5"/>
  <c r="X374" i="5"/>
  <c r="X143" i="5"/>
  <c r="X177" i="5"/>
  <c r="W59" i="5"/>
  <c r="X248" i="5"/>
  <c r="W124" i="5"/>
  <c r="X492" i="5"/>
  <c r="X879" i="5"/>
  <c r="X310" i="5"/>
  <c r="W151" i="5"/>
  <c r="X237" i="5"/>
  <c r="Z735" i="5"/>
  <c r="W141" i="5"/>
  <c r="W206" i="5"/>
  <c r="X350" i="5"/>
  <c r="X372" i="5"/>
  <c r="W492" i="5"/>
  <c r="X89" i="5"/>
  <c r="X88" i="5"/>
  <c r="AA702" i="5"/>
  <c r="Z694" i="5"/>
  <c r="AA771" i="5"/>
  <c r="W762" i="5"/>
  <c r="AA763" i="5"/>
  <c r="AA765" i="5"/>
  <c r="AA536" i="5"/>
  <c r="AA719" i="5"/>
  <c r="X718" i="5"/>
  <c r="W143" i="5"/>
  <c r="Z864" i="5"/>
  <c r="Z865" i="5"/>
  <c r="AA872" i="5"/>
  <c r="X870" i="5"/>
  <c r="X871" i="5"/>
  <c r="X872" i="5"/>
  <c r="AA871" i="5"/>
  <c r="AA870" i="5"/>
  <c r="X873" i="5"/>
  <c r="W632" i="5"/>
  <c r="Z632" i="5"/>
  <c r="Z717" i="5"/>
  <c r="AA725" i="5"/>
  <c r="Z716" i="5"/>
  <c r="X725" i="5"/>
  <c r="Z737" i="5"/>
  <c r="X746" i="5"/>
  <c r="AA744" i="5"/>
  <c r="AA774" i="5"/>
  <c r="X774" i="5"/>
  <c r="X772" i="5"/>
  <c r="X773" i="5"/>
  <c r="Z766" i="5"/>
  <c r="W773" i="5"/>
  <c r="W771" i="5"/>
  <c r="Z772" i="5"/>
  <c r="Z774" i="5"/>
  <c r="Z773" i="5"/>
  <c r="Z771" i="5"/>
  <c r="W774" i="5"/>
  <c r="W226" i="5"/>
  <c r="W239" i="5"/>
  <c r="W237" i="5"/>
  <c r="Z238" i="5"/>
  <c r="AA245" i="5"/>
  <c r="AA247" i="5"/>
  <c r="AA258" i="5"/>
  <c r="AA259" i="5"/>
  <c r="AA257" i="5"/>
  <c r="W261" i="5"/>
  <c r="X270" i="5"/>
  <c r="W262" i="5"/>
  <c r="W260" i="5"/>
  <c r="Z260" i="5"/>
  <c r="Z261" i="5"/>
  <c r="AA269" i="5"/>
  <c r="AA270" i="5"/>
  <c r="Z262" i="5"/>
  <c r="AA268" i="5"/>
  <c r="AA266" i="5"/>
  <c r="W293" i="5"/>
  <c r="W294" i="5"/>
  <c r="W292" i="5"/>
  <c r="Z294" i="5"/>
  <c r="Z292" i="5"/>
  <c r="AA300" i="5"/>
  <c r="Z293" i="5"/>
  <c r="AA302" i="5"/>
  <c r="AA301" i="5"/>
  <c r="AA338" i="5"/>
  <c r="AA336" i="5"/>
  <c r="W348" i="5"/>
  <c r="Z350" i="5"/>
  <c r="Z348" i="5"/>
  <c r="Z349" i="5"/>
  <c r="AA357" i="5"/>
  <c r="AA358" i="5"/>
  <c r="AA356" i="5"/>
  <c r="W398" i="5"/>
  <c r="Z398" i="5"/>
  <c r="Z396" i="5"/>
  <c r="AA404" i="5"/>
  <c r="AA395" i="5"/>
  <c r="Z397" i="5"/>
  <c r="AA398" i="5"/>
  <c r="Z410" i="5"/>
  <c r="Z409" i="5"/>
  <c r="AA417" i="5"/>
  <c r="AA418" i="5"/>
  <c r="Z443" i="5"/>
  <c r="Z445" i="5"/>
  <c r="X451" i="5"/>
  <c r="Z444" i="5"/>
  <c r="Z446" i="5"/>
  <c r="X453" i="5"/>
  <c r="X454" i="5"/>
  <c r="AA454" i="5"/>
  <c r="W445" i="5"/>
  <c r="W446" i="5"/>
  <c r="AA453" i="5"/>
  <c r="AA451" i="5"/>
  <c r="AA452" i="5"/>
  <c r="X452" i="5"/>
  <c r="W479" i="5"/>
  <c r="Z478" i="5"/>
  <c r="W478" i="5"/>
  <c r="Z479" i="5"/>
  <c r="W596" i="5"/>
  <c r="W595" i="5"/>
  <c r="Z596" i="5"/>
  <c r="AA599" i="5"/>
  <c r="AA601" i="5"/>
  <c r="AA598" i="5"/>
  <c r="AA602" i="5"/>
  <c r="AA600" i="5"/>
  <c r="Z595" i="5"/>
  <c r="AA604" i="5"/>
  <c r="AA603" i="5"/>
  <c r="Z42" i="5"/>
  <c r="W42" i="5"/>
  <c r="Z158" i="5"/>
  <c r="Z159" i="5"/>
  <c r="Z161" i="5"/>
  <c r="X167" i="5"/>
  <c r="Z160" i="5"/>
  <c r="AA167" i="5"/>
  <c r="AA166" i="5"/>
  <c r="X168" i="5"/>
  <c r="AA168" i="5"/>
  <c r="X194" i="5"/>
  <c r="X196" i="5"/>
  <c r="AA228" i="5"/>
  <c r="AA279" i="5"/>
  <c r="Z269" i="5"/>
  <c r="Z268" i="5"/>
  <c r="AA278" i="5"/>
  <c r="Z270" i="5"/>
  <c r="Z271" i="5"/>
  <c r="AA277" i="5"/>
  <c r="AA276" i="5"/>
  <c r="AA303" i="5"/>
  <c r="Z312" i="5"/>
  <c r="AA320" i="5"/>
  <c r="AA321" i="5"/>
  <c r="Z313" i="5"/>
  <c r="Z314" i="5"/>
  <c r="AA323" i="5"/>
  <c r="AA322" i="5"/>
  <c r="Z343" i="5"/>
  <c r="AA351" i="5"/>
  <c r="Z367" i="5"/>
  <c r="AA375" i="5"/>
  <c r="AA190" i="5"/>
  <c r="X73" i="5"/>
  <c r="Z63" i="5"/>
  <c r="Z64" i="5"/>
  <c r="AA71" i="5"/>
  <c r="AA70" i="5"/>
  <c r="X70" i="5"/>
  <c r="Z62" i="5"/>
  <c r="AA73" i="5"/>
  <c r="Z65" i="5"/>
  <c r="X71" i="5"/>
  <c r="AA72" i="5"/>
  <c r="Z193" i="5"/>
  <c r="W193" i="5"/>
  <c r="Z194" i="5"/>
  <c r="Z195" i="5"/>
  <c r="Z196" i="5"/>
  <c r="AA222" i="5"/>
  <c r="AA224" i="5"/>
  <c r="Z213" i="5"/>
  <c r="X223" i="5"/>
  <c r="AA221" i="5"/>
  <c r="AA223" i="5"/>
  <c r="Z215" i="5"/>
  <c r="Z216" i="5"/>
  <c r="AA255" i="5"/>
  <c r="AA256" i="5"/>
  <c r="AA253" i="5"/>
  <c r="Z267" i="5"/>
  <c r="Z265" i="5"/>
  <c r="AA275" i="5"/>
  <c r="Z264" i="5"/>
  <c r="Z266" i="5"/>
  <c r="AA274" i="5"/>
  <c r="AA272" i="5"/>
  <c r="AA273" i="5"/>
  <c r="AA293" i="5"/>
  <c r="AA343" i="5"/>
  <c r="Z41" i="5"/>
  <c r="W41" i="5"/>
  <c r="AA47" i="5"/>
  <c r="AA49" i="5"/>
  <c r="Z40" i="5"/>
  <c r="AA46" i="5"/>
  <c r="W56" i="5"/>
  <c r="Z55" i="5"/>
  <c r="Z56" i="5"/>
  <c r="Z54" i="5"/>
  <c r="X65" i="5"/>
  <c r="AA62" i="5"/>
  <c r="AA65" i="5"/>
  <c r="AA63" i="5"/>
  <c r="AA64" i="5"/>
  <c r="X93" i="5"/>
  <c r="X92" i="5"/>
  <c r="Z84" i="5"/>
  <c r="Z85" i="5"/>
  <c r="AA91" i="5"/>
  <c r="AA92" i="5"/>
  <c r="AA93" i="5"/>
  <c r="AA90" i="5"/>
  <c r="Z210" i="5"/>
  <c r="Z212" i="5"/>
  <c r="X219" i="5"/>
  <c r="Z211" i="5"/>
  <c r="AA220" i="5"/>
  <c r="AA218" i="5"/>
  <c r="Z209" i="5"/>
  <c r="AA217" i="5"/>
  <c r="AA219" i="5"/>
  <c r="Z232" i="5"/>
  <c r="AA240" i="5"/>
  <c r="Z277" i="5"/>
  <c r="Z278" i="5"/>
  <c r="Z276" i="5"/>
  <c r="AA284" i="5"/>
  <c r="W276" i="5"/>
  <c r="Z279" i="5"/>
  <c r="AA287" i="5"/>
  <c r="AA286" i="5"/>
  <c r="AA285" i="5"/>
  <c r="Z296" i="5"/>
  <c r="Z297" i="5"/>
  <c r="W296" i="5"/>
  <c r="Z298" i="5"/>
  <c r="AA306" i="5"/>
  <c r="Z299" i="5"/>
  <c r="W297" i="5"/>
  <c r="AA305" i="5"/>
  <c r="AA304" i="5"/>
  <c r="AA307" i="5"/>
  <c r="AA339" i="5"/>
  <c r="AA359" i="5"/>
  <c r="W775" i="5"/>
  <c r="W945" i="5"/>
  <c r="X154" i="5"/>
  <c r="Z356" i="5"/>
  <c r="Z114" i="5"/>
  <c r="Z201" i="5"/>
  <c r="W574" i="5"/>
  <c r="AA692" i="5"/>
  <c r="X543" i="5"/>
  <c r="X716" i="5"/>
  <c r="Z854" i="5"/>
  <c r="X574" i="5"/>
  <c r="W629" i="5"/>
  <c r="X645" i="5"/>
  <c r="AA874" i="5"/>
  <c r="X226" i="5"/>
  <c r="X229" i="5"/>
  <c r="X233" i="5"/>
  <c r="X523" i="5"/>
  <c r="W515" i="5"/>
  <c r="Z734" i="5"/>
  <c r="Z108" i="5"/>
  <c r="Z912" i="5"/>
  <c r="X165" i="5"/>
  <c r="X537" i="5"/>
  <c r="AA679" i="5"/>
  <c r="Z763" i="5"/>
  <c r="X900" i="5"/>
  <c r="X366" i="5"/>
  <c r="X578" i="5"/>
  <c r="W582" i="5"/>
  <c r="Z817" i="5"/>
  <c r="X678" i="5"/>
  <c r="X586" i="5"/>
  <c r="W358" i="5"/>
  <c r="W579" i="5"/>
  <c r="Z115" i="5"/>
  <c r="W167" i="5"/>
  <c r="X245" i="5"/>
  <c r="Z60" i="5"/>
  <c r="AA673" i="5"/>
  <c r="X308" i="5"/>
  <c r="X66" i="5"/>
  <c r="AA520" i="5"/>
  <c r="AA637" i="5"/>
  <c r="AA242" i="5"/>
  <c r="W98" i="5"/>
  <c r="X156" i="5"/>
  <c r="X162" i="5"/>
  <c r="X346" i="5"/>
  <c r="X172" i="5"/>
  <c r="Z107" i="5"/>
  <c r="Z140" i="5"/>
  <c r="X347" i="5"/>
  <c r="X352" i="5"/>
  <c r="Z871" i="5"/>
  <c r="X142" i="5"/>
  <c r="Z136" i="5"/>
  <c r="AA494" i="5"/>
  <c r="W78" i="5"/>
  <c r="X140" i="5"/>
  <c r="X243" i="5"/>
  <c r="X146" i="5"/>
  <c r="AA172" i="5"/>
  <c r="X209" i="5"/>
  <c r="X304" i="5"/>
  <c r="Z302" i="5"/>
  <c r="X369" i="5"/>
  <c r="X67" i="5"/>
  <c r="AA674" i="5"/>
  <c r="Z59" i="5"/>
  <c r="W138" i="5"/>
  <c r="X358" i="5"/>
  <c r="X673" i="5"/>
  <c r="W101" i="5"/>
  <c r="W303" i="5"/>
  <c r="W204" i="5"/>
  <c r="W191" i="5"/>
  <c r="W364" i="5"/>
  <c r="X742" i="5"/>
  <c r="W81" i="5"/>
  <c r="W125" i="5"/>
  <c r="W189" i="5"/>
  <c r="Z206" i="5"/>
  <c r="W240" i="5"/>
  <c r="W347" i="5"/>
  <c r="W366" i="5"/>
  <c r="AA699" i="5"/>
  <c r="W580" i="5"/>
  <c r="W165" i="5"/>
  <c r="X36" i="5"/>
  <c r="X37" i="5"/>
  <c r="Z81" i="5"/>
  <c r="X493" i="5"/>
  <c r="W694" i="5"/>
  <c r="Z695" i="5"/>
  <c r="Z761" i="5"/>
  <c r="AA769" i="5"/>
  <c r="W761" i="5"/>
  <c r="AA540" i="5"/>
  <c r="AA539" i="5"/>
  <c r="AA541" i="5"/>
  <c r="AA244" i="5"/>
  <c r="W847" i="5"/>
  <c r="Z846" i="5"/>
  <c r="W846" i="5"/>
  <c r="Z847" i="5"/>
  <c r="Z164" i="5"/>
  <c r="Z162" i="5"/>
  <c r="Z163" i="5"/>
  <c r="W199" i="5"/>
  <c r="Z198" i="5"/>
  <c r="Z199" i="5"/>
  <c r="Z197" i="5"/>
  <c r="Z321" i="5"/>
  <c r="W321" i="5"/>
  <c r="Z320" i="5"/>
  <c r="AA330" i="5"/>
  <c r="Z322" i="5"/>
  <c r="W340" i="5"/>
  <c r="Z340" i="5"/>
  <c r="AA348" i="5"/>
  <c r="Z341" i="5"/>
  <c r="AA349" i="5"/>
  <c r="AA350" i="5"/>
  <c r="Z342" i="5"/>
  <c r="Z360" i="5"/>
  <c r="AA370" i="5"/>
  <c r="Z362" i="5"/>
  <c r="AA368" i="5"/>
  <c r="Z361" i="5"/>
  <c r="AA369" i="5"/>
  <c r="AA367" i="5"/>
  <c r="Z384" i="5"/>
  <c r="AA385" i="5"/>
  <c r="Z385" i="5"/>
  <c r="AA390" i="5"/>
  <c r="X513" i="5"/>
  <c r="X510" i="5"/>
  <c r="X511" i="5"/>
  <c r="X509" i="5"/>
  <c r="X514" i="5"/>
  <c r="X519" i="5"/>
  <c r="AA512" i="5"/>
  <c r="X512" i="5"/>
  <c r="AA515" i="5"/>
  <c r="AA513" i="5"/>
  <c r="X517" i="5"/>
  <c r="X518" i="5"/>
  <c r="W511" i="5"/>
  <c r="AA510" i="5"/>
  <c r="AA514" i="5"/>
  <c r="AA516" i="5"/>
  <c r="Z509" i="5"/>
  <c r="W509" i="5"/>
  <c r="W510" i="5"/>
  <c r="X516" i="5"/>
  <c r="Z511" i="5"/>
  <c r="AA511" i="5"/>
  <c r="AA508" i="5"/>
  <c r="X515" i="5"/>
  <c r="AA509" i="5"/>
  <c r="AA517" i="5"/>
  <c r="Z510" i="5"/>
  <c r="AA518" i="5"/>
  <c r="Z523" i="5"/>
  <c r="AA529" i="5"/>
  <c r="AA525" i="5"/>
  <c r="AA572" i="5"/>
  <c r="AA568" i="5"/>
  <c r="Z564" i="5"/>
  <c r="AA575" i="5"/>
  <c r="AA567" i="5"/>
  <c r="AA574" i="5"/>
  <c r="AA569" i="5"/>
  <c r="Z565" i="5"/>
  <c r="AA570" i="5"/>
  <c r="AA566" i="5"/>
  <c r="AA573" i="5"/>
  <c r="AA565" i="5"/>
  <c r="AA571" i="5"/>
  <c r="Z566" i="5"/>
  <c r="AA564" i="5"/>
  <c r="Z641" i="5"/>
  <c r="Z640" i="5"/>
  <c r="Z648" i="5"/>
  <c r="Z650" i="5"/>
  <c r="W649" i="5"/>
  <c r="W650" i="5"/>
  <c r="Z649" i="5"/>
  <c r="W663" i="5"/>
  <c r="X670" i="5"/>
  <c r="X671" i="5"/>
  <c r="AA670" i="5"/>
  <c r="Z663" i="5"/>
  <c r="AA671" i="5"/>
  <c r="W723" i="5"/>
  <c r="Z723" i="5"/>
  <c r="Z722" i="5"/>
  <c r="W722" i="5"/>
  <c r="AA728" i="5"/>
  <c r="Z756" i="5"/>
  <c r="W758" i="5"/>
  <c r="Z759" i="5"/>
  <c r="Z757" i="5"/>
  <c r="W759" i="5"/>
  <c r="W756" i="5"/>
  <c r="W757" i="5"/>
  <c r="Z758" i="5"/>
  <c r="Z767" i="5"/>
  <c r="W767" i="5"/>
  <c r="X775" i="5"/>
  <c r="Z791" i="5"/>
  <c r="AA797" i="5"/>
  <c r="Z792" i="5"/>
  <c r="Z790" i="5"/>
  <c r="Z789" i="5"/>
  <c r="AA799" i="5"/>
  <c r="AA798" i="5"/>
  <c r="W841" i="5"/>
  <c r="Z841" i="5"/>
  <c r="Z73" i="5"/>
  <c r="Z71" i="5"/>
  <c r="Z70" i="5"/>
  <c r="Z102" i="5"/>
  <c r="Z103" i="5"/>
  <c r="Z104" i="5"/>
  <c r="W129" i="5"/>
  <c r="Z129" i="5"/>
  <c r="Z127" i="5"/>
  <c r="W127" i="5"/>
  <c r="Z128" i="5"/>
  <c r="AA194" i="5"/>
  <c r="AA196" i="5"/>
  <c r="Z188" i="5"/>
  <c r="W252" i="5"/>
  <c r="AA260" i="5"/>
  <c r="Z252" i="5"/>
  <c r="Z53" i="5"/>
  <c r="Z50" i="5"/>
  <c r="Z51" i="5"/>
  <c r="X61" i="5"/>
  <c r="AA59" i="5"/>
  <c r="Z52" i="5"/>
  <c r="AA60" i="5"/>
  <c r="AA58" i="5"/>
  <c r="AA61" i="5"/>
  <c r="W95" i="5"/>
  <c r="W97" i="5"/>
  <c r="Z97" i="5"/>
  <c r="X104" i="5"/>
  <c r="Z95" i="5"/>
  <c r="X102" i="5"/>
  <c r="Z96" i="5"/>
  <c r="Z94" i="5"/>
  <c r="AA104" i="5"/>
  <c r="AA102" i="5"/>
  <c r="X103" i="5"/>
  <c r="AA103" i="5"/>
  <c r="W153" i="5"/>
  <c r="AA161" i="5"/>
  <c r="W177" i="5"/>
  <c r="Z177" i="5"/>
  <c r="X192" i="5"/>
  <c r="AA212" i="5"/>
  <c r="Z233" i="5"/>
  <c r="Z236" i="5"/>
  <c r="Z234" i="5"/>
  <c r="AA241" i="5"/>
  <c r="Z235" i="5"/>
  <c r="AA243" i="5"/>
  <c r="AA295" i="5"/>
  <c r="Z317" i="5"/>
  <c r="Z318" i="5"/>
  <c r="Z316" i="5"/>
  <c r="W317" i="5"/>
  <c r="AA324" i="5"/>
  <c r="AA325" i="5"/>
  <c r="Z319" i="5"/>
  <c r="AA327" i="5"/>
  <c r="X163" i="5"/>
  <c r="AA163" i="5"/>
  <c r="AA165" i="5"/>
  <c r="AA162" i="5"/>
  <c r="AA164" i="5"/>
  <c r="X189" i="5"/>
  <c r="AA186" i="5"/>
  <c r="AA189" i="5"/>
  <c r="AA188" i="5"/>
  <c r="X186" i="5"/>
  <c r="Z178" i="5"/>
  <c r="AA187" i="5"/>
  <c r="Z464" i="5"/>
  <c r="AA464" i="5"/>
  <c r="AA193" i="5"/>
  <c r="Z575" i="5"/>
  <c r="X116" i="5"/>
  <c r="X241" i="5"/>
  <c r="Z145" i="5"/>
  <c r="X361" i="5"/>
  <c r="Z237" i="5"/>
  <c r="X629" i="5"/>
  <c r="W577" i="5"/>
  <c r="X239" i="5"/>
  <c r="X139" i="5"/>
  <c r="X211" i="5"/>
  <c r="X345" i="5"/>
  <c r="X303" i="5"/>
  <c r="X356" i="5"/>
  <c r="X635" i="5"/>
  <c r="X579" i="5"/>
  <c r="X576" i="5"/>
  <c r="X672" i="5"/>
  <c r="X545" i="5"/>
  <c r="W763" i="5"/>
  <c r="W628" i="5"/>
  <c r="AA767" i="5"/>
  <c r="X766" i="5"/>
  <c r="X232" i="5"/>
  <c r="X225" i="5"/>
  <c r="X521" i="5"/>
  <c r="W514" i="5"/>
  <c r="AA742" i="5"/>
  <c r="Z138" i="5"/>
  <c r="W912" i="5"/>
  <c r="Z909" i="5"/>
  <c r="X365" i="5"/>
  <c r="Z303" i="5"/>
  <c r="X638" i="5"/>
  <c r="X541" i="5"/>
  <c r="X538" i="5"/>
  <c r="W819" i="5"/>
  <c r="AA676" i="5"/>
  <c r="X539" i="5"/>
  <c r="W538" i="5"/>
  <c r="X677" i="5"/>
  <c r="AA880" i="5"/>
  <c r="X370" i="5"/>
  <c r="Z117" i="5"/>
  <c r="W116" i="5"/>
  <c r="X153" i="5"/>
  <c r="X235" i="5"/>
  <c r="X138" i="5"/>
  <c r="X78" i="5"/>
  <c r="X572" i="5"/>
  <c r="Z357" i="5"/>
  <c r="X190" i="5"/>
  <c r="AA519" i="5"/>
  <c r="AA873" i="5"/>
  <c r="W29" i="5"/>
  <c r="X114" i="5"/>
  <c r="W140" i="5"/>
  <c r="X240" i="5"/>
  <c r="X351" i="5"/>
  <c r="X362" i="5"/>
  <c r="X145" i="5"/>
  <c r="W136" i="5"/>
  <c r="Z134" i="5"/>
  <c r="X494" i="5"/>
  <c r="AA675" i="5"/>
  <c r="X216" i="5"/>
  <c r="X309" i="5"/>
  <c r="Z365" i="5"/>
  <c r="X60" i="5"/>
  <c r="AA363" i="5"/>
  <c r="W166" i="5"/>
  <c r="W58" i="5"/>
  <c r="Z139" i="5"/>
  <c r="W299" i="5"/>
  <c r="W190" i="5"/>
  <c r="Z240" i="5"/>
  <c r="W207" i="5"/>
  <c r="X697" i="5"/>
  <c r="X699" i="5"/>
  <c r="AA700" i="5"/>
  <c r="AA743" i="5"/>
  <c r="W693" i="5"/>
  <c r="W117" i="5"/>
  <c r="W169" i="5"/>
  <c r="W188" i="5"/>
  <c r="W205" i="5"/>
  <c r="X355" i="5"/>
  <c r="W355" i="5"/>
  <c r="AA697" i="5"/>
  <c r="X164" i="5"/>
  <c r="X767" i="5"/>
  <c r="AA37" i="5"/>
  <c r="X86" i="5"/>
  <c r="AA492" i="5"/>
  <c r="W695" i="5"/>
  <c r="AA703" i="5"/>
  <c r="X764" i="5"/>
  <c r="X132" i="5"/>
  <c r="X133" i="5"/>
  <c r="X27" i="5"/>
  <c r="X24" i="5"/>
  <c r="X31" i="5"/>
  <c r="X28" i="5"/>
  <c r="Z20" i="5"/>
  <c r="X25" i="5"/>
  <c r="Z22" i="5"/>
  <c r="X23" i="5"/>
  <c r="Z21" i="5"/>
  <c r="X26" i="5"/>
  <c r="X29" i="5"/>
  <c r="AA31" i="5"/>
  <c r="AA26" i="5"/>
  <c r="AA21" i="5"/>
  <c r="AA30" i="5"/>
  <c r="X30" i="5"/>
  <c r="AA29" i="5"/>
  <c r="AA25" i="5"/>
  <c r="AA22" i="5"/>
  <c r="Z23" i="5"/>
  <c r="AA24" i="5"/>
  <c r="AA23" i="5"/>
  <c r="AA28" i="5"/>
  <c r="AA27" i="5"/>
  <c r="Z571" i="5"/>
  <c r="Z572" i="5"/>
  <c r="Z573" i="5"/>
  <c r="AA577" i="5"/>
  <c r="AA579" i="5"/>
  <c r="AA578" i="5"/>
  <c r="AA576" i="5"/>
  <c r="Z608" i="5"/>
  <c r="AA613" i="5"/>
  <c r="Z611" i="5"/>
  <c r="W689" i="5"/>
  <c r="Z689" i="5"/>
  <c r="W690" i="5"/>
  <c r="W724" i="5"/>
  <c r="Z724" i="5"/>
  <c r="W726" i="5"/>
  <c r="Z750" i="5"/>
  <c r="Z748" i="5"/>
  <c r="W749" i="5"/>
  <c r="W747" i="5"/>
  <c r="X749" i="5"/>
  <c r="AA748" i="5"/>
  <c r="Z747" i="5"/>
  <c r="Z749" i="5"/>
  <c r="AA750" i="5"/>
  <c r="AA749" i="5"/>
  <c r="Z768" i="5"/>
  <c r="Z770" i="5"/>
  <c r="W768" i="5"/>
  <c r="W769" i="5"/>
  <c r="W833" i="5"/>
  <c r="W832" i="5"/>
  <c r="Z832" i="5"/>
  <c r="AA840" i="5"/>
  <c r="AA838" i="5"/>
  <c r="AA841" i="5"/>
  <c r="X841" i="5"/>
  <c r="X839" i="5"/>
  <c r="X836" i="5"/>
  <c r="X838" i="5"/>
  <c r="Z833" i="5"/>
  <c r="AA836" i="5"/>
  <c r="W835" i="5"/>
  <c r="Z834" i="5"/>
  <c r="AA839" i="5"/>
  <c r="Z835" i="5"/>
  <c r="W834" i="5"/>
  <c r="AA837" i="5"/>
  <c r="X840" i="5"/>
  <c r="X837" i="5"/>
  <c r="Z219" i="5"/>
  <c r="AA225" i="5"/>
  <c r="AA227" i="5"/>
  <c r="Z217" i="5"/>
  <c r="Z218" i="5"/>
  <c r="AA226" i="5"/>
  <c r="AA238" i="5"/>
  <c r="Z231" i="5"/>
  <c r="AA239" i="5"/>
  <c r="AA237" i="5"/>
  <c r="Z230" i="5"/>
  <c r="Z241" i="5"/>
  <c r="AA249" i="5"/>
  <c r="Z254" i="5"/>
  <c r="W253" i="5"/>
  <c r="W254" i="5"/>
  <c r="AA262" i="5"/>
  <c r="AA263" i="5"/>
  <c r="AA261" i="5"/>
  <c r="Z253" i="5"/>
  <c r="Z334" i="5"/>
  <c r="AA340" i="5"/>
  <c r="Z333" i="5"/>
  <c r="AA342" i="5"/>
  <c r="AA341" i="5"/>
  <c r="W345" i="5"/>
  <c r="Z400" i="5"/>
  <c r="Z399" i="5"/>
  <c r="Z401" i="5"/>
  <c r="W412" i="5"/>
  <c r="Z411" i="5"/>
  <c r="Z412" i="5"/>
  <c r="Z413" i="5"/>
  <c r="W413" i="5"/>
  <c r="Z439" i="5"/>
  <c r="Z442" i="5"/>
  <c r="X449" i="5"/>
  <c r="X450" i="5"/>
  <c r="X445" i="5"/>
  <c r="X447" i="5"/>
  <c r="AA445" i="5"/>
  <c r="AA441" i="5"/>
  <c r="X448" i="5"/>
  <c r="AA447" i="5"/>
  <c r="Z440" i="5"/>
  <c r="AA450" i="5"/>
  <c r="X446" i="5"/>
  <c r="AA446" i="5"/>
  <c r="AA448" i="5"/>
  <c r="Z441" i="5"/>
  <c r="AA449" i="5"/>
  <c r="AA596" i="5"/>
  <c r="AA597" i="5"/>
  <c r="AA595" i="5"/>
  <c r="Z603" i="5"/>
  <c r="AA606" i="5"/>
  <c r="AA612" i="5"/>
  <c r="AA610" i="5"/>
  <c r="AA611" i="5"/>
  <c r="AA608" i="5"/>
  <c r="AA607" i="5"/>
  <c r="AA605" i="5"/>
  <c r="Z604" i="5"/>
  <c r="AA609" i="5"/>
  <c r="Z673" i="5"/>
  <c r="AA682" i="5"/>
  <c r="X683" i="5"/>
  <c r="Z836" i="5"/>
  <c r="AA265" i="5"/>
  <c r="Z33" i="5"/>
  <c r="Z31" i="5"/>
  <c r="Z32" i="5"/>
  <c r="Z30" i="5"/>
  <c r="AA38" i="5"/>
  <c r="AA41" i="5"/>
  <c r="AA39" i="5"/>
  <c r="AA40" i="5"/>
  <c r="Z91" i="5"/>
  <c r="X98" i="5"/>
  <c r="X101" i="5"/>
  <c r="X99" i="5"/>
  <c r="X100" i="5"/>
  <c r="Z93" i="5"/>
  <c r="AA100" i="5"/>
  <c r="Z90" i="5"/>
  <c r="AA101" i="5"/>
  <c r="AA99" i="5"/>
  <c r="Z92" i="5"/>
  <c r="AA98" i="5"/>
  <c r="W149" i="5"/>
  <c r="Z148" i="5"/>
  <c r="X155" i="5"/>
  <c r="AA154" i="5"/>
  <c r="Z149" i="5"/>
  <c r="AA156" i="5"/>
  <c r="AA157" i="5"/>
  <c r="AA155" i="5"/>
  <c r="X195" i="5"/>
  <c r="Z281" i="5"/>
  <c r="Z280" i="5"/>
  <c r="Z282" i="5"/>
  <c r="AA290" i="5"/>
  <c r="AA289" i="5"/>
  <c r="AA288" i="5"/>
  <c r="Z283" i="5"/>
  <c r="AA291" i="5"/>
  <c r="X315" i="5"/>
  <c r="AA313" i="5"/>
  <c r="AA315" i="5"/>
  <c r="AA314" i="5"/>
  <c r="AA312" i="5"/>
  <c r="AA335" i="5"/>
  <c r="Z325" i="5"/>
  <c r="X363" i="5"/>
  <c r="AA361" i="5"/>
  <c r="AA362" i="5"/>
  <c r="Z352" i="5"/>
  <c r="AA360" i="5"/>
  <c r="Z353" i="5"/>
  <c r="AA876" i="5"/>
  <c r="W89" i="5"/>
  <c r="Z87" i="5"/>
  <c r="X96" i="5"/>
  <c r="Z86" i="5"/>
  <c r="Z88" i="5"/>
  <c r="X94" i="5"/>
  <c r="AA95" i="5"/>
  <c r="X95" i="5"/>
  <c r="Z89" i="5"/>
  <c r="X97" i="5"/>
  <c r="AA96" i="5"/>
  <c r="AA97" i="5"/>
  <c r="AA94" i="5"/>
  <c r="Z204" i="5"/>
  <c r="W256" i="5"/>
  <c r="Z256" i="5"/>
  <c r="AA264" i="5"/>
  <c r="Z272" i="5"/>
  <c r="Z273" i="5"/>
  <c r="Z274" i="5"/>
  <c r="W274" i="5"/>
  <c r="AA281" i="5"/>
  <c r="AA283" i="5"/>
  <c r="AA282" i="5"/>
  <c r="AA280" i="5"/>
  <c r="AA465" i="5"/>
  <c r="W463" i="5"/>
  <c r="AA594" i="5"/>
  <c r="AA592" i="5"/>
  <c r="AA593" i="5"/>
  <c r="Z34" i="5"/>
  <c r="AA45" i="5"/>
  <c r="AA42" i="5"/>
  <c r="AA44" i="5"/>
  <c r="Z35" i="5"/>
  <c r="AA43" i="5"/>
  <c r="W49" i="5"/>
  <c r="X56" i="5"/>
  <c r="X55" i="5"/>
  <c r="AA55" i="5"/>
  <c r="Z49" i="5"/>
  <c r="AA56" i="5"/>
  <c r="Z47" i="5"/>
  <c r="AA54" i="5"/>
  <c r="AA57" i="5"/>
  <c r="Z222" i="5"/>
  <c r="AA230" i="5"/>
  <c r="AA231" i="5"/>
  <c r="AA229" i="5"/>
  <c r="Z223" i="5"/>
  <c r="AA232" i="5"/>
  <c r="Z224" i="5"/>
  <c r="AA271" i="5"/>
  <c r="X299" i="5"/>
  <c r="AA299" i="5"/>
  <c r="AA297" i="5"/>
  <c r="AA298" i="5"/>
  <c r="Z289" i="5"/>
  <c r="AA296" i="5"/>
  <c r="Z290" i="5"/>
  <c r="Z309" i="5"/>
  <c r="AA319" i="5"/>
  <c r="Z310" i="5"/>
  <c r="AA316" i="5"/>
  <c r="Z311" i="5"/>
  <c r="AA318" i="5"/>
  <c r="AA317" i="5"/>
  <c r="Z337" i="5"/>
  <c r="Z338" i="5"/>
  <c r="Z336" i="5"/>
  <c r="AA346" i="5"/>
  <c r="Z339" i="5"/>
  <c r="AA347" i="5"/>
  <c r="AA345" i="5"/>
  <c r="AA344" i="5"/>
  <c r="W363" i="5"/>
  <c r="X371" i="5"/>
  <c r="AA371" i="5"/>
  <c r="Z363" i="5"/>
  <c r="AA267" i="5"/>
  <c r="X408" i="5"/>
  <c r="W960" i="5"/>
  <c r="AA907" i="5"/>
  <c r="X484" i="6"/>
  <c r="Y484" i="6" s="1"/>
  <c r="Z484" i="6" s="1"/>
  <c r="W121" i="5"/>
  <c r="Z120" i="5"/>
  <c r="X127" i="5"/>
  <c r="X122" i="5"/>
  <c r="AA128" i="5"/>
  <c r="AA124" i="5"/>
  <c r="AA126" i="5"/>
  <c r="AA127" i="5"/>
  <c r="AA122" i="5"/>
  <c r="X123" i="5"/>
  <c r="Z122" i="5"/>
  <c r="X128" i="5"/>
  <c r="X130" i="5"/>
  <c r="X125" i="5"/>
  <c r="X121" i="5"/>
  <c r="AA125" i="5"/>
  <c r="AA129" i="5"/>
  <c r="X124" i="5"/>
  <c r="X126" i="5"/>
  <c r="X129" i="5"/>
  <c r="Z121" i="5"/>
  <c r="AA121" i="5"/>
  <c r="AA130" i="5"/>
  <c r="AA123" i="5"/>
  <c r="W175" i="5"/>
  <c r="Z176" i="5"/>
  <c r="AA182" i="5"/>
  <c r="AA184" i="5"/>
  <c r="Z175" i="5"/>
  <c r="AA183" i="5"/>
  <c r="AA618" i="5"/>
  <c r="Z618" i="5"/>
  <c r="AA619" i="5"/>
  <c r="AA625" i="5"/>
  <c r="AA620" i="5"/>
  <c r="AA623" i="5"/>
  <c r="Z616" i="5"/>
  <c r="AA626" i="5"/>
  <c r="W616" i="5"/>
  <c r="AA616" i="5"/>
  <c r="AA615" i="5"/>
  <c r="AA622" i="5"/>
  <c r="AA617" i="5"/>
  <c r="AA621" i="5"/>
  <c r="W617" i="5"/>
  <c r="Z617" i="5"/>
  <c r="AA624" i="5"/>
  <c r="AA632" i="5"/>
  <c r="Z624" i="5"/>
  <c r="Z623" i="5"/>
  <c r="AA631" i="5"/>
  <c r="Z625" i="5"/>
  <c r="AA640" i="5"/>
  <c r="Z638" i="5"/>
  <c r="W637" i="5"/>
  <c r="Z637" i="5"/>
  <c r="AA642" i="5"/>
  <c r="W119" i="5"/>
  <c r="Z626" i="5"/>
  <c r="W583" i="5"/>
  <c r="X120" i="5"/>
  <c r="X588" i="5"/>
  <c r="AA175" i="5"/>
  <c r="X181" i="5"/>
  <c r="AA554" i="5"/>
  <c r="AA559" i="5"/>
  <c r="AA548" i="5"/>
  <c r="Z551" i="5"/>
  <c r="AA553" i="5"/>
  <c r="AA551" i="5"/>
  <c r="AA550" i="5"/>
  <c r="AA552" i="5"/>
  <c r="AA558" i="5"/>
  <c r="AA549" i="5"/>
  <c r="W77" i="5"/>
  <c r="AA85" i="5"/>
  <c r="AA82" i="5"/>
  <c r="AA74" i="5"/>
  <c r="AA78" i="5"/>
  <c r="AA84" i="5"/>
  <c r="X85" i="5"/>
  <c r="Z77" i="5"/>
  <c r="AA75" i="5"/>
  <c r="X81" i="5"/>
  <c r="X83" i="5"/>
  <c r="AA76" i="5"/>
  <c r="AA77" i="5"/>
  <c r="X84" i="5"/>
  <c r="AA83" i="5"/>
  <c r="AA79" i="5"/>
  <c r="Z76" i="5"/>
  <c r="X77" i="5"/>
  <c r="AA80" i="5"/>
  <c r="AA81" i="5"/>
  <c r="AA978" i="5"/>
  <c r="Z786" i="5"/>
  <c r="Z583" i="5"/>
  <c r="X628" i="5"/>
  <c r="W626" i="5"/>
  <c r="X584" i="5"/>
  <c r="X624" i="5"/>
  <c r="X549" i="5"/>
  <c r="W549" i="5"/>
  <c r="X411" i="5"/>
  <c r="X626" i="5"/>
  <c r="X180" i="5"/>
  <c r="Z74" i="5"/>
  <c r="AA641" i="5"/>
  <c r="X79" i="5"/>
  <c r="X76" i="5"/>
  <c r="X182" i="5"/>
  <c r="X184" i="5"/>
  <c r="W122" i="5"/>
  <c r="X618" i="5"/>
  <c r="W74" i="5"/>
  <c r="Z173" i="5"/>
  <c r="AA635" i="5"/>
  <c r="Z170" i="5"/>
  <c r="X170" i="5"/>
  <c r="AA176" i="5"/>
  <c r="AA170" i="5"/>
  <c r="AA173" i="5"/>
  <c r="AA178" i="5"/>
  <c r="Z169" i="5"/>
  <c r="AA169" i="5"/>
  <c r="Z171" i="5"/>
  <c r="AA179" i="5"/>
  <c r="AA180" i="5"/>
  <c r="AA174" i="5"/>
  <c r="AA177" i="5"/>
  <c r="X169" i="5"/>
  <c r="X179" i="5"/>
  <c r="AA171" i="5"/>
  <c r="W622" i="5"/>
  <c r="AA630" i="5"/>
  <c r="Z619" i="5"/>
  <c r="AA627" i="5"/>
  <c r="AA628" i="5"/>
  <c r="Z622" i="5"/>
  <c r="Z620" i="5"/>
  <c r="AA629" i="5"/>
  <c r="Z621" i="5"/>
  <c r="Z629" i="5"/>
  <c r="Z630" i="5"/>
  <c r="Z628" i="5"/>
  <c r="W653" i="5"/>
  <c r="AA656" i="5"/>
  <c r="Z654" i="5"/>
  <c r="W652" i="5"/>
  <c r="X655" i="5"/>
  <c r="W651" i="5"/>
  <c r="Z653" i="5"/>
  <c r="X657" i="5"/>
  <c r="W654" i="5"/>
  <c r="Z651" i="5"/>
  <c r="AA657" i="5"/>
  <c r="X656" i="5"/>
  <c r="Z652" i="5"/>
  <c r="AA655" i="5"/>
  <c r="Z922" i="5"/>
  <c r="W581" i="5"/>
  <c r="AA590" i="5"/>
  <c r="AA587" i="5"/>
  <c r="Z580" i="5"/>
  <c r="AA582" i="5"/>
  <c r="AA586" i="5"/>
  <c r="AA581" i="5"/>
  <c r="AA591" i="5"/>
  <c r="AA585" i="5"/>
  <c r="Z582" i="5"/>
  <c r="AA589" i="5"/>
  <c r="AA584" i="5"/>
  <c r="AA583" i="5"/>
  <c r="AA588" i="5"/>
  <c r="AA580" i="5"/>
  <c r="W968" i="5"/>
  <c r="Z987" i="5"/>
  <c r="Z925" i="5"/>
  <c r="X119" i="5"/>
  <c r="W618" i="5"/>
  <c r="X633" i="5"/>
  <c r="X591" i="5"/>
  <c r="X623" i="5"/>
  <c r="X620" i="5"/>
  <c r="Z615" i="5"/>
  <c r="X639" i="5"/>
  <c r="W635" i="5"/>
  <c r="Z960" i="5"/>
  <c r="X582" i="5"/>
  <c r="X634" i="5"/>
  <c r="AA638" i="5"/>
  <c r="AA633" i="5"/>
  <c r="Z111" i="5"/>
  <c r="AA117" i="5"/>
  <c r="AA118" i="5"/>
  <c r="W112" i="5"/>
  <c r="Z112" i="5"/>
  <c r="AA120" i="5"/>
  <c r="AA119" i="5"/>
  <c r="X928" i="5"/>
  <c r="X622" i="5"/>
  <c r="Z635" i="5"/>
  <c r="X632" i="5"/>
  <c r="X581" i="5"/>
  <c r="X619" i="5"/>
  <c r="X615" i="5"/>
  <c r="X555" i="5"/>
  <c r="X556" i="5"/>
  <c r="X641" i="5"/>
  <c r="W638" i="5"/>
  <c r="Z581" i="5"/>
  <c r="Z936" i="5"/>
  <c r="AA921" i="5"/>
  <c r="W938" i="5"/>
  <c r="Z407" i="5"/>
  <c r="X113" i="5"/>
  <c r="Z645" i="5"/>
  <c r="X627" i="5"/>
  <c r="W625" i="5"/>
  <c r="X631" i="5"/>
  <c r="X585" i="5"/>
  <c r="X580" i="5"/>
  <c r="X589" i="5"/>
  <c r="W615" i="5"/>
  <c r="X616" i="5"/>
  <c r="X621" i="5"/>
  <c r="X553" i="5"/>
  <c r="X551" i="5"/>
  <c r="W551" i="5"/>
  <c r="X559" i="5"/>
  <c r="Z822" i="5"/>
  <c r="X637" i="5"/>
  <c r="X640" i="5"/>
  <c r="Z636" i="5"/>
  <c r="X647" i="5"/>
  <c r="X409" i="5"/>
  <c r="X407" i="5"/>
  <c r="AA911" i="5"/>
  <c r="X554" i="5"/>
  <c r="W623" i="5"/>
  <c r="X630" i="5"/>
  <c r="X117" i="5"/>
  <c r="Z110" i="5"/>
  <c r="AA556" i="5"/>
  <c r="X115" i="5"/>
  <c r="X175" i="5"/>
  <c r="AA639" i="5"/>
  <c r="W176" i="5"/>
  <c r="AA634" i="5"/>
  <c r="W120" i="5"/>
  <c r="X80" i="5"/>
  <c r="X178" i="5"/>
  <c r="AA181" i="5"/>
  <c r="W75" i="5"/>
  <c r="W174" i="5"/>
  <c r="Z172" i="5"/>
  <c r="X118" i="5"/>
  <c r="W137" i="5"/>
  <c r="X135" i="5"/>
  <c r="AA143" i="5"/>
  <c r="AA138" i="5"/>
  <c r="AA145" i="5"/>
  <c r="AA140" i="5"/>
  <c r="AA136" i="5"/>
  <c r="AA137" i="5"/>
  <c r="X134" i="5"/>
  <c r="AA141" i="5"/>
  <c r="X137" i="5"/>
  <c r="AA135" i="5"/>
  <c r="AA144" i="5"/>
  <c r="AA142" i="5"/>
  <c r="Z135" i="5"/>
  <c r="AA139" i="5"/>
  <c r="AA134" i="5"/>
  <c r="Z200" i="5"/>
  <c r="X207" i="5"/>
  <c r="Z202" i="5"/>
  <c r="X200" i="5"/>
  <c r="Z203" i="5"/>
  <c r="X203" i="5"/>
  <c r="AA201" i="5"/>
  <c r="AA207" i="5"/>
  <c r="AA208" i="5"/>
  <c r="X201" i="5"/>
  <c r="X204" i="5"/>
  <c r="X208" i="5"/>
  <c r="AA200" i="5"/>
  <c r="AA210" i="5"/>
  <c r="X205" i="5"/>
  <c r="AA205" i="5"/>
  <c r="AA202" i="5"/>
  <c r="AA211" i="5"/>
  <c r="AA206" i="5"/>
  <c r="W201" i="5"/>
  <c r="X206" i="5"/>
  <c r="X210" i="5"/>
  <c r="X202" i="5"/>
  <c r="AA204" i="5"/>
  <c r="AA203" i="5"/>
  <c r="AA209" i="5"/>
  <c r="Z106" i="5"/>
  <c r="X109" i="5"/>
  <c r="AA115" i="5"/>
  <c r="AA111" i="5"/>
  <c r="AA114" i="5"/>
  <c r="AA105" i="5"/>
  <c r="AA110" i="5"/>
  <c r="AA108" i="5"/>
  <c r="X108" i="5"/>
  <c r="X105" i="5"/>
  <c r="X110" i="5"/>
  <c r="Z105" i="5"/>
  <c r="AA109" i="5"/>
  <c r="AA107" i="5"/>
  <c r="AA112" i="5"/>
  <c r="X106" i="5"/>
  <c r="X107" i="5"/>
  <c r="X111" i="5"/>
  <c r="AA106" i="5"/>
  <c r="AA116" i="5"/>
  <c r="AA113" i="5"/>
  <c r="W109" i="5"/>
  <c r="X938" i="5"/>
  <c r="W957" i="5"/>
  <c r="W905" i="5"/>
  <c r="W986" i="5"/>
  <c r="AA920" i="5"/>
  <c r="Z943" i="5"/>
  <c r="Z921" i="5"/>
  <c r="Z990" i="5"/>
  <c r="X406" i="5"/>
  <c r="Z938" i="5"/>
  <c r="W920" i="5"/>
  <c r="AA910" i="5"/>
  <c r="AA986" i="5"/>
  <c r="X777" i="5"/>
  <c r="W981" i="5"/>
  <c r="W943" i="5"/>
  <c r="Z931" i="5"/>
  <c r="Z980" i="5"/>
  <c r="W924" i="5"/>
  <c r="Z955" i="5"/>
  <c r="W995" i="5"/>
  <c r="X912" i="5"/>
  <c r="W922" i="5"/>
  <c r="Z956" i="5"/>
  <c r="X908" i="5"/>
  <c r="Z979" i="5"/>
  <c r="AA906" i="5"/>
  <c r="W906" i="5"/>
  <c r="X976" i="5"/>
  <c r="AA953" i="5"/>
  <c r="Z685" i="5"/>
  <c r="Z967" i="5"/>
  <c r="X897" i="5"/>
  <c r="X905" i="5"/>
  <c r="AA958" i="5"/>
  <c r="X958" i="5"/>
  <c r="W950" i="5"/>
  <c r="Z950" i="5"/>
  <c r="Z993" i="5"/>
  <c r="W993" i="5"/>
  <c r="AA950" i="5"/>
  <c r="X950" i="5"/>
  <c r="W942" i="5"/>
  <c r="Z942" i="5"/>
  <c r="X981" i="5"/>
  <c r="X961" i="5"/>
  <c r="AA961" i="5"/>
  <c r="Z953" i="5"/>
  <c r="W953" i="5"/>
  <c r="X955" i="5"/>
  <c r="W926" i="5"/>
  <c r="X972" i="5"/>
  <c r="AA972" i="5"/>
  <c r="W964" i="5"/>
  <c r="Z964" i="5"/>
  <c r="AA971" i="5"/>
  <c r="X968" i="5"/>
  <c r="X956" i="5"/>
  <c r="AA949" i="5"/>
  <c r="AA948" i="5"/>
  <c r="Z952" i="5"/>
  <c r="X996" i="5"/>
  <c r="AA995" i="5"/>
  <c r="AA957" i="5"/>
  <c r="AA944" i="5"/>
  <c r="AA940" i="5"/>
  <c r="X926" i="5"/>
  <c r="X923" i="5"/>
  <c r="AA922" i="5"/>
  <c r="Z913" i="5"/>
  <c r="X895" i="5"/>
  <c r="X973" i="5"/>
  <c r="AA967" i="5"/>
  <c r="X933" i="5"/>
  <c r="X898" i="5"/>
  <c r="AA982" i="5"/>
  <c r="X982" i="5"/>
  <c r="W974" i="5"/>
  <c r="Z974" i="5"/>
  <c r="X993" i="5"/>
  <c r="AA993" i="5"/>
  <c r="Z985" i="5"/>
  <c r="W985" i="5"/>
  <c r="AA813" i="5"/>
  <c r="X994" i="5"/>
  <c r="Z981" i="5"/>
  <c r="W980" i="5"/>
  <c r="W973" i="5"/>
  <c r="Z970" i="5"/>
  <c r="AA955" i="5"/>
  <c r="X934" i="5"/>
  <c r="Z963" i="5"/>
  <c r="Z948" i="5"/>
  <c r="X949" i="5"/>
  <c r="X948" i="5"/>
  <c r="AA927" i="5"/>
  <c r="X927" i="5"/>
  <c r="Z919" i="5"/>
  <c r="W919" i="5"/>
  <c r="X920" i="5"/>
  <c r="W979" i="5"/>
  <c r="W972" i="5"/>
  <c r="W967" i="5"/>
  <c r="Z957" i="5"/>
  <c r="W952" i="5"/>
  <c r="W931" i="5"/>
  <c r="Z924" i="5"/>
  <c r="Z988" i="5"/>
  <c r="W987" i="5"/>
  <c r="AA970" i="5"/>
  <c r="X970" i="5"/>
  <c r="W962" i="5"/>
  <c r="Z962" i="5"/>
  <c r="W955" i="5"/>
  <c r="Z995" i="5"/>
  <c r="Z945" i="5"/>
  <c r="X916" i="5"/>
  <c r="AA916" i="5"/>
  <c r="Z908" i="5"/>
  <c r="W908" i="5"/>
  <c r="X986" i="5"/>
  <c r="AA976" i="5"/>
  <c r="X969" i="5"/>
  <c r="AA969" i="5"/>
  <c r="Z961" i="5"/>
  <c r="W961" i="5"/>
  <c r="X957" i="5"/>
  <c r="X944" i="5"/>
  <c r="X940" i="5"/>
  <c r="AA938" i="5"/>
  <c r="AA931" i="5"/>
  <c r="X931" i="5"/>
  <c r="W923" i="5"/>
  <c r="Z923" i="5"/>
  <c r="X907" i="5"/>
  <c r="X919" i="5"/>
  <c r="X906" i="5"/>
  <c r="AA926" i="5"/>
  <c r="AA923" i="5"/>
  <c r="W914" i="5"/>
  <c r="AA894" i="5"/>
  <c r="AA929" i="5"/>
  <c r="AA912" i="5"/>
  <c r="AA905" i="5"/>
  <c r="Z920" i="5"/>
  <c r="Z906" i="5"/>
  <c r="Z907" i="5"/>
  <c r="Z905" i="5"/>
  <c r="W965" i="5"/>
  <c r="Z959" i="5"/>
  <c r="W925" i="5"/>
  <c r="X896" i="5"/>
  <c r="X893" i="5"/>
  <c r="AA898" i="5"/>
  <c r="Z972" i="5"/>
  <c r="X925" i="5"/>
  <c r="AA925" i="5"/>
  <c r="W917" i="5"/>
  <c r="Z917" i="5"/>
  <c r="AA991" i="5"/>
  <c r="X991" i="5"/>
  <c r="W983" i="5"/>
  <c r="Z983" i="5"/>
  <c r="X924" i="5"/>
  <c r="AA924" i="5"/>
  <c r="Z916" i="5"/>
  <c r="W916" i="5"/>
  <c r="AA947" i="5"/>
  <c r="X947" i="5"/>
  <c r="W939" i="5"/>
  <c r="Z939" i="5"/>
  <c r="AA959" i="5"/>
  <c r="X959" i="5"/>
  <c r="W951" i="5"/>
  <c r="Z951" i="5"/>
  <c r="AA966" i="5"/>
  <c r="X966" i="5"/>
  <c r="W958" i="5"/>
  <c r="Z958" i="5"/>
  <c r="AA994" i="5"/>
  <c r="AA989" i="5"/>
  <c r="AA988" i="5"/>
  <c r="Z973" i="5"/>
  <c r="Z947" i="5"/>
  <c r="X952" i="5"/>
  <c r="AA952" i="5"/>
  <c r="W944" i="5"/>
  <c r="Z944" i="5"/>
  <c r="AA934" i="5"/>
  <c r="W991" i="5"/>
  <c r="W963" i="5"/>
  <c r="W948" i="5"/>
  <c r="W941" i="5"/>
  <c r="Z940" i="5"/>
  <c r="X987" i="5"/>
  <c r="AA980" i="5"/>
  <c r="X975" i="5"/>
  <c r="AA965" i="5"/>
  <c r="AA960" i="5"/>
  <c r="X951" i="5"/>
  <c r="X946" i="5"/>
  <c r="X939" i="5"/>
  <c r="AA932" i="5"/>
  <c r="X930" i="5"/>
  <c r="X918" i="5"/>
  <c r="W988" i="5"/>
  <c r="X963" i="5"/>
  <c r="AA964" i="5"/>
  <c r="X917" i="5"/>
  <c r="W949" i="5"/>
  <c r="W932" i="5"/>
  <c r="AA919" i="5"/>
  <c r="W915" i="5"/>
  <c r="Z914" i="5"/>
  <c r="X921" i="5"/>
  <c r="X894" i="5"/>
  <c r="X929" i="5"/>
  <c r="X914" i="5"/>
  <c r="X915" i="5"/>
  <c r="AA913" i="5"/>
  <c r="W959" i="5"/>
  <c r="AA896" i="5"/>
  <c r="AA893" i="5"/>
  <c r="AA891" i="5"/>
  <c r="AA974" i="5"/>
  <c r="X974" i="5"/>
  <c r="W966" i="5"/>
  <c r="Z966" i="5"/>
  <c r="X937" i="5"/>
  <c r="AA937" i="5"/>
  <c r="Z929" i="5"/>
  <c r="W929" i="5"/>
  <c r="AA943" i="5"/>
  <c r="X943" i="5"/>
  <c r="W935" i="5"/>
  <c r="Z935" i="5"/>
  <c r="X793" i="5"/>
  <c r="X945" i="5"/>
  <c r="AA945" i="5"/>
  <c r="Z937" i="5"/>
  <c r="W937" i="5"/>
  <c r="X985" i="5"/>
  <c r="AA985" i="5"/>
  <c r="Z977" i="5"/>
  <c r="W977" i="5"/>
  <c r="Z992" i="5"/>
  <c r="W992" i="5"/>
  <c r="AA979" i="5"/>
  <c r="X979" i="5"/>
  <c r="W971" i="5"/>
  <c r="Z971" i="5"/>
  <c r="X984" i="5"/>
  <c r="AA984" i="5"/>
  <c r="Z976" i="5"/>
  <c r="W976" i="5"/>
  <c r="AA889" i="5"/>
  <c r="AA899" i="5"/>
  <c r="X899" i="5"/>
  <c r="Z891" i="5"/>
  <c r="W891" i="5"/>
  <c r="X977" i="5"/>
  <c r="AA977" i="5"/>
  <c r="Z969" i="5"/>
  <c r="W969" i="5"/>
  <c r="Z989" i="5"/>
  <c r="W989" i="5"/>
  <c r="AA983" i="5"/>
  <c r="X983" i="5"/>
  <c r="W975" i="5"/>
  <c r="Z975" i="5"/>
  <c r="AA954" i="5"/>
  <c r="X954" i="5"/>
  <c r="W946" i="5"/>
  <c r="Z946" i="5"/>
  <c r="AA990" i="5"/>
  <c r="X990" i="5"/>
  <c r="W982" i="5"/>
  <c r="Z982" i="5"/>
  <c r="AA962" i="5"/>
  <c r="X962" i="5"/>
  <c r="W954" i="5"/>
  <c r="Z954" i="5"/>
  <c r="AA935" i="5"/>
  <c r="X935" i="5"/>
  <c r="W927" i="5"/>
  <c r="Z927" i="5"/>
  <c r="W996" i="5"/>
  <c r="Z996" i="5"/>
  <c r="X941" i="5"/>
  <c r="AA941" i="5"/>
  <c r="Z933" i="5"/>
  <c r="W933" i="5"/>
  <c r="AA942" i="5"/>
  <c r="X942" i="5"/>
  <c r="W934" i="5"/>
  <c r="Z934" i="5"/>
  <c r="Z986" i="5"/>
  <c r="X992" i="5"/>
  <c r="AA992" i="5"/>
  <c r="Z984" i="5"/>
  <c r="W984" i="5"/>
  <c r="X989" i="5"/>
  <c r="X988" i="5"/>
  <c r="AA981" i="5"/>
  <c r="X978" i="5"/>
  <c r="W947" i="5"/>
  <c r="Z926" i="5"/>
  <c r="Z991" i="5"/>
  <c r="X971" i="5"/>
  <c r="AA968" i="5"/>
  <c r="AA956" i="5"/>
  <c r="Z941" i="5"/>
  <c r="W940" i="5"/>
  <c r="W994" i="5"/>
  <c r="AA987" i="5"/>
  <c r="X980" i="5"/>
  <c r="AA975" i="5"/>
  <c r="X965" i="5"/>
  <c r="X960" i="5"/>
  <c r="AA951" i="5"/>
  <c r="AA946" i="5"/>
  <c r="AA939" i="5"/>
  <c r="X932" i="5"/>
  <c r="AA930" i="5"/>
  <c r="AA918" i="5"/>
  <c r="X909" i="5"/>
  <c r="AA996" i="5"/>
  <c r="X995" i="5"/>
  <c r="AA963" i="5"/>
  <c r="X911" i="5"/>
  <c r="W990" i="5"/>
  <c r="X964" i="5"/>
  <c r="X953" i="5"/>
  <c r="AA917" i="5"/>
  <c r="Z968" i="5"/>
  <c r="Z949" i="5"/>
  <c r="W936" i="5"/>
  <c r="Z932" i="5"/>
  <c r="W930" i="5"/>
  <c r="X936" i="5"/>
  <c r="AA936" i="5"/>
  <c r="W928" i="5"/>
  <c r="Z928" i="5"/>
  <c r="AA897" i="5"/>
  <c r="Z918" i="5"/>
  <c r="Z915" i="5"/>
  <c r="X922" i="5"/>
  <c r="W913" i="5"/>
  <c r="W921" i="5"/>
  <c r="AA928" i="5"/>
  <c r="AA914" i="5"/>
  <c r="AA915" i="5"/>
  <c r="X913" i="5"/>
  <c r="AA895" i="5"/>
  <c r="X910" i="5"/>
  <c r="AA908" i="5"/>
  <c r="AA973" i="5"/>
  <c r="X967" i="5"/>
  <c r="AA933" i="5"/>
  <c r="X891" i="5"/>
  <c r="AA892" i="5"/>
  <c r="W688" i="5"/>
  <c r="X690" i="5"/>
  <c r="X686" i="5"/>
  <c r="Z687" i="5"/>
  <c r="AA695" i="5"/>
  <c r="X695" i="5"/>
  <c r="W686" i="5"/>
  <c r="AA690" i="5"/>
  <c r="X693" i="5"/>
  <c r="X687" i="5"/>
  <c r="AA688" i="5"/>
  <c r="AA687" i="5"/>
  <c r="X694" i="5"/>
  <c r="AA686" i="5"/>
  <c r="X692" i="5"/>
  <c r="AA694" i="5"/>
  <c r="AA696" i="5"/>
  <c r="AA685" i="5"/>
  <c r="AA693" i="5"/>
  <c r="X685" i="5"/>
  <c r="X696" i="5"/>
  <c r="AA691" i="5"/>
  <c r="Z686" i="5"/>
  <c r="X691" i="5"/>
  <c r="W685" i="5"/>
  <c r="Z688" i="5"/>
  <c r="AA689" i="5"/>
  <c r="X688" i="5"/>
  <c r="W687" i="5"/>
  <c r="X786" i="5"/>
  <c r="X787" i="5"/>
  <c r="Z779" i="5"/>
  <c r="W779" i="5"/>
  <c r="AA785" i="5"/>
  <c r="AA778" i="5"/>
  <c r="W778" i="5"/>
  <c r="AA780" i="5"/>
  <c r="AA786" i="5"/>
  <c r="AA787" i="5"/>
  <c r="AA782" i="5"/>
  <c r="X785" i="5"/>
  <c r="X780" i="5"/>
  <c r="AA783" i="5"/>
  <c r="AA779" i="5"/>
  <c r="Z777" i="5"/>
  <c r="X779" i="5"/>
  <c r="X781" i="5"/>
  <c r="X783" i="5"/>
  <c r="AA777" i="5"/>
  <c r="W777" i="5"/>
  <c r="X778" i="5"/>
  <c r="AA784" i="5"/>
  <c r="X782" i="5"/>
  <c r="W776" i="5"/>
  <c r="X776" i="5"/>
  <c r="X784" i="5"/>
  <c r="AA781" i="5"/>
  <c r="Z776" i="5"/>
  <c r="W810" i="5"/>
  <c r="W811" i="5"/>
  <c r="Z811" i="5"/>
  <c r="W813" i="5"/>
  <c r="Z812" i="5"/>
  <c r="X819" i="5"/>
  <c r="X820" i="5"/>
  <c r="Z813" i="5"/>
  <c r="AA819" i="5"/>
  <c r="AA818" i="5"/>
  <c r="X818" i="5"/>
  <c r="W812" i="5"/>
  <c r="AA821" i="5"/>
  <c r="X821" i="5"/>
  <c r="AA820" i="5"/>
  <c r="X643" i="5"/>
  <c r="Z810" i="5"/>
  <c r="X889" i="5"/>
  <c r="AA776" i="5"/>
  <c r="W780" i="5"/>
  <c r="W781" i="5"/>
  <c r="X788" i="5"/>
  <c r="W782" i="5"/>
  <c r="X789" i="5"/>
  <c r="W783" i="5"/>
  <c r="X790" i="5"/>
  <c r="X791" i="5"/>
  <c r="Z782" i="5"/>
  <c r="AA790" i="5"/>
  <c r="Z783" i="5"/>
  <c r="Z780" i="5"/>
  <c r="AA788" i="5"/>
  <c r="AA791" i="5"/>
  <c r="AA789" i="5"/>
  <c r="Z781" i="5"/>
  <c r="Z861" i="5"/>
  <c r="AA867" i="5"/>
  <c r="Z858" i="5"/>
  <c r="W861" i="5"/>
  <c r="Z859" i="5"/>
  <c r="X866" i="5"/>
  <c r="W858" i="5"/>
  <c r="AA866" i="5"/>
  <c r="X869" i="5"/>
  <c r="X865" i="5"/>
  <c r="X864" i="5"/>
  <c r="AA869" i="5"/>
  <c r="Z860" i="5"/>
  <c r="X867" i="5"/>
  <c r="W859" i="5"/>
  <c r="X868" i="5"/>
  <c r="AA864" i="5"/>
  <c r="W860" i="5"/>
  <c r="AA868" i="5"/>
  <c r="AA865" i="5"/>
  <c r="W658" i="5"/>
  <c r="W659" i="5"/>
  <c r="W660" i="5"/>
  <c r="W661" i="5"/>
  <c r="X668" i="5"/>
  <c r="AA666" i="5"/>
  <c r="AA668" i="5"/>
  <c r="AA667" i="5"/>
  <c r="AA664" i="5"/>
  <c r="AA660" i="5"/>
  <c r="AA665" i="5"/>
  <c r="Z661" i="5"/>
  <c r="AA662" i="5"/>
  <c r="AA659" i="5"/>
  <c r="AA661" i="5"/>
  <c r="X661" i="5"/>
  <c r="X660" i="5"/>
  <c r="Z658" i="5"/>
  <c r="X665" i="5"/>
  <c r="X667" i="5"/>
  <c r="X662" i="5"/>
  <c r="X666" i="5"/>
  <c r="Z660" i="5"/>
  <c r="X663" i="5"/>
  <c r="AA663" i="5"/>
  <c r="AA658" i="5"/>
  <c r="AA669" i="5"/>
  <c r="X659" i="5"/>
  <c r="X669" i="5"/>
  <c r="X658" i="5"/>
  <c r="W753" i="5"/>
  <c r="W752" i="5"/>
  <c r="W751" i="5"/>
  <c r="X760" i="5"/>
  <c r="X756" i="5"/>
  <c r="AA758" i="5"/>
  <c r="X754" i="5"/>
  <c r="AA753" i="5"/>
  <c r="X758" i="5"/>
  <c r="AA759" i="5"/>
  <c r="X762" i="5"/>
  <c r="X753" i="5"/>
  <c r="AA756" i="5"/>
  <c r="AA751" i="5"/>
  <c r="Z752" i="5"/>
  <c r="AA752" i="5"/>
  <c r="W754" i="5"/>
  <c r="X757" i="5"/>
  <c r="AA762" i="5"/>
  <c r="AA761" i="5"/>
  <c r="Z754" i="5"/>
  <c r="X759" i="5"/>
  <c r="Z751" i="5"/>
  <c r="X761" i="5"/>
  <c r="AA757" i="5"/>
  <c r="AA754" i="5"/>
  <c r="AA760" i="5"/>
  <c r="X751" i="5"/>
  <c r="Z753" i="5"/>
  <c r="X755" i="5"/>
  <c r="AA755" i="5"/>
  <c r="W820" i="5"/>
  <c r="W821" i="5"/>
  <c r="W822" i="5"/>
  <c r="X828" i="5"/>
  <c r="AA827" i="5"/>
  <c r="X825" i="5"/>
  <c r="X827" i="5"/>
  <c r="X831" i="5"/>
  <c r="X829" i="5"/>
  <c r="AA828" i="5"/>
  <c r="AA830" i="5"/>
  <c r="W823" i="5"/>
  <c r="Z823" i="5"/>
  <c r="X830" i="5"/>
  <c r="AA831" i="5"/>
  <c r="AA825" i="5"/>
  <c r="AA826" i="5"/>
  <c r="AA822" i="5"/>
  <c r="Z820" i="5"/>
  <c r="X823" i="5"/>
  <c r="Z821" i="5"/>
  <c r="X822" i="5"/>
  <c r="AA829" i="5"/>
  <c r="X826" i="5"/>
  <c r="Z643" i="5"/>
  <c r="W844" i="5"/>
  <c r="W842" i="5"/>
  <c r="AA852" i="5"/>
  <c r="X847" i="5"/>
  <c r="AA849" i="5"/>
  <c r="X842" i="5"/>
  <c r="X851" i="5"/>
  <c r="Z844" i="5"/>
  <c r="X846" i="5"/>
  <c r="AA847" i="5"/>
  <c r="X850" i="5"/>
  <c r="Z842" i="5"/>
  <c r="Z845" i="5"/>
  <c r="AA844" i="5"/>
  <c r="AA853" i="5"/>
  <c r="X845" i="5"/>
  <c r="X843" i="5"/>
  <c r="X849" i="5"/>
  <c r="AA842" i="5"/>
  <c r="AA846" i="5"/>
  <c r="W843" i="5"/>
  <c r="X852" i="5"/>
  <c r="Z843" i="5"/>
  <c r="X853" i="5"/>
  <c r="AA848" i="5"/>
  <c r="W845" i="5"/>
  <c r="X848" i="5"/>
  <c r="AA850" i="5"/>
  <c r="AA851" i="5"/>
  <c r="AA845" i="5"/>
  <c r="AA843" i="5"/>
  <c r="X844" i="5"/>
  <c r="X664" i="5"/>
  <c r="X484" i="5"/>
  <c r="W474" i="5"/>
  <c r="W475" i="5"/>
  <c r="W476" i="5"/>
  <c r="W477" i="5"/>
  <c r="AA484" i="5"/>
  <c r="X482" i="5"/>
  <c r="Z474" i="5"/>
  <c r="Z477" i="5"/>
  <c r="AA482" i="5"/>
  <c r="Z475" i="5"/>
  <c r="X480" i="5"/>
  <c r="AA480" i="5"/>
  <c r="Z476" i="5"/>
  <c r="X481" i="5"/>
  <c r="X485" i="5"/>
  <c r="X483" i="5"/>
  <c r="AA483" i="5"/>
  <c r="AA485" i="5"/>
  <c r="AA481" i="5"/>
  <c r="X794" i="5"/>
  <c r="W788" i="5"/>
  <c r="X795" i="5"/>
  <c r="X796" i="5"/>
  <c r="W785" i="5"/>
  <c r="W787" i="5"/>
  <c r="W786" i="5"/>
  <c r="AA794" i="5"/>
  <c r="AA793" i="5"/>
  <c r="X792" i="5"/>
  <c r="Z788" i="5"/>
  <c r="AA795" i="5"/>
  <c r="Z785" i="5"/>
  <c r="AA792" i="5"/>
  <c r="AA796" i="5"/>
  <c r="X648" i="5"/>
  <c r="X689" i="5"/>
  <c r="W888" i="5"/>
  <c r="Z889" i="5"/>
  <c r="X888" i="5"/>
  <c r="W890" i="5"/>
  <c r="AA890" i="5"/>
  <c r="AA888" i="5"/>
  <c r="Z890" i="5"/>
  <c r="Z888" i="5"/>
  <c r="W889" i="5"/>
  <c r="W732" i="5"/>
  <c r="W733" i="5"/>
  <c r="AA741" i="5"/>
  <c r="AA738" i="5"/>
  <c r="W730" i="5"/>
  <c r="AA736" i="5"/>
  <c r="X732" i="5"/>
  <c r="X730" i="5"/>
  <c r="X737" i="5"/>
  <c r="W731" i="5"/>
  <c r="AA734" i="5"/>
  <c r="X739" i="5"/>
  <c r="AA737" i="5"/>
  <c r="X734" i="5"/>
  <c r="Z733" i="5"/>
  <c r="Z730" i="5"/>
  <c r="AA740" i="5"/>
  <c r="Z731" i="5"/>
  <c r="X735" i="5"/>
  <c r="AA730" i="5"/>
  <c r="AA733" i="5"/>
  <c r="AA731" i="5"/>
  <c r="X740" i="5"/>
  <c r="AA739" i="5"/>
  <c r="AA732" i="5"/>
  <c r="X741" i="5"/>
  <c r="AA735" i="5"/>
  <c r="X731" i="5"/>
  <c r="X736" i="5"/>
  <c r="Z732" i="5"/>
  <c r="X733" i="5"/>
  <c r="X738" i="5"/>
  <c r="W800" i="5"/>
  <c r="W801" i="5"/>
  <c r="X803" i="5"/>
  <c r="AA810" i="5"/>
  <c r="AA811" i="5"/>
  <c r="W802" i="5"/>
  <c r="X806" i="5"/>
  <c r="X811" i="5"/>
  <c r="X810" i="5"/>
  <c r="W803" i="5"/>
  <c r="AA809" i="5"/>
  <c r="AA802" i="5"/>
  <c r="AA805" i="5"/>
  <c r="Z803" i="5"/>
  <c r="AA808" i="5"/>
  <c r="X802" i="5"/>
  <c r="X805" i="5"/>
  <c r="Z800" i="5"/>
  <c r="AA801" i="5"/>
  <c r="X809" i="5"/>
  <c r="AA804" i="5"/>
  <c r="AA800" i="5"/>
  <c r="X808" i="5"/>
  <c r="Z802" i="5"/>
  <c r="AA807" i="5"/>
  <c r="Z801" i="5"/>
  <c r="AA806" i="5"/>
  <c r="AA803" i="5"/>
  <c r="X807" i="5"/>
  <c r="X804" i="5"/>
  <c r="X801" i="5"/>
  <c r="X646" i="5"/>
  <c r="X824" i="5"/>
  <c r="W407" i="5"/>
  <c r="W408" i="5"/>
  <c r="X412" i="5"/>
  <c r="W406" i="5"/>
  <c r="W405" i="5"/>
  <c r="AA410" i="5"/>
  <c r="Z406" i="5"/>
  <c r="X416" i="5"/>
  <c r="X414" i="5"/>
  <c r="Z408" i="5"/>
  <c r="AA413" i="5"/>
  <c r="AA405" i="5"/>
  <c r="AA416" i="5"/>
  <c r="AA411" i="5"/>
  <c r="AA407" i="5"/>
  <c r="AA415" i="5"/>
  <c r="AA412" i="5"/>
  <c r="AA408" i="5"/>
  <c r="X413" i="5"/>
  <c r="X415" i="5"/>
  <c r="AA406" i="5"/>
  <c r="AA414" i="5"/>
  <c r="Z405" i="5"/>
  <c r="AA409" i="5"/>
  <c r="X504" i="5"/>
  <c r="X505" i="5"/>
  <c r="X506" i="5"/>
  <c r="W497" i="5"/>
  <c r="W498" i="5"/>
  <c r="X502" i="5"/>
  <c r="Z495" i="5"/>
  <c r="AA496" i="5"/>
  <c r="X500" i="5"/>
  <c r="X496" i="5"/>
  <c r="X497" i="5"/>
  <c r="X495" i="5"/>
  <c r="W496" i="5"/>
  <c r="X501" i="5"/>
  <c r="X499" i="5"/>
  <c r="AA499" i="5"/>
  <c r="X503" i="5"/>
  <c r="AA501" i="5"/>
  <c r="AA504" i="5"/>
  <c r="W495" i="5"/>
  <c r="Z498" i="5"/>
  <c r="AA506" i="5"/>
  <c r="AA502" i="5"/>
  <c r="X498" i="5"/>
  <c r="AA495" i="5"/>
  <c r="AA505" i="5"/>
  <c r="Z496" i="5"/>
  <c r="AA503" i="5"/>
  <c r="AA497" i="5"/>
  <c r="AA498" i="5"/>
  <c r="AA500" i="5"/>
  <c r="AA824" i="5"/>
  <c r="W825" i="5"/>
  <c r="W826" i="5"/>
  <c r="Z827" i="5"/>
  <c r="Z826" i="5"/>
  <c r="W824" i="5"/>
  <c r="X832" i="5"/>
  <c r="Z825" i="5"/>
  <c r="AA833" i="5"/>
  <c r="X833" i="5"/>
  <c r="W827" i="5"/>
  <c r="Z824" i="5"/>
  <c r="AA835" i="5"/>
  <c r="X834" i="5"/>
  <c r="X835" i="5"/>
  <c r="AA834" i="5"/>
  <c r="AA832" i="5"/>
  <c r="X815" i="5"/>
  <c r="W809" i="5"/>
  <c r="W808" i="5"/>
  <c r="W807" i="5"/>
  <c r="X817" i="5"/>
  <c r="AA817" i="5"/>
  <c r="X812" i="5"/>
  <c r="AA814" i="5"/>
  <c r="AA816" i="5"/>
  <c r="X814" i="5"/>
  <c r="W806" i="5"/>
  <c r="Z808" i="5"/>
  <c r="X816" i="5"/>
  <c r="X813" i="5"/>
  <c r="AA815" i="5"/>
  <c r="Z806" i="5"/>
  <c r="Z809" i="5"/>
  <c r="X644" i="5"/>
  <c r="X800" i="5"/>
  <c r="X752" i="5"/>
  <c r="W853" i="5"/>
  <c r="W854" i="5"/>
  <c r="W852" i="5"/>
  <c r="X858" i="5"/>
  <c r="X856" i="5"/>
  <c r="X855" i="5"/>
  <c r="AA856" i="5"/>
  <c r="AA860" i="5"/>
  <c r="W855" i="5"/>
  <c r="AA855" i="5"/>
  <c r="X857" i="5"/>
  <c r="AA854" i="5"/>
  <c r="AA858" i="5"/>
  <c r="Z855" i="5"/>
  <c r="X854" i="5"/>
  <c r="X861" i="5"/>
  <c r="X859" i="5"/>
  <c r="X863" i="5"/>
  <c r="AA857" i="5"/>
  <c r="Z852" i="5"/>
  <c r="AA863" i="5"/>
  <c r="AA861" i="5"/>
  <c r="X862" i="5"/>
  <c r="Z853" i="5"/>
  <c r="AA859" i="5"/>
  <c r="AA862" i="5"/>
  <c r="X860" i="5"/>
  <c r="W643" i="5"/>
  <c r="W644" i="5"/>
  <c r="W645" i="5"/>
  <c r="W646" i="5"/>
  <c r="AA652" i="5"/>
  <c r="Z646" i="5"/>
  <c r="AA651" i="5"/>
  <c r="X651" i="5"/>
  <c r="AA653" i="5"/>
  <c r="AA650" i="5"/>
  <c r="Z644" i="5"/>
  <c r="AA646" i="5"/>
  <c r="X652" i="5"/>
  <c r="AA647" i="5"/>
  <c r="AA644" i="5"/>
  <c r="X649" i="5"/>
  <c r="X650" i="5"/>
  <c r="X653" i="5"/>
  <c r="AA645" i="5"/>
  <c r="AA643" i="5"/>
  <c r="AA649" i="5"/>
  <c r="AA654" i="5"/>
  <c r="AA648" i="5"/>
  <c r="X654" i="5"/>
  <c r="AA812" i="5"/>
  <c r="X890" i="5"/>
  <c r="X474" i="5"/>
  <c r="W470" i="5"/>
  <c r="X475" i="5"/>
  <c r="W471" i="5"/>
  <c r="X476" i="5"/>
  <c r="X473" i="5"/>
  <c r="W469" i="5"/>
  <c r="W468" i="5"/>
  <c r="Z471" i="5"/>
  <c r="AA470" i="5"/>
  <c r="Z468" i="5"/>
  <c r="AA474" i="5"/>
  <c r="X478" i="5"/>
  <c r="Z469" i="5"/>
  <c r="AA473" i="5"/>
  <c r="X470" i="5"/>
  <c r="X472" i="5"/>
  <c r="AA476" i="5"/>
  <c r="X468" i="5"/>
  <c r="X477" i="5"/>
  <c r="AA477" i="5"/>
  <c r="AA469" i="5"/>
  <c r="X479" i="5"/>
  <c r="X469" i="5"/>
  <c r="Z470" i="5"/>
  <c r="AA472" i="5"/>
  <c r="X471" i="5"/>
  <c r="AA468" i="5"/>
  <c r="AA471" i="5"/>
  <c r="AA479" i="5"/>
  <c r="AA475" i="5"/>
  <c r="AA478" i="5"/>
  <c r="Z5" i="5" l="1"/>
  <c r="W4" i="5"/>
  <c r="Z4" i="5"/>
  <c r="X4" i="5"/>
  <c r="W3" i="5"/>
  <c r="Z3" i="5"/>
  <c r="AA4" i="5"/>
  <c r="AA3" i="5"/>
  <c r="AA5" i="5"/>
  <c r="X5" i="5"/>
  <c r="X3" i="5"/>
  <c r="W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AHalford</author>
    <author>SL3Lab</author>
    <author>LFLLAB</author>
    <author>lfllab</author>
    <author>lflsll</author>
    <author>Lab Sl3   - LGL</author>
  </authors>
  <commentList>
    <comment ref="I23" authorId="0" shapeId="0" xr:uid="{00000000-0006-0000-0000-000001000000}">
      <text>
        <r>
          <rPr>
            <b/>
            <sz val="8"/>
            <color indexed="81"/>
            <rFont val="Tahoma"/>
            <family val="2"/>
          </rPr>
          <t>AHalford:</t>
        </r>
        <r>
          <rPr>
            <sz val="8"/>
            <color indexed="81"/>
            <rFont val="Tahoma"/>
            <family val="2"/>
          </rPr>
          <t xml:space="preserve">
str 4 shutdown for 1 week
</t>
        </r>
      </text>
    </comment>
    <comment ref="A38" authorId="1" shapeId="0" xr:uid="{00000000-0006-0000-0000-000002000000}">
      <text>
        <r>
          <rPr>
            <b/>
            <sz val="8"/>
            <color indexed="81"/>
            <rFont val="Tahoma"/>
            <family val="2"/>
          </rPr>
          <t>SL3Lab:</t>
        </r>
        <r>
          <rPr>
            <sz val="8"/>
            <color indexed="81"/>
            <rFont val="Tahoma"/>
            <family val="2"/>
          </rPr>
          <t xml:space="preserve">
stream 3 down
</t>
        </r>
      </text>
    </comment>
    <comment ref="D50" authorId="1" shapeId="0" xr:uid="{00000000-0006-0000-0000-000003000000}">
      <text>
        <r>
          <rPr>
            <b/>
            <sz val="8"/>
            <color indexed="81"/>
            <rFont val="Tahoma"/>
            <family val="2"/>
          </rPr>
          <t>SL3Lab:</t>
        </r>
        <r>
          <rPr>
            <sz val="8"/>
            <color indexed="81"/>
            <rFont val="Tahoma"/>
            <family val="2"/>
          </rPr>
          <t xml:space="preserve">
temp taken on 14/10/2003 as thermometer was broken on 13/10/2003</t>
        </r>
      </text>
    </comment>
    <comment ref="L50" authorId="1" shapeId="0" xr:uid="{00000000-0006-0000-0000-000004000000}">
      <text>
        <r>
          <rPr>
            <b/>
            <sz val="8"/>
            <color indexed="81"/>
            <rFont val="Tahoma"/>
            <family val="2"/>
          </rPr>
          <t>SL3Lab:</t>
        </r>
        <r>
          <rPr>
            <sz val="8"/>
            <color indexed="81"/>
            <rFont val="Tahoma"/>
            <family val="2"/>
          </rPr>
          <t xml:space="preserve">
temperature was taken on 14/10/2003 as thermometer was broken on 13/10/2003</t>
        </r>
      </text>
    </comment>
    <comment ref="C89" authorId="1" shapeId="0" xr:uid="{00000000-0006-0000-0000-000005000000}">
      <text>
        <r>
          <rPr>
            <b/>
            <sz val="8"/>
            <color indexed="81"/>
            <rFont val="Tahoma"/>
            <family val="2"/>
          </rPr>
          <t>SL3Lab:</t>
        </r>
        <r>
          <rPr>
            <sz val="8"/>
            <color indexed="81"/>
            <rFont val="Tahoma"/>
            <family val="2"/>
          </rPr>
          <t xml:space="preserve">
average flow due to fluctuation on demister valve reported to control room for check (0-3)</t>
        </r>
      </text>
    </comment>
    <comment ref="K89" authorId="1" shapeId="0" xr:uid="{00000000-0006-0000-0000-000006000000}">
      <text>
        <r>
          <rPr>
            <b/>
            <sz val="8"/>
            <color indexed="81"/>
            <rFont val="Tahoma"/>
            <family val="2"/>
          </rPr>
          <t>SL3Lab:</t>
        </r>
        <r>
          <rPr>
            <sz val="8"/>
            <color indexed="81"/>
            <rFont val="Tahoma"/>
            <family val="2"/>
          </rPr>
          <t xml:space="preserve">
average flow due to fluctuation on demister valve reported to control room (0-3)</t>
        </r>
      </text>
    </comment>
    <comment ref="C107" authorId="1" shapeId="0" xr:uid="{00000000-0006-0000-0000-000007000000}">
      <text>
        <r>
          <rPr>
            <b/>
            <sz val="8"/>
            <color indexed="81"/>
            <rFont val="Tahoma"/>
            <family val="2"/>
          </rPr>
          <t>SL3Lab:</t>
        </r>
        <r>
          <rPr>
            <sz val="8"/>
            <color indexed="81"/>
            <rFont val="Tahoma"/>
            <family val="2"/>
          </rPr>
          <t xml:space="preserve">
demister readings fluctuating - no accurate reading can be made  - estimated at 2</t>
        </r>
      </text>
    </comment>
    <comment ref="K107" authorId="1" shapeId="0" xr:uid="{00000000-0006-0000-0000-000008000000}">
      <text>
        <r>
          <rPr>
            <b/>
            <sz val="8"/>
            <color indexed="81"/>
            <rFont val="Tahoma"/>
            <family val="2"/>
          </rPr>
          <t>SL3Lab:</t>
        </r>
        <r>
          <rPr>
            <sz val="8"/>
            <color indexed="81"/>
            <rFont val="Tahoma"/>
            <family val="2"/>
          </rPr>
          <t xml:space="preserve">
demister readings fluctuating - no accurate reading can be made  - estimated at 0.63</t>
        </r>
      </text>
    </comment>
    <comment ref="A189" authorId="1" shapeId="0" xr:uid="{00000000-0006-0000-0000-000009000000}">
      <text>
        <r>
          <rPr>
            <b/>
            <sz val="8"/>
            <color indexed="81"/>
            <rFont val="Tahoma"/>
            <family val="2"/>
          </rPr>
          <t>SL3Lab:</t>
        </r>
        <r>
          <rPr>
            <sz val="8"/>
            <color indexed="81"/>
            <rFont val="Tahoma"/>
            <family val="2"/>
          </rPr>
          <t xml:space="preserve">
Stream 3 not in operation due to repairs to failed bearing,</t>
        </r>
      </text>
    </comment>
    <comment ref="C248" authorId="2" shapeId="0" xr:uid="{00000000-0006-0000-0000-00000A000000}">
      <text>
        <r>
          <rPr>
            <b/>
            <sz val="8"/>
            <color indexed="81"/>
            <rFont val="Tahoma"/>
            <family val="2"/>
          </rPr>
          <t>LFLLAB:</t>
        </r>
        <r>
          <rPr>
            <sz val="8"/>
            <color indexed="81"/>
            <rFont val="Tahoma"/>
            <family val="2"/>
          </rPr>
          <t xml:space="preserve">
demister fluctuating between these two figures, control room informed.</t>
        </r>
      </text>
    </comment>
    <comment ref="K272" authorId="3" shapeId="0" xr:uid="{00000000-0006-0000-0000-00000B000000}">
      <text>
        <r>
          <rPr>
            <b/>
            <sz val="8"/>
            <color indexed="81"/>
            <rFont val="Tahoma"/>
            <family val="2"/>
          </rPr>
          <t>lfllab:</t>
        </r>
        <r>
          <rPr>
            <sz val="8"/>
            <color indexed="81"/>
            <rFont val="Tahoma"/>
            <family val="2"/>
          </rPr>
          <t xml:space="preserve">
faulty meter? </t>
        </r>
      </text>
    </comment>
    <comment ref="K273" authorId="3" shapeId="0" xr:uid="{00000000-0006-0000-0000-00000C000000}">
      <text>
        <r>
          <rPr>
            <b/>
            <sz val="8"/>
            <color indexed="81"/>
            <rFont val="Tahoma"/>
            <family val="2"/>
          </rPr>
          <t>lfllab:</t>
        </r>
        <r>
          <rPr>
            <sz val="8"/>
            <color indexed="81"/>
            <rFont val="Tahoma"/>
            <family val="2"/>
          </rPr>
          <t xml:space="preserve">
faulty meter? </t>
        </r>
      </text>
    </comment>
    <comment ref="K276" authorId="2" shapeId="0" xr:uid="{00000000-0006-0000-0000-00000D000000}">
      <text>
        <r>
          <rPr>
            <b/>
            <sz val="8"/>
            <color indexed="81"/>
            <rFont val="Tahoma"/>
            <family val="2"/>
          </rPr>
          <t>LFLLAB:</t>
        </r>
        <r>
          <rPr>
            <sz val="8"/>
            <color indexed="81"/>
            <rFont val="Tahoma"/>
            <family val="2"/>
          </rPr>
          <t xml:space="preserve">
faulty meter ?</t>
        </r>
      </text>
    </comment>
    <comment ref="E286" authorId="3" shapeId="0" xr:uid="{00000000-0006-0000-0000-00000E000000}">
      <text>
        <r>
          <rPr>
            <b/>
            <sz val="8"/>
            <color indexed="81"/>
            <rFont val="Tahoma"/>
            <family val="2"/>
          </rPr>
          <t>lfllab:</t>
        </r>
        <r>
          <rPr>
            <sz val="8"/>
            <color indexed="81"/>
            <rFont val="Tahoma"/>
            <family val="2"/>
          </rPr>
          <t xml:space="preserve">
meter being serviced</t>
        </r>
      </text>
    </comment>
    <comment ref="M286" authorId="3" shapeId="0" xr:uid="{00000000-0006-0000-0000-00000F000000}">
      <text>
        <r>
          <rPr>
            <b/>
            <sz val="8"/>
            <color indexed="81"/>
            <rFont val="Tahoma"/>
            <family val="2"/>
          </rPr>
          <t>lfllab:</t>
        </r>
        <r>
          <rPr>
            <sz val="8"/>
            <color indexed="81"/>
            <rFont val="Tahoma"/>
            <family val="2"/>
          </rPr>
          <t xml:space="preserve">
meter being serviced</t>
        </r>
      </text>
    </comment>
    <comment ref="E287" authorId="3" shapeId="0" xr:uid="{00000000-0006-0000-0000-000010000000}">
      <text>
        <r>
          <rPr>
            <b/>
            <sz val="8"/>
            <color indexed="81"/>
            <rFont val="Tahoma"/>
            <family val="2"/>
          </rPr>
          <t>lfllab:</t>
        </r>
        <r>
          <rPr>
            <sz val="8"/>
            <color indexed="81"/>
            <rFont val="Tahoma"/>
            <family val="2"/>
          </rPr>
          <t xml:space="preserve">
meter being serviced</t>
        </r>
      </text>
    </comment>
    <comment ref="M287" authorId="3" shapeId="0" xr:uid="{00000000-0006-0000-0000-000011000000}">
      <text>
        <r>
          <rPr>
            <b/>
            <sz val="8"/>
            <color indexed="81"/>
            <rFont val="Tahoma"/>
            <family val="2"/>
          </rPr>
          <t>lfllab:</t>
        </r>
        <r>
          <rPr>
            <sz val="8"/>
            <color indexed="81"/>
            <rFont val="Tahoma"/>
            <family val="2"/>
          </rPr>
          <t xml:space="preserve">
meter being serviced</t>
        </r>
      </text>
    </comment>
    <comment ref="M321" authorId="2" shapeId="0" xr:uid="{00000000-0006-0000-0000-000012000000}">
      <text>
        <r>
          <rPr>
            <b/>
            <sz val="8"/>
            <color indexed="81"/>
            <rFont val="Tahoma"/>
            <family val="2"/>
          </rPr>
          <t>LFLLAB:</t>
        </r>
        <r>
          <rPr>
            <sz val="8"/>
            <color indexed="81"/>
            <rFont val="Tahoma"/>
            <family val="2"/>
          </rPr>
          <t xml:space="preserve">
 read Friday 19 Dec</t>
        </r>
      </text>
    </comment>
    <comment ref="C340" authorId="2" shapeId="0" xr:uid="{00000000-0006-0000-0000-000013000000}">
      <text>
        <r>
          <rPr>
            <b/>
            <sz val="8"/>
            <color indexed="81"/>
            <rFont val="Tahoma"/>
            <family val="2"/>
          </rPr>
          <t>LFLLAB:</t>
        </r>
        <r>
          <rPr>
            <sz val="8"/>
            <color indexed="81"/>
            <rFont val="Tahoma"/>
            <family val="2"/>
          </rPr>
          <t xml:space="preserve">
check next week to see if broken</t>
        </r>
      </text>
    </comment>
    <comment ref="C343" authorId="2" shapeId="0" xr:uid="{00000000-0006-0000-0000-000014000000}">
      <text>
        <r>
          <rPr>
            <b/>
            <sz val="8"/>
            <color indexed="81"/>
            <rFont val="Tahoma"/>
            <family val="2"/>
          </rPr>
          <t>LFLLAB:</t>
        </r>
        <r>
          <rPr>
            <sz val="8"/>
            <color indexed="81"/>
            <rFont val="Tahoma"/>
            <family val="2"/>
          </rPr>
          <t xml:space="preserve">
created a work order to correct fault</t>
        </r>
      </text>
    </comment>
    <comment ref="M452" authorId="4" shapeId="0" xr:uid="{00000000-0006-0000-0000-000015000000}">
      <text>
        <r>
          <rPr>
            <b/>
            <sz val="8"/>
            <color indexed="81"/>
            <rFont val="Tahoma"/>
            <family val="2"/>
          </rPr>
          <t>lflsll:</t>
        </r>
        <r>
          <rPr>
            <sz val="8"/>
            <color indexed="81"/>
            <rFont val="Tahoma"/>
            <family val="2"/>
          </rPr>
          <t xml:space="preserve">
It wasn't possible to measure the true air flow. 
The standby fan was operating and there was no suitable point to measure the true air flow..
This value has been estimated from the fan speed and fan curve (+10%, -0%).</t>
        </r>
      </text>
    </comment>
    <comment ref="M453" authorId="4" shapeId="0" xr:uid="{00000000-0006-0000-0000-000016000000}">
      <text>
        <r>
          <rPr>
            <b/>
            <sz val="8"/>
            <color indexed="81"/>
            <rFont val="Tahoma"/>
            <family val="2"/>
          </rPr>
          <t>lflsll:</t>
        </r>
        <r>
          <rPr>
            <sz val="8"/>
            <color indexed="81"/>
            <rFont val="Tahoma"/>
            <family val="2"/>
          </rPr>
          <t xml:space="preserve">
Air velocity measured in cross over ducting to standby fan. Note : This has the same cross section as the main stream 4 fan (viz : 130 x 130 cm). The low result was due to stream 4 being in slowdown when the measurement was taken.</t>
        </r>
      </text>
    </comment>
    <comment ref="A484" authorId="3" shapeId="0" xr:uid="{00000000-0006-0000-0000-000017000000}">
      <text>
        <r>
          <rPr>
            <b/>
            <sz val="10"/>
            <color indexed="81"/>
            <rFont val="Tahoma"/>
            <family val="2"/>
          </rPr>
          <t>lfllab:</t>
        </r>
        <r>
          <rPr>
            <sz val="10"/>
            <color indexed="81"/>
            <rFont val="Tahoma"/>
            <family val="2"/>
          </rPr>
          <t xml:space="preserve">
time test carried out 1415</t>
        </r>
      </text>
    </comment>
    <comment ref="I484" authorId="3" shapeId="0" xr:uid="{00000000-0006-0000-0000-000018000000}">
      <text>
        <r>
          <rPr>
            <b/>
            <sz val="10"/>
            <color indexed="81"/>
            <rFont val="Tahoma"/>
            <family val="2"/>
          </rPr>
          <t>lfllab:</t>
        </r>
        <r>
          <rPr>
            <sz val="10"/>
            <color indexed="81"/>
            <rFont val="Tahoma"/>
            <family val="2"/>
          </rPr>
          <t xml:space="preserve">
time test carried out 1415 hrs</t>
        </r>
      </text>
    </comment>
    <comment ref="K494" authorId="3" shapeId="0" xr:uid="{00000000-0006-0000-0000-000019000000}">
      <text>
        <r>
          <rPr>
            <b/>
            <sz val="10"/>
            <color indexed="81"/>
            <rFont val="Tahoma"/>
            <family val="2"/>
          </rPr>
          <t>lfllab:</t>
        </r>
        <r>
          <rPr>
            <sz val="10"/>
            <color indexed="81"/>
            <rFont val="Tahoma"/>
            <family val="2"/>
          </rPr>
          <t xml:space="preserve">
unable to take any furthur measyrements as cross draught flow diverted proir to shutdown</t>
        </r>
      </text>
    </comment>
    <comment ref="J496" authorId="3" shapeId="0" xr:uid="{00000000-0006-0000-0000-00001A000000}">
      <text>
        <r>
          <rPr>
            <b/>
            <sz val="10"/>
            <color indexed="81"/>
            <rFont val="Tahoma"/>
            <family val="2"/>
          </rPr>
          <t>lfllab:</t>
        </r>
        <r>
          <rPr>
            <sz val="10"/>
            <color indexed="81"/>
            <rFont val="Tahoma"/>
            <family val="2"/>
          </rPr>
          <t xml:space="preserve">
shut down on the
30/4/12</t>
        </r>
      </text>
    </comment>
    <comment ref="C519" authorId="3" shapeId="0" xr:uid="{00000000-0006-0000-0000-00001B000000}">
      <text>
        <r>
          <rPr>
            <b/>
            <sz val="10"/>
            <color indexed="81"/>
            <rFont val="Tahoma"/>
            <family val="2"/>
          </rPr>
          <t>lfllab:</t>
        </r>
        <r>
          <rPr>
            <sz val="10"/>
            <color indexed="81"/>
            <rFont val="Tahoma"/>
            <family val="2"/>
          </rPr>
          <t xml:space="preserve">
flow meter very erratic,
reported</t>
        </r>
      </text>
    </comment>
    <comment ref="K519" authorId="3" shapeId="0" xr:uid="{00000000-0006-0000-0000-00001C000000}">
      <text>
        <r>
          <rPr>
            <b/>
            <sz val="10"/>
            <color indexed="81"/>
            <rFont val="Tahoma"/>
            <family val="2"/>
          </rPr>
          <t>lfllab:</t>
        </r>
        <r>
          <rPr>
            <sz val="10"/>
            <color indexed="81"/>
            <rFont val="Tahoma"/>
            <family val="2"/>
          </rPr>
          <t xml:space="preserve">
flow meter very erratic,
reported</t>
        </r>
      </text>
    </comment>
    <comment ref="C527" authorId="3" shapeId="0" xr:uid="{00000000-0006-0000-0000-00001D000000}">
      <text>
        <r>
          <rPr>
            <b/>
            <sz val="8"/>
            <color indexed="81"/>
            <rFont val="Tahoma"/>
            <family val="2"/>
          </rPr>
          <t>lfllab:</t>
        </r>
        <r>
          <rPr>
            <sz val="8"/>
            <color indexed="81"/>
            <rFont val="Tahoma"/>
            <family val="2"/>
          </rPr>
          <t xml:space="preserve">
Flow meter not working,
reported</t>
        </r>
      </text>
    </comment>
    <comment ref="K527" authorId="3" shapeId="0" xr:uid="{00000000-0006-0000-0000-00001E000000}">
      <text>
        <r>
          <rPr>
            <b/>
            <sz val="8"/>
            <color indexed="81"/>
            <rFont val="Tahoma"/>
            <family val="2"/>
          </rPr>
          <t>lfllab:</t>
        </r>
        <r>
          <rPr>
            <sz val="8"/>
            <color indexed="81"/>
            <rFont val="Tahoma"/>
            <family val="2"/>
          </rPr>
          <t xml:space="preserve">
flow meter not working,
reported</t>
        </r>
      </text>
    </comment>
    <comment ref="A562" authorId="3" shapeId="0" xr:uid="{00000000-0006-0000-0000-00001F000000}">
      <text>
        <r>
          <rPr>
            <b/>
            <sz val="10"/>
            <color indexed="81"/>
            <rFont val="Tahoma"/>
            <family val="2"/>
          </rPr>
          <t>lfllab:</t>
        </r>
        <r>
          <rPr>
            <sz val="10"/>
            <color indexed="81"/>
            <rFont val="Tahoma"/>
            <family val="2"/>
          </rPr>
          <t xml:space="preserve">
Plant has been on shutdown all week</t>
        </r>
      </text>
    </comment>
    <comment ref="I562" authorId="3" shapeId="0" xr:uid="{00000000-0006-0000-0000-000020000000}">
      <text>
        <r>
          <rPr>
            <b/>
            <sz val="10"/>
            <color indexed="81"/>
            <rFont val="Tahoma"/>
            <family val="2"/>
          </rPr>
          <t>lfllab:</t>
        </r>
        <r>
          <rPr>
            <sz val="10"/>
            <color indexed="81"/>
            <rFont val="Tahoma"/>
            <family val="2"/>
          </rPr>
          <t xml:space="preserve">
Plant shutdown all week</t>
        </r>
      </text>
    </comment>
    <comment ref="A566" authorId="3" shapeId="0" xr:uid="{00000000-0006-0000-0000-000021000000}">
      <text>
        <r>
          <rPr>
            <b/>
            <sz val="10"/>
            <color indexed="81"/>
            <rFont val="Tahoma"/>
            <family val="2"/>
          </rPr>
          <t>lfllab:</t>
        </r>
        <r>
          <rPr>
            <sz val="10"/>
            <color indexed="81"/>
            <rFont val="Tahoma"/>
            <family val="2"/>
          </rPr>
          <t xml:space="preserve">
No readings on stream 3
System bypass in operation. All week.</t>
        </r>
      </text>
    </comment>
    <comment ref="A567" authorId="3" shapeId="0" xr:uid="{00000000-0006-0000-0000-000022000000}">
      <text>
        <r>
          <rPr>
            <b/>
            <sz val="10"/>
            <color indexed="81"/>
            <rFont val="Tahoma"/>
            <family val="2"/>
          </rPr>
          <t>lfllab:</t>
        </r>
        <r>
          <rPr>
            <sz val="10"/>
            <color indexed="81"/>
            <rFont val="Tahoma"/>
            <family val="2"/>
          </rPr>
          <t xml:space="preserve">
Bypass in operation, no result possible other than demister flow.</t>
        </r>
      </text>
    </comment>
    <comment ref="A568" authorId="3" shapeId="0" xr:uid="{00000000-0006-0000-0000-000023000000}">
      <text>
        <r>
          <rPr>
            <b/>
            <sz val="8"/>
            <color indexed="81"/>
            <rFont val="Tahoma"/>
            <family val="2"/>
          </rPr>
          <t>lfllab:</t>
        </r>
        <r>
          <rPr>
            <sz val="8"/>
            <color indexed="81"/>
            <rFont val="Tahoma"/>
            <family val="2"/>
          </rPr>
          <t xml:space="preserve">
sample taken from new bypass sampling point</t>
        </r>
      </text>
    </comment>
    <comment ref="A569" authorId="3" shapeId="0" xr:uid="{00000000-0006-0000-0000-000024000000}">
      <text>
        <r>
          <rPr>
            <b/>
            <sz val="8"/>
            <color indexed="81"/>
            <rFont val="Tahoma"/>
            <family val="2"/>
          </rPr>
          <t>lfllab:</t>
        </r>
        <r>
          <rPr>
            <sz val="8"/>
            <color indexed="81"/>
            <rFont val="Tahoma"/>
            <family val="2"/>
          </rPr>
          <t xml:space="preserve">
sample taken from spare fan sampling point</t>
        </r>
      </text>
    </comment>
    <comment ref="A571" authorId="3" shapeId="0" xr:uid="{00000000-0006-0000-0000-000025000000}">
      <text>
        <r>
          <rPr>
            <b/>
            <sz val="10"/>
            <color indexed="81"/>
            <rFont val="Tahoma"/>
            <family val="2"/>
          </rPr>
          <t>lfllab:</t>
        </r>
        <r>
          <rPr>
            <sz val="10"/>
            <color indexed="81"/>
            <rFont val="Tahoma"/>
            <family val="2"/>
          </rPr>
          <t xml:space="preserve">
just started up</t>
        </r>
      </text>
    </comment>
    <comment ref="M586" authorId="3" shapeId="0" xr:uid="{00000000-0006-0000-0000-000026000000}">
      <text>
        <r>
          <rPr>
            <b/>
            <sz val="10"/>
            <color indexed="81"/>
            <rFont val="Tahoma"/>
            <family val="2"/>
          </rPr>
          <t xml:space="preserve">lfllab:
Tested 21-01-14
Issue with stream 4
</t>
        </r>
      </text>
    </comment>
    <comment ref="A599" authorId="3" shapeId="0" xr:uid="{00000000-0006-0000-0000-000027000000}">
      <text>
        <r>
          <rPr>
            <b/>
            <sz val="8"/>
            <color indexed="81"/>
            <rFont val="Tahoma"/>
            <family val="2"/>
          </rPr>
          <t>lfllab:</t>
        </r>
        <r>
          <rPr>
            <sz val="8"/>
            <color indexed="81"/>
            <rFont val="Tahoma"/>
            <family val="2"/>
          </rPr>
          <t xml:space="preserve">
reading taken from spare fan sample point</t>
        </r>
      </text>
    </comment>
    <comment ref="A600" authorId="5" shapeId="0" xr:uid="{00000000-0006-0000-0000-000028000000}">
      <text>
        <r>
          <rPr>
            <b/>
            <sz val="9"/>
            <color indexed="81"/>
            <rFont val="Tahoma"/>
            <family val="2"/>
          </rPr>
          <t>Lab Sl3   - LGL:</t>
        </r>
        <r>
          <rPr>
            <sz val="9"/>
            <color indexed="81"/>
            <rFont val="Tahoma"/>
            <family val="2"/>
          </rPr>
          <t xml:space="preserve">
Reading taken from spare samlple point</t>
        </r>
      </text>
    </comment>
    <comment ref="I603" authorId="5" shapeId="0" xr:uid="{00000000-0006-0000-0000-000029000000}">
      <text>
        <r>
          <rPr>
            <b/>
            <sz val="9"/>
            <color indexed="81"/>
            <rFont val="Tahoma"/>
            <family val="2"/>
          </rPr>
          <t>Lab Sl3   - LGL:</t>
        </r>
        <r>
          <rPr>
            <sz val="9"/>
            <color indexed="81"/>
            <rFont val="Tahoma"/>
            <family val="2"/>
          </rPr>
          <t xml:space="preserve">
Stream 4 down on 20/05/14</t>
        </r>
      </text>
    </comment>
    <comment ref="E651" authorId="5" shapeId="0" xr:uid="{00000000-0006-0000-0000-00002A000000}">
      <text>
        <r>
          <rPr>
            <b/>
            <sz val="9"/>
            <color indexed="81"/>
            <rFont val="Tahoma"/>
            <family val="2"/>
          </rPr>
          <t>Lab Sl3   - LGL:</t>
        </r>
        <r>
          <rPr>
            <sz val="9"/>
            <color indexed="81"/>
            <rFont val="Tahoma"/>
            <family val="2"/>
          </rPr>
          <t xml:space="preserve">
2-112Q109 used</t>
        </r>
      </text>
    </comment>
    <comment ref="M651" authorId="5" shapeId="0" xr:uid="{00000000-0006-0000-0000-00002B000000}">
      <text>
        <r>
          <rPr>
            <b/>
            <sz val="9"/>
            <color indexed="81"/>
            <rFont val="Tahoma"/>
            <family val="2"/>
          </rPr>
          <t>Lab Sl3   - LGL:</t>
        </r>
        <r>
          <rPr>
            <sz val="9"/>
            <color indexed="81"/>
            <rFont val="Tahoma"/>
            <family val="2"/>
          </rPr>
          <t xml:space="preserve">
2-112Q109 used</t>
        </r>
      </text>
    </comment>
    <comment ref="E652" authorId="5" shapeId="0" xr:uid="{00000000-0006-0000-0000-00002C000000}">
      <text>
        <r>
          <rPr>
            <b/>
            <sz val="9"/>
            <color indexed="81"/>
            <rFont val="Tahoma"/>
            <family val="2"/>
          </rPr>
          <t>Lab Sl3   - LGL:</t>
        </r>
        <r>
          <rPr>
            <sz val="9"/>
            <color indexed="81"/>
            <rFont val="Tahoma"/>
            <family val="2"/>
          </rPr>
          <t xml:space="preserve">
2-112Q109 used</t>
        </r>
      </text>
    </comment>
    <comment ref="M652" authorId="5" shapeId="0" xr:uid="{00000000-0006-0000-0000-00002D000000}">
      <text>
        <r>
          <rPr>
            <b/>
            <sz val="9"/>
            <color indexed="81"/>
            <rFont val="Tahoma"/>
            <family val="2"/>
          </rPr>
          <t>Lab Sl3   - LGL:</t>
        </r>
        <r>
          <rPr>
            <sz val="9"/>
            <color indexed="81"/>
            <rFont val="Tahoma"/>
            <family val="2"/>
          </rPr>
          <t xml:space="preserve">
2-112Q109 used</t>
        </r>
      </text>
    </comment>
    <comment ref="E653" authorId="5" shapeId="0" xr:uid="{00000000-0006-0000-0000-00002E000000}">
      <text>
        <r>
          <rPr>
            <b/>
            <sz val="9"/>
            <color indexed="81"/>
            <rFont val="Tahoma"/>
            <family val="2"/>
          </rPr>
          <t>Lab Sl3   - LGL:</t>
        </r>
        <r>
          <rPr>
            <sz val="9"/>
            <color indexed="81"/>
            <rFont val="Tahoma"/>
            <family val="2"/>
          </rPr>
          <t xml:space="preserve">
2-112Q109 used</t>
        </r>
      </text>
    </comment>
    <comment ref="M653" authorId="5" shapeId="0" xr:uid="{00000000-0006-0000-0000-00002F000000}">
      <text>
        <r>
          <rPr>
            <b/>
            <sz val="9"/>
            <color indexed="81"/>
            <rFont val="Tahoma"/>
            <family val="2"/>
          </rPr>
          <t>Lab Sl3   - LGL:</t>
        </r>
        <r>
          <rPr>
            <sz val="9"/>
            <color indexed="81"/>
            <rFont val="Tahoma"/>
            <family val="2"/>
          </rPr>
          <t xml:space="preserve">
2-112Q109 used</t>
        </r>
      </text>
    </comment>
    <comment ref="E654" authorId="5" shapeId="0" xr:uid="{00000000-0006-0000-0000-000030000000}">
      <text>
        <r>
          <rPr>
            <b/>
            <sz val="9"/>
            <color indexed="81"/>
            <rFont val="Tahoma"/>
            <family val="2"/>
          </rPr>
          <t>Lab Sl3   - LGL:</t>
        </r>
        <r>
          <rPr>
            <sz val="9"/>
            <color indexed="81"/>
            <rFont val="Tahoma"/>
            <family val="2"/>
          </rPr>
          <t xml:space="preserve">
2-112Q109 used</t>
        </r>
      </text>
    </comment>
    <comment ref="M654" authorId="5" shapeId="0" xr:uid="{00000000-0006-0000-0000-000031000000}">
      <text>
        <r>
          <rPr>
            <b/>
            <sz val="9"/>
            <color indexed="81"/>
            <rFont val="Tahoma"/>
            <family val="2"/>
          </rPr>
          <t>Lab Sl3   - LGL:</t>
        </r>
        <r>
          <rPr>
            <sz val="9"/>
            <color indexed="81"/>
            <rFont val="Tahoma"/>
            <family val="2"/>
          </rPr>
          <t xml:space="preserve">
2-112Q109 used</t>
        </r>
      </text>
    </comment>
    <comment ref="E655" authorId="5" shapeId="0" xr:uid="{00000000-0006-0000-0000-000032000000}">
      <text>
        <r>
          <rPr>
            <b/>
            <sz val="9"/>
            <color indexed="81"/>
            <rFont val="Tahoma"/>
            <family val="2"/>
          </rPr>
          <t>Lab Sl3   - LGL:</t>
        </r>
        <r>
          <rPr>
            <sz val="9"/>
            <color indexed="81"/>
            <rFont val="Tahoma"/>
            <family val="2"/>
          </rPr>
          <t xml:space="preserve">
2-112Q109 used</t>
        </r>
      </text>
    </comment>
    <comment ref="M655" authorId="5" shapeId="0" xr:uid="{00000000-0006-0000-0000-000033000000}">
      <text>
        <r>
          <rPr>
            <b/>
            <sz val="9"/>
            <color indexed="81"/>
            <rFont val="Tahoma"/>
            <family val="2"/>
          </rPr>
          <t>Lab Sl3   - LGL:</t>
        </r>
        <r>
          <rPr>
            <sz val="9"/>
            <color indexed="81"/>
            <rFont val="Tahoma"/>
            <family val="2"/>
          </rPr>
          <t xml:space="preserve">
2-112Q109 used</t>
        </r>
      </text>
    </comment>
    <comment ref="E656" authorId="5" shapeId="0" xr:uid="{00000000-0006-0000-0000-000034000000}">
      <text>
        <r>
          <rPr>
            <b/>
            <sz val="9"/>
            <color indexed="81"/>
            <rFont val="Tahoma"/>
            <family val="2"/>
          </rPr>
          <t>Lab Sl3   - LGL:</t>
        </r>
        <r>
          <rPr>
            <sz val="9"/>
            <color indexed="81"/>
            <rFont val="Tahoma"/>
            <family val="2"/>
          </rPr>
          <t xml:space="preserve">
2-112Q109 used</t>
        </r>
      </text>
    </comment>
    <comment ref="M656" authorId="5" shapeId="0" xr:uid="{00000000-0006-0000-0000-000035000000}">
      <text>
        <r>
          <rPr>
            <b/>
            <sz val="9"/>
            <color indexed="81"/>
            <rFont val="Tahoma"/>
            <family val="2"/>
          </rPr>
          <t>Lab Sl3   - LGL:</t>
        </r>
        <r>
          <rPr>
            <sz val="9"/>
            <color indexed="81"/>
            <rFont val="Tahoma"/>
            <family val="2"/>
          </rPr>
          <t xml:space="preserve">
2-112Q109 used</t>
        </r>
      </text>
    </comment>
    <comment ref="E657" authorId="5" shapeId="0" xr:uid="{00000000-0006-0000-0000-000036000000}">
      <text>
        <r>
          <rPr>
            <b/>
            <sz val="9"/>
            <color indexed="81"/>
            <rFont val="Tahoma"/>
            <family val="2"/>
          </rPr>
          <t>Lab Sl3   - LGL:</t>
        </r>
        <r>
          <rPr>
            <sz val="9"/>
            <color indexed="81"/>
            <rFont val="Tahoma"/>
            <family val="2"/>
          </rPr>
          <t xml:space="preserve">
2-112Q109 used</t>
        </r>
      </text>
    </comment>
    <comment ref="M657" authorId="5" shapeId="0" xr:uid="{00000000-0006-0000-0000-000037000000}">
      <text>
        <r>
          <rPr>
            <b/>
            <sz val="9"/>
            <color indexed="81"/>
            <rFont val="Tahoma"/>
            <family val="2"/>
          </rPr>
          <t>Lab Sl3   - LGL:</t>
        </r>
        <r>
          <rPr>
            <sz val="9"/>
            <color indexed="81"/>
            <rFont val="Tahoma"/>
            <family val="2"/>
          </rPr>
          <t xml:space="preserve">
2-112Q109 used</t>
        </r>
      </text>
    </comment>
    <comment ref="E658" authorId="5" shapeId="0" xr:uid="{00000000-0006-0000-0000-000038000000}">
      <text>
        <r>
          <rPr>
            <b/>
            <sz val="9"/>
            <color indexed="81"/>
            <rFont val="Tahoma"/>
            <family val="2"/>
          </rPr>
          <t>Lab Sl3   - LGL:</t>
        </r>
        <r>
          <rPr>
            <sz val="9"/>
            <color indexed="81"/>
            <rFont val="Tahoma"/>
            <family val="2"/>
          </rPr>
          <t xml:space="preserve">
2-112Q109 used</t>
        </r>
      </text>
    </comment>
    <comment ref="M658" authorId="5" shapeId="0" xr:uid="{00000000-0006-0000-0000-000039000000}">
      <text>
        <r>
          <rPr>
            <b/>
            <sz val="9"/>
            <color indexed="81"/>
            <rFont val="Tahoma"/>
            <family val="2"/>
          </rPr>
          <t>Lab Sl3   - LGL:</t>
        </r>
        <r>
          <rPr>
            <sz val="9"/>
            <color indexed="81"/>
            <rFont val="Tahoma"/>
            <family val="2"/>
          </rPr>
          <t xml:space="preserve">
2-112Q109 used</t>
        </r>
      </text>
    </comment>
    <comment ref="E659" authorId="5" shapeId="0" xr:uid="{00000000-0006-0000-0000-00003A000000}">
      <text>
        <r>
          <rPr>
            <b/>
            <sz val="9"/>
            <color indexed="81"/>
            <rFont val="Tahoma"/>
            <family val="2"/>
          </rPr>
          <t>Lab Sl3   - LGL:</t>
        </r>
        <r>
          <rPr>
            <sz val="9"/>
            <color indexed="81"/>
            <rFont val="Tahoma"/>
            <family val="2"/>
          </rPr>
          <t xml:space="preserve">
2-112Q109 used</t>
        </r>
      </text>
    </comment>
    <comment ref="M659" authorId="5" shapeId="0" xr:uid="{00000000-0006-0000-0000-00003B000000}">
      <text>
        <r>
          <rPr>
            <b/>
            <sz val="9"/>
            <color indexed="81"/>
            <rFont val="Tahoma"/>
            <family val="2"/>
          </rPr>
          <t>Lab Sl3   - LGL:</t>
        </r>
        <r>
          <rPr>
            <sz val="9"/>
            <color indexed="81"/>
            <rFont val="Tahoma"/>
            <family val="2"/>
          </rPr>
          <t xml:space="preserve">
2-112Q109 used</t>
        </r>
      </text>
    </comment>
    <comment ref="E660" authorId="5" shapeId="0" xr:uid="{00000000-0006-0000-0000-00003C000000}">
      <text>
        <r>
          <rPr>
            <b/>
            <sz val="9"/>
            <color indexed="81"/>
            <rFont val="Tahoma"/>
            <family val="2"/>
          </rPr>
          <t>Lab Sl3   - LGL:</t>
        </r>
        <r>
          <rPr>
            <sz val="9"/>
            <color indexed="81"/>
            <rFont val="Tahoma"/>
            <family val="2"/>
          </rPr>
          <t xml:space="preserve">
2-112Q109 used</t>
        </r>
      </text>
    </comment>
    <comment ref="M660" authorId="5" shapeId="0" xr:uid="{00000000-0006-0000-0000-00003D000000}">
      <text>
        <r>
          <rPr>
            <b/>
            <sz val="9"/>
            <color indexed="81"/>
            <rFont val="Tahoma"/>
            <family val="2"/>
          </rPr>
          <t>Lab Sl3   - LGL:</t>
        </r>
        <r>
          <rPr>
            <sz val="9"/>
            <color indexed="81"/>
            <rFont val="Tahoma"/>
            <family val="2"/>
          </rPr>
          <t xml:space="preserve">
2-112Q109 used</t>
        </r>
      </text>
    </comment>
    <comment ref="E661" authorId="3" shapeId="0" xr:uid="{00000000-0006-0000-0000-00003E000000}">
      <text>
        <r>
          <rPr>
            <b/>
            <sz val="9"/>
            <color indexed="81"/>
            <rFont val="Tahoma"/>
            <family val="2"/>
          </rPr>
          <t>lfllab:</t>
        </r>
        <r>
          <rPr>
            <sz val="9"/>
            <color indexed="81"/>
            <rFont val="Tahoma"/>
            <family val="2"/>
          </rPr>
          <t xml:space="preserve">
2-112Q109 used</t>
        </r>
      </text>
    </comment>
    <comment ref="M661" authorId="3" shapeId="0" xr:uid="{00000000-0006-0000-0000-00003F000000}">
      <text>
        <r>
          <rPr>
            <b/>
            <sz val="9"/>
            <color indexed="81"/>
            <rFont val="Tahoma"/>
            <family val="2"/>
          </rPr>
          <t>lfllab:</t>
        </r>
        <r>
          <rPr>
            <sz val="9"/>
            <color indexed="81"/>
            <rFont val="Tahoma"/>
            <family val="2"/>
          </rPr>
          <t xml:space="preserve">
2-112Q109 used</t>
        </r>
      </text>
    </comment>
    <comment ref="E662" authorId="3" shapeId="0" xr:uid="{00000000-0006-0000-0000-000040000000}">
      <text>
        <r>
          <rPr>
            <b/>
            <sz val="9"/>
            <color indexed="81"/>
            <rFont val="Tahoma"/>
            <family val="2"/>
          </rPr>
          <t>lfllab:</t>
        </r>
        <r>
          <rPr>
            <sz val="9"/>
            <color indexed="81"/>
            <rFont val="Tahoma"/>
            <family val="2"/>
          </rPr>
          <t xml:space="preserve">
2-112Q109 used</t>
        </r>
      </text>
    </comment>
    <comment ref="M662" authorId="3" shapeId="0" xr:uid="{00000000-0006-0000-0000-000041000000}">
      <text>
        <r>
          <rPr>
            <b/>
            <sz val="9"/>
            <color indexed="81"/>
            <rFont val="Tahoma"/>
            <family val="2"/>
          </rPr>
          <t>lfllab:</t>
        </r>
        <r>
          <rPr>
            <sz val="9"/>
            <color indexed="81"/>
            <rFont val="Tahoma"/>
            <family val="2"/>
          </rPr>
          <t xml:space="preserve">
2-112Q109 used</t>
        </r>
      </text>
    </comment>
    <comment ref="E663" authorId="3" shapeId="0" xr:uid="{00000000-0006-0000-0000-000042000000}">
      <text>
        <r>
          <rPr>
            <b/>
            <sz val="9"/>
            <color indexed="81"/>
            <rFont val="Tahoma"/>
            <family val="2"/>
          </rPr>
          <t>lfllab:</t>
        </r>
        <r>
          <rPr>
            <sz val="9"/>
            <color indexed="81"/>
            <rFont val="Tahoma"/>
            <family val="2"/>
          </rPr>
          <t xml:space="preserve">
2-112Q109 used</t>
        </r>
      </text>
    </comment>
    <comment ref="M663" authorId="3" shapeId="0" xr:uid="{00000000-0006-0000-0000-000043000000}">
      <text>
        <r>
          <rPr>
            <b/>
            <sz val="9"/>
            <color indexed="81"/>
            <rFont val="Tahoma"/>
            <family val="2"/>
          </rPr>
          <t>lfllab:</t>
        </r>
        <r>
          <rPr>
            <sz val="9"/>
            <color indexed="81"/>
            <rFont val="Tahoma"/>
            <family val="2"/>
          </rPr>
          <t xml:space="preserve">
2-112Q109 used</t>
        </r>
      </text>
    </comment>
    <comment ref="E664" authorId="3" shapeId="0" xr:uid="{00000000-0006-0000-0000-000044000000}">
      <text>
        <r>
          <rPr>
            <b/>
            <sz val="9"/>
            <color indexed="81"/>
            <rFont val="Tahoma"/>
            <family val="2"/>
          </rPr>
          <t>lfllab:</t>
        </r>
        <r>
          <rPr>
            <sz val="9"/>
            <color indexed="81"/>
            <rFont val="Tahoma"/>
            <family val="2"/>
          </rPr>
          <t xml:space="preserve">
2-112Q109 used</t>
        </r>
      </text>
    </comment>
    <comment ref="M664" authorId="3" shapeId="0" xr:uid="{00000000-0006-0000-0000-000045000000}">
      <text>
        <r>
          <rPr>
            <b/>
            <sz val="9"/>
            <color indexed="81"/>
            <rFont val="Tahoma"/>
            <family val="2"/>
          </rPr>
          <t>lfllab:</t>
        </r>
        <r>
          <rPr>
            <sz val="9"/>
            <color indexed="81"/>
            <rFont val="Tahoma"/>
            <family val="2"/>
          </rPr>
          <t xml:space="preserve">
2-112Q109 used</t>
        </r>
      </text>
    </comment>
    <comment ref="M669" authorId="5" shapeId="0" xr:uid="{00000000-0006-0000-0000-000046000000}">
      <text>
        <r>
          <rPr>
            <b/>
            <sz val="9"/>
            <color indexed="81"/>
            <rFont val="Tahoma"/>
            <family val="2"/>
          </rPr>
          <t>Lab Sl3   - LGL:</t>
        </r>
        <r>
          <rPr>
            <sz val="9"/>
            <color indexed="81"/>
            <rFont val="Tahoma"/>
            <family val="2"/>
          </rPr>
          <t xml:space="preserve">
2-112Q109 used</t>
        </r>
      </text>
    </comment>
    <comment ref="E670" authorId="3" shapeId="0" xr:uid="{00000000-0006-0000-0000-000047000000}">
      <text>
        <r>
          <rPr>
            <b/>
            <sz val="9"/>
            <color indexed="81"/>
            <rFont val="Tahoma"/>
            <family val="2"/>
          </rPr>
          <t>lfllab:</t>
        </r>
        <r>
          <rPr>
            <sz val="9"/>
            <color indexed="81"/>
            <rFont val="Tahoma"/>
            <family val="2"/>
          </rPr>
          <t xml:space="preserve">
2-112Q109 used</t>
        </r>
      </text>
    </comment>
    <comment ref="M670" authorId="5" shapeId="0" xr:uid="{00000000-0006-0000-0000-000048000000}">
      <text>
        <r>
          <rPr>
            <b/>
            <sz val="9"/>
            <color indexed="81"/>
            <rFont val="Tahoma"/>
            <family val="2"/>
          </rPr>
          <t>Lab Sl3   - LGL:</t>
        </r>
        <r>
          <rPr>
            <sz val="9"/>
            <color indexed="81"/>
            <rFont val="Tahoma"/>
            <family val="2"/>
          </rPr>
          <t xml:space="preserve">
2-112Q109 used</t>
        </r>
      </text>
    </comment>
    <comment ref="E671" authorId="3" shapeId="0" xr:uid="{00000000-0006-0000-0000-000049000000}">
      <text>
        <r>
          <rPr>
            <b/>
            <sz val="9"/>
            <color indexed="81"/>
            <rFont val="Tahoma"/>
            <family val="2"/>
          </rPr>
          <t>lfllab:</t>
        </r>
        <r>
          <rPr>
            <sz val="9"/>
            <color indexed="81"/>
            <rFont val="Tahoma"/>
            <family val="2"/>
          </rPr>
          <t xml:space="preserve">
2-112Q109 used</t>
        </r>
      </text>
    </comment>
    <comment ref="M671" authorId="5" shapeId="0" xr:uid="{00000000-0006-0000-0000-00004A000000}">
      <text>
        <r>
          <rPr>
            <b/>
            <sz val="9"/>
            <color indexed="81"/>
            <rFont val="Tahoma"/>
            <family val="2"/>
          </rPr>
          <t>Lab Sl3   - LGL:</t>
        </r>
        <r>
          <rPr>
            <sz val="9"/>
            <color indexed="81"/>
            <rFont val="Tahoma"/>
            <family val="2"/>
          </rPr>
          <t xml:space="preserve">
2-112Q109 used</t>
        </r>
      </text>
    </comment>
    <comment ref="E672" authorId="3" shapeId="0" xr:uid="{00000000-0006-0000-0000-00004B000000}">
      <text>
        <r>
          <rPr>
            <b/>
            <sz val="9"/>
            <color indexed="81"/>
            <rFont val="Tahoma"/>
            <family val="2"/>
          </rPr>
          <t>lfllab:</t>
        </r>
        <r>
          <rPr>
            <sz val="9"/>
            <color indexed="81"/>
            <rFont val="Tahoma"/>
            <family val="2"/>
          </rPr>
          <t xml:space="preserve">
2-112Q109 used</t>
        </r>
      </text>
    </comment>
    <comment ref="M672" authorId="5" shapeId="0" xr:uid="{00000000-0006-0000-0000-00004C000000}">
      <text>
        <r>
          <rPr>
            <b/>
            <sz val="9"/>
            <color indexed="81"/>
            <rFont val="Tahoma"/>
            <family val="2"/>
          </rPr>
          <t>Lab Sl3   - LGL:</t>
        </r>
        <r>
          <rPr>
            <sz val="9"/>
            <color indexed="81"/>
            <rFont val="Tahoma"/>
            <family val="2"/>
          </rPr>
          <t xml:space="preserve">
2-112Q109 used</t>
        </r>
      </text>
    </comment>
    <comment ref="E673" authorId="3" shapeId="0" xr:uid="{00000000-0006-0000-0000-00004D000000}">
      <text>
        <r>
          <rPr>
            <b/>
            <sz val="9"/>
            <color indexed="81"/>
            <rFont val="Tahoma"/>
            <family val="2"/>
          </rPr>
          <t>lfllab:</t>
        </r>
        <r>
          <rPr>
            <sz val="9"/>
            <color indexed="81"/>
            <rFont val="Tahoma"/>
            <family val="2"/>
          </rPr>
          <t xml:space="preserve">
2-112Q109 used</t>
        </r>
      </text>
    </comment>
    <comment ref="M673" authorId="5" shapeId="0" xr:uid="{00000000-0006-0000-0000-00004E000000}">
      <text>
        <r>
          <rPr>
            <b/>
            <sz val="9"/>
            <color indexed="81"/>
            <rFont val="Tahoma"/>
            <family val="2"/>
          </rPr>
          <t>Lab Sl3   - LGL:</t>
        </r>
        <r>
          <rPr>
            <sz val="9"/>
            <color indexed="81"/>
            <rFont val="Tahoma"/>
            <family val="2"/>
          </rPr>
          <t xml:space="preserve">
2-112Q109 used</t>
        </r>
      </text>
    </comment>
    <comment ref="E674" authorId="3" shapeId="0" xr:uid="{00000000-0006-0000-0000-00004F000000}">
      <text>
        <r>
          <rPr>
            <b/>
            <sz val="9"/>
            <color indexed="81"/>
            <rFont val="Tahoma"/>
            <family val="2"/>
          </rPr>
          <t>lfllab:</t>
        </r>
        <r>
          <rPr>
            <sz val="9"/>
            <color indexed="81"/>
            <rFont val="Tahoma"/>
            <family val="2"/>
          </rPr>
          <t xml:space="preserve">
2-112Q109 used</t>
        </r>
      </text>
    </comment>
    <comment ref="M674" authorId="5" shapeId="0" xr:uid="{00000000-0006-0000-0000-000050000000}">
      <text>
        <r>
          <rPr>
            <b/>
            <sz val="9"/>
            <color indexed="81"/>
            <rFont val="Tahoma"/>
            <family val="2"/>
          </rPr>
          <t>Lab Sl3   - LGL:</t>
        </r>
        <r>
          <rPr>
            <sz val="9"/>
            <color indexed="81"/>
            <rFont val="Tahoma"/>
            <family val="2"/>
          </rPr>
          <t xml:space="preserve">
2-112Q109 used</t>
        </r>
      </text>
    </comment>
    <comment ref="E675" authorId="3" shapeId="0" xr:uid="{00000000-0006-0000-0000-000051000000}">
      <text>
        <r>
          <rPr>
            <b/>
            <sz val="9"/>
            <color indexed="81"/>
            <rFont val="Tahoma"/>
            <family val="2"/>
          </rPr>
          <t>lfllab:</t>
        </r>
        <r>
          <rPr>
            <sz val="9"/>
            <color indexed="81"/>
            <rFont val="Tahoma"/>
            <family val="2"/>
          </rPr>
          <t xml:space="preserve">
2-112Q109 used</t>
        </r>
      </text>
    </comment>
    <comment ref="M675" authorId="5" shapeId="0" xr:uid="{00000000-0006-0000-0000-000052000000}">
      <text>
        <r>
          <rPr>
            <b/>
            <sz val="9"/>
            <color indexed="81"/>
            <rFont val="Tahoma"/>
            <family val="2"/>
          </rPr>
          <t>Lab Sl3   - LGL:</t>
        </r>
        <r>
          <rPr>
            <sz val="9"/>
            <color indexed="81"/>
            <rFont val="Tahoma"/>
            <family val="2"/>
          </rPr>
          <t xml:space="preserve">
2-112Q109 used</t>
        </r>
      </text>
    </comment>
    <comment ref="A686" authorId="5" shapeId="0" xr:uid="{00000000-0006-0000-0000-000053000000}">
      <text>
        <r>
          <rPr>
            <b/>
            <sz val="9"/>
            <color indexed="81"/>
            <rFont val="Tahoma"/>
            <family val="2"/>
          </rPr>
          <t>Lab Sl3   - LGL:</t>
        </r>
        <r>
          <rPr>
            <sz val="9"/>
            <color indexed="81"/>
            <rFont val="Tahoma"/>
            <family val="2"/>
          </rPr>
          <t xml:space="preserve">
Line down</t>
        </r>
      </text>
    </comment>
    <comment ref="K686" authorId="5" shapeId="0" xr:uid="{00000000-0006-0000-0000-000054000000}">
      <text>
        <r>
          <rPr>
            <b/>
            <sz val="9"/>
            <color indexed="81"/>
            <rFont val="Tahoma"/>
            <family val="2"/>
          </rPr>
          <t>Lab Sl3   - LGL:</t>
        </r>
        <r>
          <rPr>
            <sz val="9"/>
            <color indexed="81"/>
            <rFont val="Tahoma"/>
            <family val="2"/>
          </rPr>
          <t xml:space="preserve">
fluctuating gauge so unable to take reading. Ops manager informed.</t>
        </r>
      </text>
    </comment>
    <comment ref="A687" authorId="5" shapeId="0" xr:uid="{00000000-0006-0000-0000-000055000000}">
      <text>
        <r>
          <rPr>
            <b/>
            <sz val="9"/>
            <color indexed="81"/>
            <rFont val="Tahoma"/>
            <family val="2"/>
          </rPr>
          <t>Lab Sl3   - LGL:</t>
        </r>
        <r>
          <rPr>
            <sz val="9"/>
            <color indexed="81"/>
            <rFont val="Tahoma"/>
            <family val="2"/>
          </rPr>
          <t xml:space="preserve">
Line down</t>
        </r>
      </text>
    </comment>
    <comment ref="A717" authorId="5" shapeId="0" xr:uid="{00000000-0006-0000-0000-000056000000}">
      <text>
        <r>
          <rPr>
            <b/>
            <sz val="9"/>
            <color indexed="81"/>
            <rFont val="Tahoma"/>
            <family val="2"/>
          </rPr>
          <t>Lab Sl3   - LGL:</t>
        </r>
        <r>
          <rPr>
            <sz val="9"/>
            <color indexed="81"/>
            <rFont val="Tahoma"/>
            <family val="2"/>
          </rPr>
          <t xml:space="preserve">
First check after shutdown</t>
        </r>
      </text>
    </comment>
    <comment ref="I717" authorId="5" shapeId="0" xr:uid="{00000000-0006-0000-0000-000057000000}">
      <text>
        <r>
          <rPr>
            <b/>
            <sz val="9"/>
            <color indexed="81"/>
            <rFont val="Tahoma"/>
            <family val="2"/>
          </rPr>
          <t>Lab Sl3   - LGL:</t>
        </r>
        <r>
          <rPr>
            <sz val="9"/>
            <color indexed="81"/>
            <rFont val="Tahoma"/>
            <family val="2"/>
          </rPr>
          <t xml:space="preserve">
First check after shutdown</t>
        </r>
      </text>
    </comment>
    <comment ref="I736" authorId="5" shapeId="0" xr:uid="{00000000-0006-0000-0000-000058000000}">
      <text>
        <r>
          <rPr>
            <b/>
            <sz val="9"/>
            <color indexed="81"/>
            <rFont val="Tahoma"/>
            <family val="2"/>
          </rPr>
          <t>Lab Sl3   - LGL:</t>
        </r>
        <r>
          <rPr>
            <sz val="9"/>
            <color indexed="81"/>
            <rFont val="Tahoma"/>
            <family val="2"/>
          </rPr>
          <t xml:space="preserve">
Tested after spin up</t>
        </r>
      </text>
    </comment>
    <comment ref="I750" authorId="5" shapeId="0" xr:uid="{00000000-0006-0000-0000-000059000000}">
      <text>
        <r>
          <rPr>
            <b/>
            <sz val="9"/>
            <color indexed="81"/>
            <rFont val="Tahoma"/>
            <family val="2"/>
          </rPr>
          <t>Lab Sl3   - LGL:</t>
        </r>
        <r>
          <rPr>
            <sz val="9"/>
            <color indexed="81"/>
            <rFont val="Tahoma"/>
            <family val="2"/>
          </rPr>
          <t xml:space="preserve">
Spare sample point</t>
        </r>
      </text>
    </comment>
    <comment ref="I866" authorId="5" shapeId="0" xr:uid="{00000000-0006-0000-0000-00005A000000}">
      <text>
        <r>
          <rPr>
            <b/>
            <sz val="9"/>
            <color indexed="81"/>
            <rFont val="Tahoma"/>
            <family val="2"/>
          </rPr>
          <t>Lab Sl3   - LGL:</t>
        </r>
        <r>
          <rPr>
            <sz val="9"/>
            <color indexed="81"/>
            <rFont val="Tahoma"/>
            <family val="2"/>
          </rPr>
          <t xml:space="preserve">
taken from spare sampling point</t>
        </r>
      </text>
    </comment>
    <comment ref="B958" authorId="5" shapeId="0" xr:uid="{00000000-0006-0000-0000-00005B000000}">
      <text>
        <r>
          <rPr>
            <b/>
            <sz val="9"/>
            <color indexed="81"/>
            <rFont val="Tahoma"/>
            <family val="2"/>
          </rPr>
          <t>Lab Sl3   - LGL:</t>
        </r>
        <r>
          <rPr>
            <sz val="9"/>
            <color indexed="81"/>
            <rFont val="Tahoma"/>
            <family val="2"/>
          </rPr>
          <t xml:space="preserve">
repeat tomorrow!</t>
        </r>
      </text>
    </comment>
    <comment ref="I971" authorId="5" shapeId="0" xr:uid="{00000000-0006-0000-0000-00005C000000}">
      <text>
        <r>
          <rPr>
            <b/>
            <sz val="9"/>
            <color indexed="81"/>
            <rFont val="Tahoma"/>
            <family val="2"/>
          </rPr>
          <t>Lab Sl3   - LGL:</t>
        </r>
        <r>
          <rPr>
            <sz val="9"/>
            <color indexed="81"/>
            <rFont val="Tahoma"/>
            <family val="2"/>
          </rPr>
          <t xml:space="preserve">
Extractor fan off - retest 22/6</t>
        </r>
      </text>
    </comment>
    <comment ref="I972" authorId="5" shapeId="0" xr:uid="{00000000-0006-0000-0000-00005D000000}">
      <text>
        <r>
          <rPr>
            <b/>
            <sz val="9"/>
            <color indexed="81"/>
            <rFont val="Tahoma"/>
            <family val="2"/>
          </rPr>
          <t>Lab Sl3   - LGL:</t>
        </r>
        <r>
          <rPr>
            <sz val="9"/>
            <color indexed="81"/>
            <rFont val="Tahoma"/>
            <family val="2"/>
          </rPr>
          <t xml:space="preserve">
Extractor fan off</t>
        </r>
      </text>
    </comment>
    <comment ref="I973" authorId="5" shapeId="0" xr:uid="{00000000-0006-0000-0000-00005E000000}">
      <text>
        <r>
          <rPr>
            <b/>
            <sz val="9"/>
            <color indexed="81"/>
            <rFont val="Tahoma"/>
            <family val="2"/>
          </rPr>
          <t>Lab Sl3   - LGL:</t>
        </r>
        <r>
          <rPr>
            <sz val="9"/>
            <color indexed="81"/>
            <rFont val="Tahoma"/>
            <family val="2"/>
          </rPr>
          <t xml:space="preserve">
No extraction fan</t>
        </r>
      </text>
    </comment>
    <comment ref="I974" authorId="5" shapeId="0" xr:uid="{00000000-0006-0000-0000-00005F000000}">
      <text>
        <r>
          <rPr>
            <b/>
            <sz val="9"/>
            <color indexed="81"/>
            <rFont val="Tahoma"/>
            <family val="2"/>
          </rPr>
          <t>Lab Sl3   - LGL:</t>
        </r>
        <r>
          <rPr>
            <sz val="9"/>
            <color indexed="81"/>
            <rFont val="Tahoma"/>
            <family val="2"/>
          </rPr>
          <t xml:space="preserve">
Extractor Fan "off"</t>
        </r>
      </text>
    </comment>
    <comment ref="I975" authorId="5" shapeId="0" xr:uid="{00000000-0006-0000-0000-000060000000}">
      <text>
        <r>
          <rPr>
            <b/>
            <sz val="9"/>
            <color indexed="81"/>
            <rFont val="Tahoma"/>
            <family val="2"/>
          </rPr>
          <t>Lab Sl3   - LGL:</t>
        </r>
        <r>
          <rPr>
            <sz val="9"/>
            <color indexed="81"/>
            <rFont val="Tahoma"/>
            <family val="2"/>
          </rPr>
          <t xml:space="preserve">
No extraxction fan</t>
        </r>
      </text>
    </comment>
    <comment ref="I976" authorId="5" shapeId="0" xr:uid="{00000000-0006-0000-0000-000061000000}">
      <text>
        <r>
          <rPr>
            <b/>
            <sz val="9"/>
            <color indexed="81"/>
            <rFont val="Tahoma"/>
            <family val="2"/>
          </rPr>
          <t>Lab Sl3   - LGL:</t>
        </r>
        <r>
          <rPr>
            <sz val="9"/>
            <color indexed="81"/>
            <rFont val="Tahoma"/>
            <family val="2"/>
          </rPr>
          <t xml:space="preserve">
No extraxction fan</t>
        </r>
      </text>
    </comment>
    <comment ref="I977" authorId="5" shapeId="0" xr:uid="{00000000-0006-0000-0000-000062000000}">
      <text>
        <r>
          <rPr>
            <b/>
            <sz val="9"/>
            <color indexed="81"/>
            <rFont val="Tahoma"/>
            <family val="2"/>
          </rPr>
          <t>Lab Sl3   - LGL:</t>
        </r>
        <r>
          <rPr>
            <sz val="9"/>
            <color indexed="81"/>
            <rFont val="Tahoma"/>
            <family val="2"/>
          </rPr>
          <t xml:space="preserve">
no extraction fan</t>
        </r>
      </text>
    </comment>
    <comment ref="I978" authorId="5" shapeId="0" xr:uid="{00000000-0006-0000-0000-000063000000}">
      <text>
        <r>
          <rPr>
            <b/>
            <sz val="9"/>
            <color indexed="81"/>
            <rFont val="Tahoma"/>
            <family val="2"/>
          </rPr>
          <t>Lab Sl3   - LGL:</t>
        </r>
        <r>
          <rPr>
            <sz val="9"/>
            <color indexed="81"/>
            <rFont val="Tahoma"/>
            <family val="2"/>
          </rPr>
          <t xml:space="preserve">
no extraction fan</t>
        </r>
      </text>
    </comment>
    <comment ref="I979" authorId="5" shapeId="0" xr:uid="{00000000-0006-0000-0000-000064000000}">
      <text>
        <r>
          <rPr>
            <b/>
            <sz val="9"/>
            <color indexed="81"/>
            <rFont val="Tahoma"/>
            <family val="2"/>
          </rPr>
          <t>Lab Sl3   - LGL:</t>
        </r>
        <r>
          <rPr>
            <sz val="9"/>
            <color indexed="81"/>
            <rFont val="Tahoma"/>
            <family val="2"/>
          </rPr>
          <t xml:space="preserve">
no extaction fan</t>
        </r>
      </text>
    </comment>
    <comment ref="I980" authorId="5" shapeId="0" xr:uid="{00000000-0006-0000-0000-000065000000}">
      <text>
        <r>
          <rPr>
            <b/>
            <sz val="9"/>
            <color indexed="81"/>
            <rFont val="Tahoma"/>
            <family val="2"/>
          </rPr>
          <t>Lab Sl3   - LGL:</t>
        </r>
        <r>
          <rPr>
            <sz val="9"/>
            <color indexed="81"/>
            <rFont val="Tahoma"/>
            <family val="2"/>
          </rPr>
          <t xml:space="preserve">
no extraction fan</t>
        </r>
      </text>
    </comment>
    <comment ref="I981" authorId="5" shapeId="0" xr:uid="{00000000-0006-0000-0000-000066000000}">
      <text>
        <r>
          <rPr>
            <b/>
            <sz val="9"/>
            <color indexed="81"/>
            <rFont val="Tahoma"/>
            <family val="2"/>
          </rPr>
          <t>Lab Sl3   - LGL:</t>
        </r>
        <r>
          <rPr>
            <sz val="9"/>
            <color indexed="81"/>
            <rFont val="Tahoma"/>
            <family val="2"/>
          </rPr>
          <t xml:space="preserve">
no extraction fan</t>
        </r>
      </text>
    </comment>
    <comment ref="I982" authorId="5" shapeId="0" xr:uid="{00000000-0006-0000-0000-000067000000}">
      <text>
        <r>
          <rPr>
            <b/>
            <sz val="9"/>
            <color indexed="81"/>
            <rFont val="Tahoma"/>
            <family val="2"/>
          </rPr>
          <t>Lab Sl3   - LGL:</t>
        </r>
        <r>
          <rPr>
            <sz val="9"/>
            <color indexed="81"/>
            <rFont val="Tahoma"/>
            <family val="2"/>
          </rPr>
          <t xml:space="preserve">
no extraction fan</t>
        </r>
      </text>
    </comment>
    <comment ref="I983" authorId="5" shapeId="0" xr:uid="{00000000-0006-0000-0000-000068000000}">
      <text>
        <r>
          <rPr>
            <b/>
            <sz val="9"/>
            <color indexed="81"/>
            <rFont val="Tahoma"/>
            <family val="2"/>
          </rPr>
          <t>Lab Sl3   - LGL:</t>
        </r>
        <r>
          <rPr>
            <sz val="9"/>
            <color indexed="81"/>
            <rFont val="Tahoma"/>
            <family val="2"/>
          </rPr>
          <t xml:space="preserve">
New Fan back on</t>
        </r>
      </text>
    </comment>
    <comment ref="I986" authorId="5" shapeId="0" xr:uid="{00000000-0006-0000-0000-000069000000}">
      <text>
        <r>
          <rPr>
            <b/>
            <sz val="9"/>
            <color indexed="81"/>
            <rFont val="Tahoma"/>
            <family val="2"/>
          </rPr>
          <t>Lab Sl3   - LGL:</t>
        </r>
        <r>
          <rPr>
            <sz val="9"/>
            <color indexed="81"/>
            <rFont val="Tahoma"/>
            <family val="2"/>
          </rPr>
          <t xml:space="preserve">
New Fan still running ok</t>
        </r>
      </text>
    </comment>
    <comment ref="A1072" authorId="5" shapeId="0" xr:uid="{00000000-0006-0000-0000-00006A000000}">
      <text>
        <r>
          <rPr>
            <b/>
            <sz val="9"/>
            <color indexed="81"/>
            <rFont val="Tahoma"/>
            <family val="2"/>
          </rPr>
          <t>Lab Sl3   - LGL:</t>
        </r>
        <r>
          <rPr>
            <sz val="9"/>
            <color indexed="81"/>
            <rFont val="Tahoma"/>
            <family val="2"/>
          </rPr>
          <t xml:space="preserve">
Stream down due to power cut.</t>
        </r>
      </text>
    </comment>
    <comment ref="I1072" authorId="5" shapeId="0" xr:uid="{00000000-0006-0000-0000-00006B000000}">
      <text>
        <r>
          <rPr>
            <b/>
            <sz val="9"/>
            <color indexed="81"/>
            <rFont val="Tahoma"/>
            <family val="2"/>
          </rPr>
          <t>Lab Sl3   - LGL:</t>
        </r>
        <r>
          <rPr>
            <sz val="9"/>
            <color indexed="81"/>
            <rFont val="Tahoma"/>
            <family val="2"/>
          </rPr>
          <t xml:space="preserve">
Stream down due to power cut.</t>
        </r>
      </text>
    </comment>
    <comment ref="A1073" authorId="5" shapeId="0" xr:uid="{00000000-0006-0000-0000-00006C000000}">
      <text>
        <r>
          <rPr>
            <b/>
            <sz val="9"/>
            <color indexed="81"/>
            <rFont val="Tahoma"/>
            <family val="2"/>
          </rPr>
          <t>Lab Sl3   - LGL:</t>
        </r>
        <r>
          <rPr>
            <sz val="9"/>
            <color indexed="81"/>
            <rFont val="Tahoma"/>
            <family val="2"/>
          </rPr>
          <t xml:space="preserve">
stream 3 not running</t>
        </r>
      </text>
    </comment>
    <comment ref="A1074" authorId="5" shapeId="0" xr:uid="{00000000-0006-0000-0000-00006D000000}">
      <text>
        <r>
          <rPr>
            <b/>
            <sz val="9"/>
            <color indexed="81"/>
            <rFont val="Tahoma"/>
            <family val="2"/>
          </rPr>
          <t>Lab Sl3   - LGL:</t>
        </r>
        <r>
          <rPr>
            <sz val="9"/>
            <color indexed="81"/>
            <rFont val="Tahoma"/>
            <family val="2"/>
          </rPr>
          <t xml:space="preserve">
Stream 3 down </t>
        </r>
      </text>
    </comment>
    <comment ref="A1097" authorId="5" shapeId="0" xr:uid="{00000000-0006-0000-0000-00006E000000}">
      <text>
        <r>
          <rPr>
            <b/>
            <sz val="9"/>
            <color indexed="81"/>
            <rFont val="Tahoma"/>
            <family val="2"/>
          </rPr>
          <t>Lab Sl3   - LGL:</t>
        </r>
        <r>
          <rPr>
            <sz val="9"/>
            <color indexed="81"/>
            <rFont val="Tahoma"/>
            <family val="2"/>
          </rPr>
          <t xml:space="preserve">
(Stream down Mon 4th- Weds 6th)</t>
        </r>
      </text>
    </comment>
    <comment ref="A1105" authorId="5" shapeId="0" xr:uid="{00000000-0006-0000-0000-00006F000000}">
      <text>
        <r>
          <rPr>
            <b/>
            <sz val="9"/>
            <color indexed="81"/>
            <rFont val="Tahoma"/>
            <family val="2"/>
          </rPr>
          <t>Lab Sl3   - SHUTDOWN STREAM 3</t>
        </r>
      </text>
    </comment>
    <comment ref="I1110" authorId="5" shapeId="0" xr:uid="{00000000-0006-0000-0000-000070000000}">
      <text>
        <r>
          <rPr>
            <b/>
            <sz val="9"/>
            <color indexed="81"/>
            <rFont val="Tahoma"/>
            <family val="2"/>
          </rPr>
          <t>Lab Sl3   - LGL:</t>
        </r>
        <r>
          <rPr>
            <sz val="9"/>
            <color indexed="81"/>
            <rFont val="Tahoma"/>
            <family val="2"/>
          </rPr>
          <t xml:space="preserve">
line down beginning of week</t>
        </r>
      </text>
    </comment>
    <comment ref="I1114" authorId="5" shapeId="0" xr:uid="{00000000-0006-0000-0000-000071000000}">
      <text>
        <r>
          <rPr>
            <b/>
            <sz val="9"/>
            <color indexed="81"/>
            <rFont val="Tahoma"/>
            <family val="2"/>
          </rPr>
          <t>Lab Sl3   - LGL:</t>
        </r>
        <r>
          <rPr>
            <sz val="9"/>
            <color indexed="81"/>
            <rFont val="Tahoma"/>
            <family val="2"/>
          </rPr>
          <t xml:space="preserve">
lines down at beginning of week</t>
        </r>
      </text>
    </comment>
    <comment ref="A1121" authorId="5" shapeId="0" xr:uid="{00000000-0006-0000-0000-000072000000}">
      <text>
        <r>
          <rPr>
            <b/>
            <sz val="9"/>
            <color indexed="81"/>
            <rFont val="Tahoma"/>
            <family val="2"/>
          </rPr>
          <t>Lab Sl3   - LGL:</t>
        </r>
        <r>
          <rPr>
            <sz val="9"/>
            <color indexed="81"/>
            <rFont val="Tahoma"/>
            <family val="2"/>
          </rPr>
          <t xml:space="preserve">
Line down on Monday</t>
        </r>
      </text>
    </comment>
    <comment ref="A1131" authorId="5" shapeId="0" xr:uid="{00000000-0006-0000-0000-000073000000}">
      <text>
        <r>
          <rPr>
            <b/>
            <sz val="9"/>
            <color indexed="81"/>
            <rFont val="Tahoma"/>
            <family val="2"/>
          </rPr>
          <t>Lab Sl3   - LGL:</t>
        </r>
        <r>
          <rPr>
            <sz val="9"/>
            <color indexed="81"/>
            <rFont val="Tahoma"/>
            <family val="2"/>
          </rPr>
          <t xml:space="preserve">
Line down since 24/07/2024. Filmtruder bearing issues.</t>
        </r>
      </text>
    </comment>
    <comment ref="A1132" authorId="5" shapeId="0" xr:uid="{00000000-0006-0000-0000-000074000000}">
      <text>
        <r>
          <rPr>
            <b/>
            <sz val="9"/>
            <color indexed="81"/>
            <rFont val="Tahoma"/>
            <family val="2"/>
          </rPr>
          <t>Lab Sl3   - LGL:</t>
        </r>
        <r>
          <rPr>
            <sz val="9"/>
            <color indexed="81"/>
            <rFont val="Tahoma"/>
            <family val="2"/>
          </rPr>
          <t xml:space="preserve">
Stream Still Down
</t>
        </r>
      </text>
    </comment>
    <comment ref="A1138" authorId="5" shapeId="0" xr:uid="{00000000-0006-0000-0000-000075000000}">
      <text>
        <r>
          <rPr>
            <b/>
            <sz val="9"/>
            <color indexed="81"/>
            <rFont val="Tahoma"/>
            <charset val="1"/>
          </rPr>
          <t>Lab Sl3   - LGL:</t>
        </r>
        <r>
          <rPr>
            <sz val="9"/>
            <color indexed="81"/>
            <rFont val="Tahoma"/>
            <charset val="1"/>
          </rPr>
          <t xml:space="preserve">
Stream down</t>
        </r>
      </text>
    </comment>
    <comment ref="I1138" authorId="5" shapeId="0" xr:uid="{00000000-0006-0000-0000-000076000000}">
      <text>
        <r>
          <rPr>
            <b/>
            <sz val="9"/>
            <color indexed="81"/>
            <rFont val="Tahoma"/>
            <charset val="1"/>
          </rPr>
          <t>Lab Sl3   - LGL:</t>
        </r>
        <r>
          <rPr>
            <sz val="9"/>
            <color indexed="81"/>
            <rFont val="Tahoma"/>
            <charset val="1"/>
          </rPr>
          <t xml:space="preserve">
Stream down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Lab Sl3   - LGL</author>
    <author>lfllab</author>
  </authors>
  <commentList>
    <comment ref="P212" authorId="0" shapeId="0" xr:uid="{00000000-0006-0000-0100-000001000000}">
      <text>
        <r>
          <rPr>
            <b/>
            <sz val="9"/>
            <color indexed="81"/>
            <rFont val="Tahoma"/>
            <family val="2"/>
          </rPr>
          <t>Lab Sl3   - LGL:</t>
        </r>
        <r>
          <rPr>
            <sz val="9"/>
            <color indexed="81"/>
            <rFont val="Tahoma"/>
            <family val="2"/>
          </rPr>
          <t xml:space="preserve">
Changing to a new column for tomorrow's Friday effluent.</t>
        </r>
      </text>
    </comment>
    <comment ref="B213" authorId="0" shapeId="0" xr:uid="{00000000-0006-0000-0100-000002000000}">
      <text>
        <r>
          <rPr>
            <b/>
            <sz val="9"/>
            <color indexed="81"/>
            <rFont val="Tahoma"/>
            <family val="2"/>
          </rPr>
          <t>Lab Sl3   - LGL:</t>
        </r>
        <r>
          <rPr>
            <sz val="9"/>
            <color indexed="81"/>
            <rFont val="Tahoma"/>
            <family val="2"/>
          </rPr>
          <t xml:space="preserve">
Sample date corresponds to when the SIRCO sampler was believed to have gone offline.</t>
        </r>
      </text>
    </comment>
    <comment ref="I226" authorId="0" shapeId="0" xr:uid="{00000000-0006-0000-0100-000003000000}">
      <text>
        <r>
          <rPr>
            <b/>
            <sz val="9"/>
            <color indexed="81"/>
            <rFont val="Tahoma"/>
            <family val="2"/>
          </rPr>
          <t>Lab Sl3   - LGL:</t>
        </r>
        <r>
          <rPr>
            <sz val="9"/>
            <color indexed="81"/>
            <rFont val="Tahoma"/>
            <family val="2"/>
          </rPr>
          <t xml:space="preserve">
counterr reset at 499,990.
499900-496300=3690
3690+ 3850= 7540
</t>
        </r>
      </text>
    </comment>
    <comment ref="L226" authorId="0" shapeId="0" xr:uid="{00000000-0006-0000-0100-000004000000}">
      <text>
        <r>
          <rPr>
            <b/>
            <sz val="9"/>
            <color indexed="81"/>
            <rFont val="Tahoma"/>
            <family val="2"/>
          </rPr>
          <t>Lab Sl3   - LGL:</t>
        </r>
        <r>
          <rPr>
            <sz val="9"/>
            <color indexed="81"/>
            <rFont val="Tahoma"/>
            <family val="2"/>
          </rPr>
          <t xml:space="preserve">
counterr reset at 499,990.
499900-496300=3690
3690+ 3850= 7540
</t>
        </r>
      </text>
    </comment>
    <comment ref="B273" authorId="0" shapeId="0" xr:uid="{00000000-0006-0000-0100-000005000000}">
      <text>
        <r>
          <rPr>
            <b/>
            <sz val="9"/>
            <color indexed="81"/>
            <rFont val="Tahoma"/>
            <family val="2"/>
          </rPr>
          <t>Lab Sl3   - LGL:</t>
        </r>
        <r>
          <rPr>
            <sz val="9"/>
            <color indexed="81"/>
            <rFont val="Tahoma"/>
            <family val="2"/>
          </rPr>
          <t xml:space="preserve">
sample contaminated with bleach from cleaning sampler. </t>
        </r>
      </text>
    </comment>
    <comment ref="C286" authorId="0" shapeId="0" xr:uid="{00000000-0006-0000-0100-000006000000}">
      <text>
        <r>
          <rPr>
            <b/>
            <sz val="9"/>
            <color indexed="81"/>
            <rFont val="Tahoma"/>
            <family val="2"/>
          </rPr>
          <t>Lab Sl3   - LGL:</t>
        </r>
        <r>
          <rPr>
            <sz val="9"/>
            <color indexed="81"/>
            <rFont val="Tahoma"/>
            <family val="2"/>
          </rPr>
          <t xml:space="preserve">
counter reset at 49990</t>
        </r>
      </text>
    </comment>
    <comment ref="C330" authorId="0" shapeId="0" xr:uid="{00000000-0006-0000-0100-000007000000}">
      <text>
        <r>
          <rPr>
            <b/>
            <sz val="9"/>
            <color indexed="81"/>
            <rFont val="Tahoma"/>
            <family val="2"/>
          </rPr>
          <t>Lab Sl3   - LGL:</t>
        </r>
        <r>
          <rPr>
            <sz val="9"/>
            <color indexed="81"/>
            <rFont val="Tahoma"/>
            <family val="2"/>
          </rPr>
          <t xml:space="preserve">
counter resets to 3500</t>
        </r>
      </text>
    </comment>
    <comment ref="C423" authorId="0" shapeId="0" xr:uid="{00000000-0006-0000-0100-000008000000}">
      <text>
        <r>
          <rPr>
            <b/>
            <sz val="9"/>
            <color indexed="81"/>
            <rFont val="Tahoma"/>
            <family val="2"/>
          </rPr>
          <t>Lab Sl3   - LGL:</t>
        </r>
        <r>
          <rPr>
            <sz val="9"/>
            <color indexed="81"/>
            <rFont val="Tahoma"/>
            <family val="2"/>
          </rPr>
          <t xml:space="preserve">
counter reset at 500K
</t>
        </r>
      </text>
    </comment>
    <comment ref="C473" authorId="0" shapeId="0" xr:uid="{00000000-0006-0000-0100-000009000000}">
      <text>
        <r>
          <rPr>
            <b/>
            <sz val="9"/>
            <color indexed="81"/>
            <rFont val="Tahoma"/>
            <charset val="1"/>
          </rPr>
          <t>Lab Sl3   - LGL:</t>
        </r>
        <r>
          <rPr>
            <sz val="9"/>
            <color indexed="81"/>
            <rFont val="Tahoma"/>
            <charset val="1"/>
          </rPr>
          <t xml:space="preserve">
Reset at 500,000</t>
        </r>
      </text>
    </comment>
    <comment ref="B519" authorId="0" shapeId="0" xr:uid="{00000000-0006-0000-0100-00000A000000}">
      <text>
        <r>
          <rPr>
            <b/>
            <sz val="9"/>
            <color indexed="81"/>
            <rFont val="Tahoma"/>
            <family val="2"/>
          </rPr>
          <t>Lab Sl3   - LGL:</t>
        </r>
        <r>
          <rPr>
            <sz val="9"/>
            <color indexed="81"/>
            <rFont val="Tahoma"/>
            <family val="2"/>
          </rPr>
          <t xml:space="preserve">
new sensor fitted</t>
        </r>
      </text>
    </comment>
    <comment ref="B530" authorId="1" shapeId="0" xr:uid="{00000000-0006-0000-0100-00000B000000}">
      <text>
        <r>
          <rPr>
            <b/>
            <sz val="9"/>
            <color indexed="81"/>
            <rFont val="Tahoma"/>
            <family val="2"/>
          </rPr>
          <t>lfllab:</t>
        </r>
        <r>
          <rPr>
            <sz val="9"/>
            <color indexed="81"/>
            <rFont val="Tahoma"/>
            <family val="2"/>
          </rPr>
          <t xml:space="preserve">
following sensor change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ASellars</author>
    <author>APortess</author>
    <author>SL3Lab</author>
    <author>Alan Sellars</author>
    <author>LFLLAB</author>
    <author>lfllab</author>
    <author>Stuart Gorringe</author>
    <author>lflsll</author>
    <author>Penny Letts</author>
    <author>Lab Sl3   - LGL</author>
    <author>Drury Laura   - LGL</author>
    <author>Letts Penny   - LGL</author>
    <author>Drury Laura</author>
  </authors>
  <commentList>
    <comment ref="A7" authorId="0" shapeId="0" xr:uid="{00000000-0006-0000-0200-000001000000}">
      <text>
        <r>
          <rPr>
            <b/>
            <sz val="8"/>
            <color indexed="81"/>
            <rFont val="Tahoma"/>
            <family val="2"/>
          </rPr>
          <t>ASellars:</t>
        </r>
        <r>
          <rPr>
            <sz val="8"/>
            <color indexed="81"/>
            <rFont val="Tahoma"/>
            <family val="2"/>
          </rPr>
          <t xml:space="preserve">
</t>
        </r>
        <r>
          <rPr>
            <sz val="12"/>
            <color indexed="81"/>
            <rFont val="Tahoma"/>
            <family val="2"/>
          </rPr>
          <t>IPC limits in force before 21/11/06</t>
        </r>
      </text>
    </comment>
    <comment ref="A8" authorId="0" shapeId="0" xr:uid="{00000000-0006-0000-0200-000002000000}">
      <text>
        <r>
          <rPr>
            <b/>
            <sz val="8"/>
            <color indexed="81"/>
            <rFont val="Tahoma"/>
            <family val="2"/>
          </rPr>
          <t>ASellars:</t>
        </r>
        <r>
          <rPr>
            <sz val="8"/>
            <color indexed="81"/>
            <rFont val="Tahoma"/>
            <family val="2"/>
          </rPr>
          <t xml:space="preserve">
</t>
        </r>
        <r>
          <rPr>
            <sz val="12"/>
            <color indexed="81"/>
            <rFont val="Tahoma"/>
            <family val="2"/>
          </rPr>
          <t>PPC limits in force after 21/11/06</t>
        </r>
      </text>
    </comment>
    <comment ref="E32" authorId="1" shapeId="0" xr:uid="{00000000-0006-0000-0200-000003000000}">
      <text>
        <r>
          <rPr>
            <b/>
            <sz val="8"/>
            <color indexed="81"/>
            <rFont val="Tahoma"/>
            <family val="2"/>
          </rPr>
          <t>APortess:</t>
        </r>
        <r>
          <rPr>
            <sz val="8"/>
            <color indexed="81"/>
            <rFont val="Tahoma"/>
            <family val="2"/>
          </rPr>
          <t xml:space="preserve">
Totaliser rest at 499998 m^3.</t>
        </r>
      </text>
    </comment>
    <comment ref="E55" authorId="2" shapeId="0" xr:uid="{00000000-0006-0000-0200-000004000000}">
      <text>
        <r>
          <rPr>
            <b/>
            <sz val="8"/>
            <color indexed="81"/>
            <rFont val="Tahoma"/>
            <family val="2"/>
          </rPr>
          <t>SL3Lab:</t>
        </r>
        <r>
          <rPr>
            <sz val="8"/>
            <color indexed="81"/>
            <rFont val="Tahoma"/>
            <family val="2"/>
          </rPr>
          <t xml:space="preserve">
Totaliser reset at 499997
</t>
        </r>
      </text>
    </comment>
    <comment ref="G58" authorId="2" shapeId="0" xr:uid="{00000000-0006-0000-0200-000005000000}">
      <text>
        <r>
          <rPr>
            <b/>
            <sz val="8"/>
            <color indexed="81"/>
            <rFont val="Tahoma"/>
            <family val="2"/>
          </rPr>
          <t>SL3Lab:REPEAT</t>
        </r>
        <r>
          <rPr>
            <sz val="8"/>
            <color indexed="81"/>
            <rFont val="Tahoma"/>
            <family val="2"/>
          </rPr>
          <t xml:space="preserve">
TSS previously above limit at 50.8 mg/l</t>
        </r>
      </text>
    </comment>
    <comment ref="G74" authorId="2" shapeId="0" xr:uid="{00000000-0006-0000-0200-000006000000}">
      <text>
        <r>
          <rPr>
            <b/>
            <sz val="8"/>
            <color indexed="81"/>
            <rFont val="Tahoma"/>
            <family val="2"/>
          </rPr>
          <t>SL3Lab:</t>
        </r>
        <r>
          <rPr>
            <sz val="8"/>
            <color indexed="81"/>
            <rFont val="Tahoma"/>
            <family val="2"/>
          </rPr>
          <t xml:space="preserve">
Repeat result still giving an out of spec result of 65</t>
        </r>
      </text>
    </comment>
    <comment ref="G98" authorId="2" shapeId="0" xr:uid="{00000000-0006-0000-0200-000007000000}">
      <text>
        <r>
          <rPr>
            <b/>
            <sz val="8"/>
            <color indexed="81"/>
            <rFont val="Tahoma"/>
            <family val="2"/>
          </rPr>
          <t>SL3Lab:</t>
        </r>
        <r>
          <rPr>
            <sz val="8"/>
            <color indexed="81"/>
            <rFont val="Tahoma"/>
            <family val="2"/>
          </rPr>
          <t xml:space="preserve">
result was still the same, above limit, when we dried the paper again to make sure it was completely dry</t>
        </r>
      </text>
    </comment>
    <comment ref="D107" authorId="1" shapeId="0" xr:uid="{00000000-0006-0000-0200-000008000000}">
      <text>
        <r>
          <rPr>
            <b/>
            <sz val="8"/>
            <color indexed="81"/>
            <rFont val="Tahoma"/>
            <family val="2"/>
          </rPr>
          <t>APortess:</t>
        </r>
        <r>
          <rPr>
            <sz val="8"/>
            <color indexed="81"/>
            <rFont val="Tahoma"/>
            <family val="2"/>
          </rPr>
          <t xml:space="preserve">
Flow totaliser reset @ 05:38 on 17/11/04 at 499, 997 m3.</t>
        </r>
      </text>
    </comment>
    <comment ref="G130" authorId="2" shapeId="0" xr:uid="{00000000-0006-0000-0200-000009000000}">
      <text>
        <r>
          <rPr>
            <b/>
            <sz val="8"/>
            <color indexed="81"/>
            <rFont val="Tahoma"/>
            <family val="2"/>
          </rPr>
          <t>SL3Lab:</t>
        </r>
        <r>
          <rPr>
            <sz val="8"/>
            <color indexed="81"/>
            <rFont val="Tahoma"/>
            <family val="2"/>
          </rPr>
          <t xml:space="preserve">
58.4 &amp; 52.8
Average = 55.6
</t>
        </r>
      </text>
    </comment>
    <comment ref="G131" authorId="2" shapeId="0" xr:uid="{00000000-0006-0000-0200-00000A000000}">
      <text>
        <r>
          <rPr>
            <b/>
            <sz val="8"/>
            <color indexed="81"/>
            <rFont val="Tahoma"/>
            <family val="2"/>
          </rPr>
          <t>SL3Lab:</t>
        </r>
        <r>
          <rPr>
            <sz val="8"/>
            <color indexed="81"/>
            <rFont val="Tahoma"/>
            <family val="2"/>
          </rPr>
          <t xml:space="preserve">
Average of 54.4 &amp; 66.4</t>
        </r>
      </text>
    </comment>
    <comment ref="G134" authorId="2" shapeId="0" xr:uid="{00000000-0006-0000-0200-00000B000000}">
      <text>
        <r>
          <rPr>
            <b/>
            <sz val="8"/>
            <color indexed="81"/>
            <rFont val="Tahoma"/>
            <family val="2"/>
          </rPr>
          <t>SL3Lab:</t>
        </r>
        <r>
          <rPr>
            <sz val="8"/>
            <color indexed="81"/>
            <rFont val="Tahoma"/>
            <family val="2"/>
          </rPr>
          <t xml:space="preserve">
52.0 &amp; 60.8
Average = 56.4</t>
        </r>
      </text>
    </comment>
    <comment ref="D135" authorId="2" shapeId="0" xr:uid="{00000000-0006-0000-0200-00000C000000}">
      <text>
        <r>
          <rPr>
            <b/>
            <sz val="8"/>
            <color indexed="81"/>
            <rFont val="Tahoma"/>
            <family val="2"/>
          </rPr>
          <t>SL3Lab:</t>
        </r>
        <r>
          <rPr>
            <sz val="8"/>
            <color indexed="81"/>
            <rFont val="Tahoma"/>
            <family val="2"/>
          </rPr>
          <t xml:space="preserve">
totaliser reset at 09:01 on 27.05.05 at 495253m3</t>
        </r>
      </text>
    </comment>
    <comment ref="G137" authorId="2" shapeId="0" xr:uid="{00000000-0006-0000-0200-00000D000000}">
      <text>
        <r>
          <rPr>
            <b/>
            <sz val="8"/>
            <color indexed="81"/>
            <rFont val="Tahoma"/>
            <family val="2"/>
          </rPr>
          <t>SL3Lab:</t>
        </r>
        <r>
          <rPr>
            <sz val="8"/>
            <color indexed="81"/>
            <rFont val="Tahoma"/>
            <family val="2"/>
          </rPr>
          <t xml:space="preserve">
53.2 &amp; 58.8
Average = 56.0 mg/l</t>
        </r>
      </text>
    </comment>
    <comment ref="G139" authorId="2" shapeId="0" xr:uid="{00000000-0006-0000-0200-00000E000000}">
      <text>
        <r>
          <rPr>
            <b/>
            <sz val="8"/>
            <color indexed="81"/>
            <rFont val="Tahoma"/>
            <family val="2"/>
          </rPr>
          <t>SL3Lab:</t>
        </r>
        <r>
          <rPr>
            <sz val="8"/>
            <color indexed="81"/>
            <rFont val="Tahoma"/>
            <family val="2"/>
          </rPr>
          <t xml:space="preserve">
51.6 &amp; 32.8
Average = 42.2 mg/l</t>
        </r>
      </text>
    </comment>
    <comment ref="G142" authorId="2" shapeId="0" xr:uid="{00000000-0006-0000-0200-00000F000000}">
      <text>
        <r>
          <rPr>
            <b/>
            <sz val="8"/>
            <color indexed="81"/>
            <rFont val="Tahoma"/>
            <family val="2"/>
          </rPr>
          <t>av of 98.4 and 50.8</t>
        </r>
        <r>
          <rPr>
            <sz val="8"/>
            <color indexed="81"/>
            <rFont val="Tahoma"/>
            <family val="2"/>
          </rPr>
          <t xml:space="preserve"> </t>
        </r>
      </text>
    </comment>
    <comment ref="D168" authorId="2" shapeId="0" xr:uid="{00000000-0006-0000-0200-000010000000}">
      <text>
        <r>
          <rPr>
            <b/>
            <sz val="8"/>
            <color indexed="81"/>
            <rFont val="Tahoma"/>
            <family val="2"/>
          </rPr>
          <t>SL3Lab:</t>
        </r>
        <r>
          <rPr>
            <sz val="8"/>
            <color indexed="81"/>
            <rFont val="Tahoma"/>
            <family val="2"/>
          </rPr>
          <t xml:space="preserve">
Reset at 499997</t>
        </r>
      </text>
    </comment>
    <comment ref="E179" authorId="0" shapeId="0" xr:uid="{00000000-0006-0000-0200-000011000000}">
      <text>
        <r>
          <rPr>
            <b/>
            <sz val="8"/>
            <color indexed="81"/>
            <rFont val="Tahoma"/>
            <family val="2"/>
          </rPr>
          <t>ASellars:</t>
        </r>
        <r>
          <rPr>
            <sz val="8"/>
            <color indexed="81"/>
            <rFont val="Tahoma"/>
            <family val="2"/>
          </rPr>
          <t xml:space="preserve">
Corrected for rounding errors in the effluent flow integrator.
See comments for we/19/05/06</t>
        </r>
      </text>
    </comment>
    <comment ref="E180" authorId="0" shapeId="0" xr:uid="{00000000-0006-0000-0200-000012000000}">
      <text>
        <r>
          <rPr>
            <b/>
            <sz val="8"/>
            <color indexed="81"/>
            <rFont val="Tahoma"/>
            <family val="2"/>
          </rPr>
          <t>ASellars:</t>
        </r>
        <r>
          <rPr>
            <sz val="8"/>
            <color indexed="81"/>
            <rFont val="Tahoma"/>
            <family val="2"/>
          </rPr>
          <t xml:space="preserve">
Corrected for rounding errors in the effluent flow integrator.
See comments for we/19/05/06</t>
        </r>
      </text>
    </comment>
    <comment ref="E181" authorId="0" shapeId="0" xr:uid="{00000000-0006-0000-0200-000013000000}">
      <text>
        <r>
          <rPr>
            <b/>
            <sz val="8"/>
            <color indexed="81"/>
            <rFont val="Tahoma"/>
            <family val="2"/>
          </rPr>
          <t>ASellars:</t>
        </r>
        <r>
          <rPr>
            <sz val="8"/>
            <color indexed="81"/>
            <rFont val="Tahoma"/>
            <family val="2"/>
          </rPr>
          <t xml:space="preserve">
Corrected for rounding errors in the effluent flow integrator.
See comments for we/19/05/06</t>
        </r>
      </text>
    </comment>
    <comment ref="E182" authorId="0" shapeId="0" xr:uid="{00000000-0006-0000-0200-000014000000}">
      <text>
        <r>
          <rPr>
            <b/>
            <sz val="8"/>
            <color indexed="81"/>
            <rFont val="Tahoma"/>
            <family val="2"/>
          </rPr>
          <t>ASellars:</t>
        </r>
        <r>
          <rPr>
            <sz val="8"/>
            <color indexed="81"/>
            <rFont val="Tahoma"/>
            <family val="2"/>
          </rPr>
          <t xml:space="preserve">
Corrected for rounding errors in the effluent flow integrator.
See comments for we/19/05/06</t>
        </r>
      </text>
    </comment>
    <comment ref="E183" authorId="0" shapeId="0" xr:uid="{00000000-0006-0000-0200-000015000000}">
      <text>
        <r>
          <rPr>
            <b/>
            <sz val="8"/>
            <color indexed="81"/>
            <rFont val="Tahoma"/>
            <family val="2"/>
          </rPr>
          <t>ASellars:</t>
        </r>
        <r>
          <rPr>
            <sz val="8"/>
            <color indexed="81"/>
            <rFont val="Tahoma"/>
            <family val="2"/>
          </rPr>
          <t xml:space="preserve">
Corrected for rounding errors in the effluent flow integrator.
See comments for we/19/05/06</t>
        </r>
      </text>
    </comment>
    <comment ref="E184" authorId="0" shapeId="0" xr:uid="{00000000-0006-0000-0200-000016000000}">
      <text>
        <r>
          <rPr>
            <b/>
            <sz val="8"/>
            <color indexed="81"/>
            <rFont val="Tahoma"/>
            <family val="2"/>
          </rPr>
          <t>ASellars:</t>
        </r>
        <r>
          <rPr>
            <sz val="8"/>
            <color indexed="81"/>
            <rFont val="Tahoma"/>
            <family val="2"/>
          </rPr>
          <t xml:space="preserve">
Corrected for rounding errors in the effluent flow integrator.
See comments for we/19/05/06</t>
        </r>
      </text>
    </comment>
    <comment ref="E185" authorId="0" shapeId="0" xr:uid="{00000000-0006-0000-0200-000017000000}">
      <text>
        <r>
          <rPr>
            <b/>
            <sz val="8"/>
            <color indexed="81"/>
            <rFont val="Tahoma"/>
            <family val="2"/>
          </rPr>
          <t>ASellars:</t>
        </r>
        <r>
          <rPr>
            <sz val="8"/>
            <color indexed="81"/>
            <rFont val="Tahoma"/>
            <family val="2"/>
          </rPr>
          <t xml:space="preserve">
There were problems with the effluent flow integrator on SCADA.
The real flow for this week was 37.2% higher.
This can be seen by either taking the average hourly flow for the week and muliplying by 24 x 7 or from the number of effluent samples taken. Both of these are logged on Historical trends.
The cause of the problem was found to be due to rounding errors in the plc which was corrected on 23/05/06.  All results for the period 01/04/06 to 26/05/06 have been affected and have been corrected using the information detailed above.</t>
        </r>
      </text>
    </comment>
    <comment ref="E186" authorId="0" shapeId="0" xr:uid="{00000000-0006-0000-0200-000018000000}">
      <text>
        <r>
          <rPr>
            <b/>
            <sz val="8"/>
            <color indexed="81"/>
            <rFont val="Tahoma"/>
            <family val="2"/>
          </rPr>
          <t>ASellars:</t>
        </r>
        <r>
          <rPr>
            <sz val="8"/>
            <color indexed="81"/>
            <rFont val="Tahoma"/>
            <family val="2"/>
          </rPr>
          <t xml:space="preserve">
Corrected for rounding errors in the effluent flow integrator.
See comments for we/19/05/06</t>
        </r>
      </text>
    </comment>
    <comment ref="G188" authorId="2" shapeId="0" xr:uid="{00000000-0006-0000-0200-000019000000}">
      <text>
        <r>
          <rPr>
            <b/>
            <sz val="8"/>
            <color indexed="81"/>
            <rFont val="Tahoma"/>
            <family val="2"/>
          </rPr>
          <t>SL3Lab:</t>
        </r>
        <r>
          <rPr>
            <sz val="8"/>
            <color indexed="81"/>
            <rFont val="Tahoma"/>
            <family val="2"/>
          </rPr>
          <t xml:space="preserve">
This is a result of a retest,</t>
        </r>
      </text>
    </comment>
    <comment ref="G197" authorId="0" shapeId="0" xr:uid="{00000000-0006-0000-0200-00001A000000}">
      <text>
        <r>
          <rPr>
            <b/>
            <sz val="8"/>
            <color indexed="81"/>
            <rFont val="Tahoma"/>
            <family val="2"/>
          </rPr>
          <t>ASellars:</t>
        </r>
        <r>
          <rPr>
            <sz val="8"/>
            <color indexed="81"/>
            <rFont val="Tahoma"/>
            <family val="2"/>
          </rPr>
          <t xml:space="preserve">
High TSS due to site shutdown. Low flows and cleaning operations.</t>
        </r>
      </text>
    </comment>
    <comment ref="E201" authorId="2" shapeId="0" xr:uid="{00000000-0006-0000-0200-00001B000000}">
      <text>
        <r>
          <rPr>
            <b/>
            <sz val="8"/>
            <color indexed="81"/>
            <rFont val="Tahoma"/>
            <family val="2"/>
          </rPr>
          <t>SL3Lab:</t>
        </r>
        <r>
          <rPr>
            <sz val="8"/>
            <color indexed="81"/>
            <rFont val="Tahoma"/>
            <family val="2"/>
          </rPr>
          <t xml:space="preserve">
corrected to account for  resetting after 500,000</t>
        </r>
      </text>
    </comment>
    <comment ref="I206" authorId="2" shapeId="0" xr:uid="{00000000-0006-0000-0200-00001C000000}">
      <text>
        <r>
          <rPr>
            <b/>
            <sz val="8"/>
            <color indexed="81"/>
            <rFont val="Tahoma"/>
            <family val="2"/>
          </rPr>
          <t>SL3Lab:</t>
        </r>
        <r>
          <rPr>
            <sz val="8"/>
            <color indexed="81"/>
            <rFont val="Tahoma"/>
            <family val="2"/>
          </rPr>
          <t xml:space="preserve">
Retest result used.
Original result  (2006) was clearly in error as, (a) did not correlate with AO losses, (b) did not correlate with on-line TOD measurements.</t>
        </r>
      </text>
    </comment>
    <comment ref="L213" authorId="3" shapeId="0" xr:uid="{00000000-0006-0000-0200-00001D000000}">
      <text>
        <r>
          <rPr>
            <b/>
            <sz val="8"/>
            <color indexed="81"/>
            <rFont val="Tahoma"/>
            <family val="2"/>
          </rPr>
          <t>Alan Sellars:</t>
        </r>
        <r>
          <rPr>
            <sz val="8"/>
            <color indexed="81"/>
            <rFont val="Tahoma"/>
            <family val="2"/>
          </rPr>
          <t xml:space="preserve">
Phosphate results carried out by Alan Sellars prior to acceptance of method.</t>
        </r>
      </text>
    </comment>
    <comment ref="L214" authorId="3" shapeId="0" xr:uid="{00000000-0006-0000-0200-00001E000000}">
      <text>
        <r>
          <rPr>
            <b/>
            <sz val="8"/>
            <color indexed="81"/>
            <rFont val="Tahoma"/>
            <family val="2"/>
          </rPr>
          <t>Alan Sellars:</t>
        </r>
        <r>
          <rPr>
            <sz val="8"/>
            <color indexed="81"/>
            <rFont val="Tahoma"/>
            <family val="2"/>
          </rPr>
          <t xml:space="preserve">
Phosphate results carried out by Alan Sellars prior to acceptance of method.</t>
        </r>
      </text>
    </comment>
    <comment ref="K218" authorId="0" shapeId="0" xr:uid="{00000000-0006-0000-0200-00001F000000}">
      <text>
        <r>
          <rPr>
            <b/>
            <sz val="8"/>
            <color indexed="81"/>
            <rFont val="Tahoma"/>
            <family val="2"/>
          </rPr>
          <t>ASellars:</t>
        </r>
        <r>
          <rPr>
            <sz val="8"/>
            <color indexed="81"/>
            <rFont val="Tahoma"/>
            <family val="2"/>
          </rPr>
          <t xml:space="preserve">
Measurement of Free Chlorine not required under PPC.Analysis ceased from Q1 2007.</t>
        </r>
      </text>
    </comment>
    <comment ref="L224" authorId="4" shapeId="0" xr:uid="{00000000-0006-0000-0200-000020000000}">
      <text>
        <r>
          <rPr>
            <b/>
            <sz val="8"/>
            <color indexed="81"/>
            <rFont val="Tahoma"/>
            <family val="2"/>
          </rPr>
          <t>LFLLAB:</t>
        </r>
        <r>
          <rPr>
            <sz val="8"/>
            <color indexed="81"/>
            <rFont val="Tahoma"/>
            <family val="2"/>
          </rPr>
          <t xml:space="preserve">
Initial result of 32.07 was obtained from incorrect Abs setting on the UV Vis.</t>
        </r>
      </text>
    </comment>
    <comment ref="G241" authorId="4" shapeId="0" xr:uid="{00000000-0006-0000-0200-000021000000}">
      <text>
        <r>
          <rPr>
            <b/>
            <sz val="8"/>
            <color indexed="81"/>
            <rFont val="Tahoma"/>
            <family val="2"/>
          </rPr>
          <t>LFLLAB:</t>
        </r>
        <r>
          <rPr>
            <sz val="8"/>
            <color indexed="81"/>
            <rFont val="Tahoma"/>
            <family val="2"/>
          </rPr>
          <t xml:space="preserve">
Retested using 100ml instead of 250 ml result = 54mg/l</t>
        </r>
      </text>
    </comment>
    <comment ref="G244" authorId="4" shapeId="0" xr:uid="{00000000-0006-0000-0200-000022000000}">
      <text>
        <r>
          <rPr>
            <b/>
            <sz val="8"/>
            <color indexed="81"/>
            <rFont val="Tahoma"/>
            <family val="2"/>
          </rPr>
          <t>LFLLAB:</t>
        </r>
        <r>
          <rPr>
            <sz val="8"/>
            <color indexed="81"/>
            <rFont val="Tahoma"/>
            <family val="2"/>
          </rPr>
          <t xml:space="preserve">
retested using 100ml instead of 250ml result = 82mg/l</t>
        </r>
      </text>
    </comment>
    <comment ref="G253" authorId="4" shapeId="0" xr:uid="{00000000-0006-0000-0200-000023000000}">
      <text>
        <r>
          <rPr>
            <b/>
            <sz val="8"/>
            <color indexed="81"/>
            <rFont val="Tahoma"/>
            <family val="2"/>
          </rPr>
          <t>LFLLAB:</t>
        </r>
        <r>
          <rPr>
            <sz val="8"/>
            <color indexed="81"/>
            <rFont val="Tahoma"/>
            <family val="2"/>
          </rPr>
          <t xml:space="preserve">
repeated with a repeat result of 61</t>
        </r>
      </text>
    </comment>
    <comment ref="G254" authorId="3" shapeId="0" xr:uid="{00000000-0006-0000-0200-000024000000}">
      <text>
        <r>
          <rPr>
            <b/>
            <sz val="8"/>
            <color indexed="81"/>
            <rFont val="Tahoma"/>
            <family val="2"/>
          </rPr>
          <t>Alan Sellars:</t>
        </r>
        <r>
          <rPr>
            <sz val="8"/>
            <color indexed="81"/>
            <rFont val="Tahoma"/>
            <family val="2"/>
          </rPr>
          <t xml:space="preserve">
Effluent sampler bleached on 10/09/07</t>
        </r>
      </text>
    </comment>
    <comment ref="L271" authorId="5" shapeId="0" xr:uid="{00000000-0006-0000-0200-000025000000}">
      <text>
        <r>
          <rPr>
            <b/>
            <sz val="8"/>
            <color indexed="81"/>
            <rFont val="Tahoma"/>
            <family val="2"/>
          </rPr>
          <t>lfllab:</t>
        </r>
        <r>
          <rPr>
            <sz val="8"/>
            <color indexed="81"/>
            <rFont val="Tahoma"/>
            <family val="2"/>
          </rPr>
          <t xml:space="preserve">
repeat of original reading of 46.53</t>
        </r>
      </text>
    </comment>
    <comment ref="L275" authorId="5" shapeId="0" xr:uid="{00000000-0006-0000-0200-000026000000}">
      <text>
        <r>
          <rPr>
            <b/>
            <sz val="8"/>
            <color indexed="81"/>
            <rFont val="Tahoma"/>
            <family val="2"/>
          </rPr>
          <t>lfllab:</t>
        </r>
        <r>
          <rPr>
            <sz val="8"/>
            <color indexed="81"/>
            <rFont val="Tahoma"/>
            <family val="2"/>
          </rPr>
          <t xml:space="preserve">
repeat of original reading of 30.6</t>
        </r>
      </text>
    </comment>
    <comment ref="L280" authorId="5" shapeId="0" xr:uid="{00000000-0006-0000-0200-000027000000}">
      <text>
        <r>
          <rPr>
            <b/>
            <sz val="8"/>
            <color indexed="81"/>
            <rFont val="Tahoma"/>
            <family val="2"/>
          </rPr>
          <t>lfllab:</t>
        </r>
        <r>
          <rPr>
            <sz val="8"/>
            <color indexed="81"/>
            <rFont val="Tahoma"/>
            <family val="2"/>
          </rPr>
          <t xml:space="preserve">
average of two test readings: 84.3 and 82.5</t>
        </r>
      </text>
    </comment>
    <comment ref="L283" authorId="5" shapeId="0" xr:uid="{00000000-0006-0000-0200-000028000000}">
      <text>
        <r>
          <rPr>
            <b/>
            <sz val="8"/>
            <color indexed="81"/>
            <rFont val="Tahoma"/>
            <family val="2"/>
          </rPr>
          <t>lfllab:</t>
        </r>
        <r>
          <rPr>
            <sz val="8"/>
            <color indexed="81"/>
            <rFont val="Tahoma"/>
            <family val="2"/>
          </rPr>
          <t xml:space="preserve">
average of results 79.44 and 91.6</t>
        </r>
      </text>
    </comment>
    <comment ref="I293" authorId="4" shapeId="0" xr:uid="{00000000-0006-0000-0200-000029000000}">
      <text>
        <r>
          <rPr>
            <b/>
            <sz val="8"/>
            <color indexed="81"/>
            <rFont val="Tahoma"/>
            <family val="2"/>
          </rPr>
          <t>LFLLAB:</t>
        </r>
        <r>
          <rPr>
            <sz val="8"/>
            <color indexed="81"/>
            <rFont val="Tahoma"/>
            <family val="2"/>
          </rPr>
          <t xml:space="preserve">
mean of 2 results 1051 and 1122</t>
        </r>
      </text>
    </comment>
    <comment ref="M300" authorId="4" shapeId="0" xr:uid="{00000000-0006-0000-0200-00002A000000}">
      <text>
        <r>
          <rPr>
            <b/>
            <sz val="8"/>
            <color indexed="81"/>
            <rFont val="Tahoma"/>
            <family val="2"/>
          </rPr>
          <t>LFLLAB:</t>
        </r>
        <r>
          <rPr>
            <sz val="8"/>
            <color indexed="81"/>
            <rFont val="Tahoma"/>
            <family val="2"/>
          </rPr>
          <t xml:space="preserve">
original result 313 01/08/08</t>
        </r>
      </text>
    </comment>
    <comment ref="N300" authorId="4" shapeId="0" xr:uid="{00000000-0006-0000-0200-00002B000000}">
      <text>
        <r>
          <rPr>
            <b/>
            <sz val="8"/>
            <color indexed="81"/>
            <rFont val="Tahoma"/>
            <family val="2"/>
          </rPr>
          <t>LFLLAB:</t>
        </r>
        <r>
          <rPr>
            <sz val="8"/>
            <color indexed="81"/>
            <rFont val="Tahoma"/>
            <family val="2"/>
          </rPr>
          <t xml:space="preserve">
original result 197 01/08/08</t>
        </r>
      </text>
    </comment>
    <comment ref="O300" authorId="4" shapeId="0" xr:uid="{00000000-0006-0000-0200-00002C000000}">
      <text>
        <r>
          <rPr>
            <b/>
            <sz val="8"/>
            <color indexed="81"/>
            <rFont val="Tahoma"/>
            <family val="2"/>
          </rPr>
          <t>LFLLAB:</t>
        </r>
        <r>
          <rPr>
            <sz val="8"/>
            <color indexed="81"/>
            <rFont val="Tahoma"/>
            <family val="2"/>
          </rPr>
          <t xml:space="preserve">
original result 60 01/08/08</t>
        </r>
      </text>
    </comment>
    <comment ref="P300" authorId="4" shapeId="0" xr:uid="{00000000-0006-0000-0200-00002D000000}">
      <text>
        <r>
          <rPr>
            <b/>
            <sz val="8"/>
            <color indexed="81"/>
            <rFont val="Tahoma"/>
            <family val="2"/>
          </rPr>
          <t>LFLLAB:</t>
        </r>
        <r>
          <rPr>
            <sz val="8"/>
            <color indexed="81"/>
            <rFont val="Tahoma"/>
            <family val="2"/>
          </rPr>
          <t xml:space="preserve">
original result 01/08/08 572</t>
        </r>
      </text>
    </comment>
    <comment ref="Q300" authorId="4" shapeId="0" xr:uid="{00000000-0006-0000-0200-00002E000000}">
      <text>
        <r>
          <rPr>
            <b/>
            <sz val="8"/>
            <color indexed="81"/>
            <rFont val="Tahoma"/>
            <family val="2"/>
          </rPr>
          <t>LFLLAB:</t>
        </r>
        <r>
          <rPr>
            <sz val="8"/>
            <color indexed="81"/>
            <rFont val="Tahoma"/>
            <family val="2"/>
          </rPr>
          <t xml:space="preserve">
04/08/08 repeat of sl3 eff for 01/08/08</t>
        </r>
      </text>
    </comment>
    <comment ref="G301" authorId="4" shapeId="0" xr:uid="{00000000-0006-0000-0200-00002F000000}">
      <text>
        <r>
          <rPr>
            <b/>
            <sz val="8"/>
            <color indexed="81"/>
            <rFont val="Tahoma"/>
            <family val="2"/>
          </rPr>
          <t>LFLLAB:</t>
        </r>
        <r>
          <rPr>
            <sz val="8"/>
            <color indexed="81"/>
            <rFont val="Tahoma"/>
            <family val="2"/>
          </rPr>
          <t xml:space="preserve">
Retested at 123 mg/l on a 100 ml sample.</t>
        </r>
      </text>
    </comment>
    <comment ref="G319" authorId="4" shapeId="0" xr:uid="{00000000-0006-0000-0200-000030000000}">
      <text>
        <r>
          <rPr>
            <b/>
            <sz val="8"/>
            <color indexed="81"/>
            <rFont val="Tahoma"/>
            <family val="2"/>
          </rPr>
          <t>LFLLAB:</t>
        </r>
        <r>
          <rPr>
            <sz val="8"/>
            <color indexed="81"/>
            <rFont val="Tahoma"/>
            <family val="2"/>
          </rPr>
          <t xml:space="preserve">
retest result 120.8
</t>
        </r>
      </text>
    </comment>
    <comment ref="L337" authorId="4" shapeId="0" xr:uid="{00000000-0006-0000-0200-000031000000}">
      <text>
        <r>
          <rPr>
            <b/>
            <sz val="8"/>
            <color indexed="81"/>
            <rFont val="Tahoma"/>
            <family val="2"/>
          </rPr>
          <t>LFLLAB:</t>
        </r>
        <r>
          <rPr>
            <sz val="8"/>
            <color indexed="81"/>
            <rFont val="Tahoma"/>
            <family val="2"/>
          </rPr>
          <t xml:space="preserve">
retest result = 106mg/l
High conc due to 70% production being A100.</t>
        </r>
      </text>
    </comment>
    <comment ref="L340" authorId="4" shapeId="0" xr:uid="{00000000-0006-0000-0200-000032000000}">
      <text>
        <r>
          <rPr>
            <b/>
            <sz val="8"/>
            <color indexed="81"/>
            <rFont val="Tahoma"/>
            <family val="2"/>
          </rPr>
          <t>LFLLAB:</t>
        </r>
        <r>
          <rPr>
            <sz val="8"/>
            <color indexed="81"/>
            <rFont val="Tahoma"/>
            <family val="2"/>
          </rPr>
          <t xml:space="preserve">
high A100 production</t>
        </r>
      </text>
    </comment>
    <comment ref="L341" authorId="4" shapeId="0" xr:uid="{00000000-0006-0000-0200-000033000000}">
      <text>
        <r>
          <rPr>
            <b/>
            <sz val="8"/>
            <color indexed="81"/>
            <rFont val="Tahoma"/>
            <family val="2"/>
          </rPr>
          <t>LFLLAB:</t>
        </r>
        <r>
          <rPr>
            <sz val="8"/>
            <color indexed="81"/>
            <rFont val="Tahoma"/>
            <family val="2"/>
          </rPr>
          <t xml:space="preserve">
high A100 </t>
        </r>
      </text>
    </comment>
    <comment ref="L342" authorId="4" shapeId="0" xr:uid="{00000000-0006-0000-0200-000034000000}">
      <text>
        <r>
          <rPr>
            <b/>
            <sz val="8"/>
            <color indexed="81"/>
            <rFont val="Tahoma"/>
            <family val="2"/>
          </rPr>
          <t>LFLLAB:</t>
        </r>
        <r>
          <rPr>
            <sz val="8"/>
            <color indexed="81"/>
            <rFont val="Tahoma"/>
            <family val="2"/>
          </rPr>
          <t xml:space="preserve">
average of 38.39 and 39.16</t>
        </r>
      </text>
    </comment>
    <comment ref="Q345" authorId="3" shapeId="0" xr:uid="{00000000-0006-0000-0200-000035000000}">
      <text>
        <r>
          <rPr>
            <b/>
            <sz val="8"/>
            <color indexed="81"/>
            <rFont val="Tahoma"/>
            <family val="2"/>
          </rPr>
          <t>Alan Sellars:</t>
        </r>
        <r>
          <rPr>
            <sz val="8"/>
            <color indexed="81"/>
            <rFont val="Tahoma"/>
            <family val="2"/>
          </rPr>
          <t xml:space="preserve">
High reading due to both streams running at full rate and Ao carry over from the evaporator on 09/06/09.</t>
        </r>
      </text>
    </comment>
    <comment ref="L347" authorId="4" shapeId="0" xr:uid="{00000000-0006-0000-0200-000036000000}">
      <text>
        <r>
          <rPr>
            <b/>
            <sz val="8"/>
            <color indexed="81"/>
            <rFont val="Tahoma"/>
            <family val="2"/>
          </rPr>
          <t>LFLLAB:</t>
        </r>
        <r>
          <rPr>
            <sz val="8"/>
            <color indexed="81"/>
            <rFont val="Tahoma"/>
            <family val="2"/>
          </rPr>
          <t xml:space="preserve">
high a100 production</t>
        </r>
      </text>
    </comment>
    <comment ref="L348" authorId="4" shapeId="0" xr:uid="{00000000-0006-0000-0200-000037000000}">
      <text>
        <r>
          <rPr>
            <b/>
            <sz val="8"/>
            <color indexed="81"/>
            <rFont val="Tahoma"/>
            <family val="2"/>
          </rPr>
          <t>LFLLAB:</t>
        </r>
        <r>
          <rPr>
            <sz val="8"/>
            <color indexed="81"/>
            <rFont val="Tahoma"/>
            <family val="2"/>
          </rPr>
          <t xml:space="preserve">
high a100 production</t>
        </r>
      </text>
    </comment>
    <comment ref="I357" authorId="4" shapeId="0" xr:uid="{00000000-0006-0000-0200-000038000000}">
      <text>
        <r>
          <rPr>
            <b/>
            <sz val="8"/>
            <color indexed="81"/>
            <rFont val="Tahoma"/>
            <family val="2"/>
          </rPr>
          <t>LFLLAB:</t>
        </r>
        <r>
          <rPr>
            <sz val="8"/>
            <color indexed="81"/>
            <rFont val="Tahoma"/>
            <family val="2"/>
          </rPr>
          <t xml:space="preserve">
original result was 958 with a high standard (795), </t>
        </r>
      </text>
    </comment>
    <comment ref="C358" authorId="4" shapeId="0" xr:uid="{00000000-0006-0000-0200-000039000000}">
      <text>
        <r>
          <rPr>
            <b/>
            <sz val="8"/>
            <color indexed="81"/>
            <rFont val="Tahoma"/>
            <family val="2"/>
          </rPr>
          <t>LFLLAB:</t>
        </r>
        <r>
          <rPr>
            <sz val="8"/>
            <color indexed="81"/>
            <rFont val="Tahoma"/>
            <family val="2"/>
          </rPr>
          <t xml:space="preserve">
not reset from previous week reading was 331.</t>
        </r>
      </text>
    </comment>
    <comment ref="I362" authorId="4" shapeId="0" xr:uid="{00000000-0006-0000-0200-00003A000000}">
      <text>
        <r>
          <rPr>
            <b/>
            <sz val="8"/>
            <color indexed="81"/>
            <rFont val="Tahoma"/>
            <family val="2"/>
          </rPr>
          <t>LFLLAB:</t>
        </r>
        <r>
          <rPr>
            <sz val="8"/>
            <color indexed="81"/>
            <rFont val="Tahoma"/>
            <family val="2"/>
          </rPr>
          <t xml:space="preserve">
original 988 with low standard of 702</t>
        </r>
      </text>
    </comment>
    <comment ref="G366" authorId="4" shapeId="0" xr:uid="{00000000-0006-0000-0200-00003B000000}">
      <text>
        <r>
          <rPr>
            <b/>
            <sz val="8"/>
            <color indexed="81"/>
            <rFont val="Tahoma"/>
            <family val="2"/>
          </rPr>
          <t>LFLLAB:</t>
        </r>
        <r>
          <rPr>
            <sz val="8"/>
            <color indexed="81"/>
            <rFont val="Tahoma"/>
            <family val="2"/>
          </rPr>
          <t xml:space="preserve">
Effluent sampler  cistern found to be badly affected by bacterial growth. Monthly cleaniung schedule had not been carried out due to absence. Ref email from A Sellars to S Gorringe.</t>
        </r>
      </text>
    </comment>
    <comment ref="M368" authorId="4" shapeId="0" xr:uid="{00000000-0006-0000-0200-00003C000000}">
      <text>
        <r>
          <rPr>
            <b/>
            <sz val="8"/>
            <color indexed="81"/>
            <rFont val="Tahoma"/>
            <family val="2"/>
          </rPr>
          <t>LFLLAB:</t>
        </r>
        <r>
          <rPr>
            <sz val="8"/>
            <color indexed="81"/>
            <rFont val="Tahoma"/>
            <family val="2"/>
          </rPr>
          <t xml:space="preserve">
result reported from x 2 dilution </t>
        </r>
      </text>
    </comment>
    <comment ref="D369" authorId="4" shapeId="0" xr:uid="{00000000-0006-0000-0200-00003D000000}">
      <text>
        <r>
          <rPr>
            <b/>
            <sz val="8"/>
            <color indexed="81"/>
            <rFont val="Tahoma"/>
            <family val="2"/>
          </rPr>
          <t>LFLLAB:</t>
        </r>
        <r>
          <rPr>
            <sz val="8"/>
            <color indexed="81"/>
            <rFont val="Tahoma"/>
            <family val="2"/>
          </rPr>
          <t xml:space="preserve">
actual reading on display 700. Display resets its self after 500,000</t>
        </r>
      </text>
    </comment>
    <comment ref="G369" authorId="4" shapeId="0" xr:uid="{00000000-0006-0000-0200-00003E000000}">
      <text>
        <r>
          <rPr>
            <b/>
            <sz val="8"/>
            <color indexed="81"/>
            <rFont val="Tahoma"/>
            <family val="2"/>
          </rPr>
          <t>LFLLAB:</t>
        </r>
        <r>
          <rPr>
            <sz val="8"/>
            <color indexed="81"/>
            <rFont val="Tahoma"/>
            <family val="2"/>
          </rPr>
          <t xml:space="preserve">
Retested using 100ml result was 132 mg/l
Investigation into high result instigated.
Initial findings: Flow through sampler pipework too low, this will affect the sample with regard to TSS, due to solids being settled and disturbed within the extended pipe work installed due to the requirements of MCERTs, the intial cause appears to be the 1" valve on the return line to the effluent pit, being blocked. Flow control valve to the effluent sampler adjusted, as an intermediate measure to improve flow through the system and WO entered for faulty valve. Result to be reviewed on 04/12/09. SG
</t>
        </r>
      </text>
    </comment>
    <comment ref="G370" authorId="4" shapeId="0" xr:uid="{00000000-0006-0000-0200-00003F000000}">
      <text>
        <r>
          <rPr>
            <b/>
            <sz val="8"/>
            <color indexed="81"/>
            <rFont val="Tahoma"/>
            <family val="2"/>
          </rPr>
          <t>LFLLAB:</t>
        </r>
        <r>
          <rPr>
            <sz val="8"/>
            <color indexed="81"/>
            <rFont val="Tahoma"/>
            <family val="2"/>
          </rPr>
          <t xml:space="preserve">
result from 100 ml sample.
Effluent return line from TOD hut found to be blocked, affecting sample quality (wrt TSS). Drain line cleared 04/12/09 @10:00 and effluent sample line flushed clear of aggregated solids.  Sampler flows reset. </t>
        </r>
      </text>
    </comment>
    <comment ref="G371" authorId="4" shapeId="0" xr:uid="{00000000-0006-0000-0200-000040000000}">
      <text>
        <r>
          <rPr>
            <b/>
            <sz val="8"/>
            <color indexed="81"/>
            <rFont val="Tahoma"/>
            <family val="2"/>
          </rPr>
          <t>LFLLAB:</t>
        </r>
        <r>
          <rPr>
            <sz val="8"/>
            <color indexed="81"/>
            <rFont val="Tahoma"/>
            <family val="2"/>
          </rPr>
          <t xml:space="preserve">
on 100 ml sample, slow filtering</t>
        </r>
      </text>
    </comment>
    <comment ref="C407" authorId="5" shapeId="0" xr:uid="{00000000-0006-0000-0200-000041000000}">
      <text>
        <r>
          <rPr>
            <b/>
            <sz val="8"/>
            <color indexed="81"/>
            <rFont val="Tahoma"/>
            <family val="2"/>
          </rPr>
          <t>lfllab:</t>
        </r>
        <r>
          <rPr>
            <sz val="8"/>
            <color indexed="81"/>
            <rFont val="Tahoma"/>
            <family val="2"/>
          </rPr>
          <t xml:space="preserve">
was reset somepoint during Monday . Was expecting around 161</t>
        </r>
      </text>
    </comment>
    <comment ref="C410" authorId="5" shapeId="0" xr:uid="{00000000-0006-0000-0200-000042000000}">
      <text>
        <r>
          <rPr>
            <b/>
            <sz val="8"/>
            <color indexed="81"/>
            <rFont val="Tahoma"/>
            <family val="2"/>
          </rPr>
          <t>lfllab:</t>
        </r>
        <r>
          <rPr>
            <sz val="8"/>
            <color indexed="81"/>
            <rFont val="Tahoma"/>
            <family val="2"/>
          </rPr>
          <t xml:space="preserve">
counter reset on 07/07/10 displaying 89. A further 60 pulses recorded </t>
        </r>
      </text>
    </comment>
    <comment ref="G410" authorId="5" shapeId="0" xr:uid="{00000000-0006-0000-0200-000043000000}">
      <text>
        <r>
          <rPr>
            <b/>
            <sz val="8"/>
            <color indexed="81"/>
            <rFont val="Tahoma"/>
            <family val="2"/>
          </rPr>
          <t>lfllab:</t>
        </r>
        <r>
          <rPr>
            <sz val="8"/>
            <color indexed="81"/>
            <rFont val="Tahoma"/>
            <family val="2"/>
          </rPr>
          <t xml:space="preserve">
retested 100ml = 106mg/l
retested 250ml = 123.2mg/l
SG - See emails PP/AS</t>
        </r>
      </text>
    </comment>
    <comment ref="G422" authorId="5" shapeId="0" xr:uid="{00000000-0006-0000-0200-000044000000}">
      <text>
        <r>
          <rPr>
            <b/>
            <sz val="8"/>
            <color indexed="81"/>
            <rFont val="Tahoma"/>
            <family val="2"/>
          </rPr>
          <t>lfllab:</t>
        </r>
        <r>
          <rPr>
            <sz val="8"/>
            <color indexed="81"/>
            <rFont val="Tahoma"/>
            <family val="2"/>
          </rPr>
          <t xml:space="preserve">
retested using 100ml result was 140mg/l</t>
        </r>
      </text>
    </comment>
    <comment ref="A423" authorId="5" shapeId="0" xr:uid="{00000000-0006-0000-0200-000045000000}">
      <text>
        <r>
          <rPr>
            <b/>
            <sz val="10"/>
            <color indexed="81"/>
            <rFont val="Tahoma"/>
            <family val="2"/>
          </rPr>
          <t>lfllab:</t>
        </r>
        <r>
          <rPr>
            <sz val="10"/>
            <color indexed="81"/>
            <rFont val="Tahoma"/>
            <family val="2"/>
          </rPr>
          <t xml:space="preserve">
Some ice found in collection container after sample collected and remainder disposed of.  </t>
        </r>
      </text>
    </comment>
    <comment ref="I426" authorId="5" shapeId="0" xr:uid="{00000000-0006-0000-0200-000046000000}">
      <text>
        <r>
          <rPr>
            <b/>
            <sz val="10"/>
            <color indexed="81"/>
            <rFont val="Tahoma"/>
            <family val="2"/>
          </rPr>
          <t>lfllab:</t>
        </r>
        <r>
          <rPr>
            <sz val="10"/>
            <color indexed="81"/>
            <rFont val="Tahoma"/>
            <family val="2"/>
          </rPr>
          <t xml:space="preserve">
x10 dilution gave result of 1480</t>
        </r>
      </text>
    </comment>
    <comment ref="P426" authorId="5" shapeId="0" xr:uid="{00000000-0006-0000-0200-000047000000}">
      <text>
        <r>
          <rPr>
            <b/>
            <sz val="10"/>
            <color indexed="81"/>
            <rFont val="Tahoma"/>
            <family val="2"/>
          </rPr>
          <t>lfllab:</t>
        </r>
        <r>
          <rPr>
            <sz val="10"/>
            <color indexed="81"/>
            <rFont val="Tahoma"/>
            <family val="2"/>
          </rPr>
          <t xml:space="preserve">
X10 dilution reported
undiluted 494</t>
        </r>
      </text>
    </comment>
    <comment ref="I427" authorId="5" shapeId="0" xr:uid="{00000000-0006-0000-0200-000048000000}">
      <text>
        <r>
          <rPr>
            <b/>
            <sz val="10"/>
            <color indexed="81"/>
            <rFont val="Tahoma"/>
            <family val="2"/>
          </rPr>
          <t>lfllab:</t>
        </r>
        <r>
          <rPr>
            <sz val="10"/>
            <color indexed="81"/>
            <rFont val="Tahoma"/>
            <family val="2"/>
          </rPr>
          <t xml:space="preserve">
repeat 1449 standard still out of spec to be repeated mon/tue</t>
        </r>
      </text>
    </comment>
    <comment ref="P427" authorId="5" shapeId="0" xr:uid="{00000000-0006-0000-0200-000049000000}">
      <text>
        <r>
          <rPr>
            <b/>
            <sz val="10"/>
            <color indexed="81"/>
            <rFont val="Tahoma"/>
            <family val="2"/>
          </rPr>
          <t>lfllab:</t>
        </r>
        <r>
          <rPr>
            <sz val="10"/>
            <color indexed="81"/>
            <rFont val="Tahoma"/>
            <family val="2"/>
          </rPr>
          <t xml:space="preserve">
X10 dilution reported
undiluted 449 (35 M, 263 NMMO, 151 MM)</t>
        </r>
      </text>
    </comment>
    <comment ref="P428" authorId="5" shapeId="0" xr:uid="{00000000-0006-0000-0200-00004A000000}">
      <text>
        <r>
          <rPr>
            <b/>
            <sz val="8"/>
            <color indexed="81"/>
            <rFont val="Tahoma"/>
            <family val="2"/>
          </rPr>
          <t>lfllab:</t>
        </r>
        <r>
          <rPr>
            <sz val="8"/>
            <color indexed="81"/>
            <rFont val="Tahoma"/>
            <family val="2"/>
          </rPr>
          <t xml:space="preserve">
HPLC currently out of order</t>
        </r>
      </text>
    </comment>
    <comment ref="C430" authorId="5" shapeId="0" xr:uid="{00000000-0006-0000-0200-00004B000000}">
      <text>
        <r>
          <rPr>
            <b/>
            <sz val="8"/>
            <color indexed="81"/>
            <rFont val="Tahoma"/>
            <family val="2"/>
          </rPr>
          <t>lfllab:</t>
        </r>
        <r>
          <rPr>
            <sz val="8"/>
            <color indexed="81"/>
            <rFont val="Tahoma"/>
            <family val="2"/>
          </rPr>
          <t xml:space="preserve">
275 on meter as not zeroised last week</t>
        </r>
      </text>
    </comment>
    <comment ref="P431" authorId="5" shapeId="0" xr:uid="{00000000-0006-0000-0200-00004C000000}">
      <text>
        <r>
          <rPr>
            <b/>
            <sz val="10"/>
            <color indexed="81"/>
            <rFont val="Tahoma"/>
            <family val="2"/>
          </rPr>
          <t>lfllab:</t>
        </r>
        <r>
          <rPr>
            <sz val="10"/>
            <color indexed="81"/>
            <rFont val="Tahoma"/>
            <family val="2"/>
          </rPr>
          <t xml:space="preserve">
x2 dilution used</t>
        </r>
      </text>
    </comment>
    <comment ref="L432" authorId="5" shapeId="0" xr:uid="{00000000-0006-0000-0200-00004D000000}">
      <text>
        <r>
          <rPr>
            <b/>
            <sz val="10"/>
            <color indexed="81"/>
            <rFont val="Tahoma"/>
            <family val="2"/>
          </rPr>
          <t>lfllab:</t>
        </r>
        <r>
          <rPr>
            <sz val="10"/>
            <color indexed="81"/>
            <rFont val="Tahoma"/>
            <family val="2"/>
          </rPr>
          <t xml:space="preserve">
repeat confirmed result</t>
        </r>
      </text>
    </comment>
    <comment ref="G446" authorId="5" shapeId="0" xr:uid="{00000000-0006-0000-0200-00004E000000}">
      <text>
        <r>
          <rPr>
            <b/>
            <sz val="8"/>
            <color indexed="81"/>
            <rFont val="Tahoma"/>
            <family val="2"/>
          </rPr>
          <t>lfllab:</t>
        </r>
        <r>
          <rPr>
            <sz val="8"/>
            <color indexed="81"/>
            <rFont val="Tahoma"/>
            <family val="2"/>
          </rPr>
          <t xml:space="preserve">
retest 80.4mg/l</t>
        </r>
      </text>
    </comment>
    <comment ref="L446" authorId="5" shapeId="0" xr:uid="{00000000-0006-0000-0200-00004F000000}">
      <text>
        <r>
          <rPr>
            <b/>
            <sz val="8"/>
            <color indexed="81"/>
            <rFont val="Tahoma"/>
            <family val="2"/>
          </rPr>
          <t>lfllab:</t>
        </r>
        <r>
          <rPr>
            <sz val="8"/>
            <color indexed="81"/>
            <rFont val="Tahoma"/>
            <family val="2"/>
          </rPr>
          <t xml:space="preserve">
retested result reported original result 175.01</t>
        </r>
      </text>
    </comment>
    <comment ref="G457" authorId="6" shapeId="0" xr:uid="{00000000-0006-0000-0200-000050000000}">
      <text>
        <r>
          <rPr>
            <b/>
            <sz val="8"/>
            <color indexed="81"/>
            <rFont val="Tahoma"/>
            <family val="2"/>
          </rPr>
          <t>Stuart Gorringe:</t>
        </r>
        <r>
          <rPr>
            <sz val="8"/>
            <color indexed="81"/>
            <rFont val="Tahoma"/>
            <family val="2"/>
          </rPr>
          <t xml:space="preserve">
Effluent sampler  cistern found to be badly affected by bacterial growth. Monthly cleaniung schedule had not been carried out due to absence.  Recalibrated at 85.7 based on a 3 week average</t>
        </r>
      </text>
    </comment>
    <comment ref="E458" authorId="5" shapeId="0" xr:uid="{00000000-0006-0000-0200-000051000000}">
      <text>
        <r>
          <rPr>
            <b/>
            <sz val="8"/>
            <color indexed="81"/>
            <rFont val="Tahoma"/>
            <family val="2"/>
          </rPr>
          <t>lfllab:</t>
        </r>
        <r>
          <rPr>
            <sz val="8"/>
            <color indexed="81"/>
            <rFont val="Tahoma"/>
            <family val="2"/>
          </rPr>
          <t xml:space="preserve">
Shutdown week</t>
        </r>
      </text>
    </comment>
    <comment ref="I460" authorId="5" shapeId="0" xr:uid="{00000000-0006-0000-0200-000052000000}">
      <text>
        <r>
          <rPr>
            <b/>
            <sz val="10"/>
            <color indexed="81"/>
            <rFont val="Tahoma"/>
            <family val="2"/>
          </rPr>
          <t>lfllab:</t>
        </r>
        <r>
          <rPr>
            <sz val="10"/>
            <color indexed="81"/>
            <rFont val="Tahoma"/>
            <family val="2"/>
          </rPr>
          <t xml:space="preserve">
also carried out test with x5 dilution with a test result of 2428</t>
        </r>
      </text>
    </comment>
    <comment ref="I467" authorId="5" shapeId="0" xr:uid="{00000000-0006-0000-0200-000053000000}">
      <text>
        <r>
          <rPr>
            <b/>
            <sz val="10"/>
            <color indexed="81"/>
            <rFont val="Tahoma"/>
            <family val="2"/>
          </rPr>
          <t>lfllab:</t>
        </r>
        <r>
          <rPr>
            <sz val="10"/>
            <color indexed="81"/>
            <rFont val="Tahoma"/>
            <family val="2"/>
          </rPr>
          <t xml:space="preserve">
original result 1646 erratic, repeated with 5x dilution</t>
        </r>
      </text>
    </comment>
    <comment ref="L467" authorId="5" shapeId="0" xr:uid="{00000000-0006-0000-0200-000054000000}">
      <text>
        <r>
          <rPr>
            <b/>
            <sz val="10"/>
            <color indexed="81"/>
            <rFont val="Tahoma"/>
            <family val="2"/>
          </rPr>
          <t>lfllab:</t>
        </r>
        <r>
          <rPr>
            <sz val="10"/>
            <color indexed="81"/>
            <rFont val="Tahoma"/>
            <family val="2"/>
          </rPr>
          <t xml:space="preserve">
repeat confirms result</t>
        </r>
      </text>
    </comment>
    <comment ref="C468" authorId="5" shapeId="0" xr:uid="{00000000-0006-0000-0200-000055000000}">
      <text>
        <r>
          <rPr>
            <b/>
            <sz val="10"/>
            <color indexed="81"/>
            <rFont val="Tahoma"/>
            <family val="2"/>
          </rPr>
          <t>lfllab:</t>
        </r>
        <r>
          <rPr>
            <sz val="10"/>
            <color indexed="81"/>
            <rFont val="Tahoma"/>
            <family val="2"/>
          </rPr>
          <t xml:space="preserve">
Manual samples taken for composite for 48 hr period whilst sampler position switched. Now on North side of effluent pit.</t>
        </r>
      </text>
    </comment>
    <comment ref="L470" authorId="5" shapeId="0" xr:uid="{00000000-0006-0000-0200-000056000000}">
      <text>
        <r>
          <rPr>
            <b/>
            <sz val="8"/>
            <color indexed="81"/>
            <rFont val="Tahoma"/>
            <family val="2"/>
          </rPr>
          <t>lfllab:</t>
        </r>
        <r>
          <rPr>
            <sz val="8"/>
            <color indexed="81"/>
            <rFont val="Tahoma"/>
            <family val="2"/>
          </rPr>
          <t xml:space="preserve">
initial result 183.9</t>
        </r>
      </text>
    </comment>
    <comment ref="E474" authorId="7" shapeId="0" xr:uid="{00000000-0006-0000-0200-000057000000}">
      <text>
        <r>
          <rPr>
            <b/>
            <sz val="8"/>
            <color indexed="81"/>
            <rFont val="Tahoma"/>
            <family val="2"/>
          </rPr>
          <t>lflsll:</t>
        </r>
        <r>
          <rPr>
            <sz val="8"/>
            <color indexed="81"/>
            <rFont val="Tahoma"/>
            <family val="2"/>
          </rPr>
          <t xml:space="preserve">
Effluent flow meter resets automatically at 500,000 m3.</t>
        </r>
      </text>
    </comment>
    <comment ref="I474" authorId="5" shapeId="0" xr:uid="{00000000-0006-0000-0200-000058000000}">
      <text>
        <r>
          <rPr>
            <b/>
            <sz val="8"/>
            <color indexed="81"/>
            <rFont val="Tahoma"/>
            <family val="2"/>
          </rPr>
          <t>lfllab:</t>
        </r>
        <r>
          <rPr>
            <sz val="8"/>
            <color indexed="81"/>
            <rFont val="Tahoma"/>
            <family val="2"/>
          </rPr>
          <t xml:space="preserve">
average of two results
1988.5 - 1915.6</t>
        </r>
      </text>
    </comment>
    <comment ref="L474" authorId="5" shapeId="0" xr:uid="{00000000-0006-0000-0200-000059000000}">
      <text>
        <r>
          <rPr>
            <b/>
            <sz val="8"/>
            <color indexed="81"/>
            <rFont val="Tahoma"/>
            <family val="2"/>
          </rPr>
          <t>lfllab:</t>
        </r>
        <r>
          <rPr>
            <sz val="8"/>
            <color indexed="81"/>
            <rFont val="Tahoma"/>
            <family val="2"/>
          </rPr>
          <t xml:space="preserve">
This result is an average of 166, 162.8</t>
        </r>
      </text>
    </comment>
    <comment ref="L476" authorId="5" shapeId="0" xr:uid="{00000000-0006-0000-0200-00005A000000}">
      <text>
        <r>
          <rPr>
            <b/>
            <sz val="8"/>
            <color indexed="81"/>
            <rFont val="Tahoma"/>
            <family val="2"/>
          </rPr>
          <t>lfllab:</t>
        </r>
        <r>
          <rPr>
            <sz val="8"/>
            <color indexed="81"/>
            <rFont val="Tahoma"/>
            <family val="2"/>
          </rPr>
          <t xml:space="preserve">
average of two analysis
162.1 - 160.3</t>
        </r>
      </text>
    </comment>
    <comment ref="L477" authorId="5" shapeId="0" xr:uid="{00000000-0006-0000-0200-00005B000000}">
      <text>
        <r>
          <rPr>
            <b/>
            <sz val="8"/>
            <color indexed="81"/>
            <rFont val="Tahoma"/>
            <family val="2"/>
          </rPr>
          <t>lfllab:</t>
        </r>
        <r>
          <rPr>
            <sz val="8"/>
            <color indexed="81"/>
            <rFont val="Tahoma"/>
            <family val="2"/>
          </rPr>
          <t xml:space="preserve">
average of two analysis
176.9 - 174.0</t>
        </r>
      </text>
    </comment>
    <comment ref="L481" authorId="5" shapeId="0" xr:uid="{00000000-0006-0000-0200-00005C000000}">
      <text>
        <r>
          <rPr>
            <b/>
            <sz val="8"/>
            <color indexed="81"/>
            <rFont val="Tahoma"/>
            <family val="2"/>
          </rPr>
          <t>lfllab:</t>
        </r>
        <r>
          <rPr>
            <sz val="8"/>
            <color indexed="81"/>
            <rFont val="Tahoma"/>
            <family val="2"/>
          </rPr>
          <t xml:space="preserve">
average of two analysis
133.6 &amp; 144.9</t>
        </r>
      </text>
    </comment>
    <comment ref="L486" authorId="5" shapeId="0" xr:uid="{00000000-0006-0000-0200-00005D000000}">
      <text>
        <r>
          <rPr>
            <b/>
            <sz val="10"/>
            <color indexed="81"/>
            <rFont val="Tahoma"/>
            <family val="2"/>
          </rPr>
          <t>lfllab:</t>
        </r>
        <r>
          <rPr>
            <sz val="10"/>
            <color indexed="81"/>
            <rFont val="Tahoma"/>
            <family val="2"/>
          </rPr>
          <t xml:space="preserve">
average of two analysis
130.8 &amp; 133.7</t>
        </r>
      </text>
    </comment>
    <comment ref="M489" authorId="5" shapeId="0" xr:uid="{00000000-0006-0000-0200-00005E000000}">
      <text>
        <r>
          <rPr>
            <b/>
            <sz val="8"/>
            <color indexed="81"/>
            <rFont val="Tahoma"/>
            <family val="2"/>
          </rPr>
          <t>lfllab:</t>
        </r>
        <r>
          <rPr>
            <sz val="8"/>
            <color indexed="81"/>
            <rFont val="Tahoma"/>
            <family val="2"/>
          </rPr>
          <t xml:space="preserve">
Result  from 21/03/12 due to HPLC maintenance</t>
        </r>
      </text>
    </comment>
    <comment ref="B490" authorId="5" shapeId="0" xr:uid="{00000000-0006-0000-0200-00005F000000}">
      <text>
        <r>
          <rPr>
            <b/>
            <sz val="8"/>
            <color indexed="81"/>
            <rFont val="Tahoma"/>
            <family val="2"/>
          </rPr>
          <t>lfllab:</t>
        </r>
        <r>
          <rPr>
            <sz val="8"/>
            <color indexed="81"/>
            <rFont val="Tahoma"/>
            <family val="2"/>
          </rPr>
          <t xml:space="preserve">
time on sirco sampler</t>
        </r>
      </text>
    </comment>
    <comment ref="B498" authorId="5" shapeId="0" xr:uid="{00000000-0006-0000-0200-000060000000}">
      <text>
        <r>
          <rPr>
            <b/>
            <sz val="8"/>
            <color indexed="81"/>
            <rFont val="Tahoma"/>
            <family val="2"/>
          </rPr>
          <t>lfllab:</t>
        </r>
        <r>
          <rPr>
            <sz val="8"/>
            <color indexed="81"/>
            <rFont val="Tahoma"/>
            <family val="2"/>
          </rPr>
          <t xml:space="preserve">
time on Sirco sampler</t>
        </r>
      </text>
    </comment>
    <comment ref="I498" authorId="5" shapeId="0" xr:uid="{00000000-0006-0000-0200-000061000000}">
      <text>
        <r>
          <rPr>
            <b/>
            <sz val="10"/>
            <color indexed="81"/>
            <rFont val="Tahoma"/>
            <family val="2"/>
          </rPr>
          <t>lfllab:</t>
        </r>
        <r>
          <rPr>
            <sz val="10"/>
            <color indexed="81"/>
            <rFont val="Tahoma"/>
            <family val="2"/>
          </rPr>
          <t xml:space="preserve">
original result 1850</t>
        </r>
      </text>
    </comment>
    <comment ref="Q498" authorId="5" shapeId="0" xr:uid="{00000000-0006-0000-0200-000062000000}">
      <text>
        <r>
          <rPr>
            <b/>
            <sz val="8"/>
            <color indexed="81"/>
            <rFont val="Tahoma"/>
            <family val="2"/>
          </rPr>
          <t>lfllab:</t>
        </r>
        <r>
          <rPr>
            <sz val="8"/>
            <color indexed="81"/>
            <rFont val="Tahoma"/>
            <family val="2"/>
          </rPr>
          <t xml:space="preserve">
results reported from x2 dilution, confirmed original result</t>
        </r>
      </text>
    </comment>
    <comment ref="B499" authorId="5" shapeId="0" xr:uid="{00000000-0006-0000-0200-000063000000}">
      <text>
        <r>
          <rPr>
            <b/>
            <sz val="8"/>
            <color indexed="81"/>
            <rFont val="Tahoma"/>
            <family val="2"/>
          </rPr>
          <t>lfllab:</t>
        </r>
        <r>
          <rPr>
            <sz val="8"/>
            <color indexed="81"/>
            <rFont val="Tahoma"/>
            <family val="2"/>
          </rPr>
          <t xml:space="preserve">
time on sirco sampler</t>
        </r>
      </text>
    </comment>
    <comment ref="G499" authorId="5" shapeId="0" xr:uid="{00000000-0006-0000-0200-000064000000}">
      <text>
        <r>
          <rPr>
            <b/>
            <sz val="8"/>
            <color indexed="81"/>
            <rFont val="Tahoma"/>
            <family val="2"/>
          </rPr>
          <t>lfllab:</t>
        </r>
        <r>
          <rPr>
            <sz val="8"/>
            <color indexed="81"/>
            <rFont val="Tahoma"/>
            <family val="2"/>
          </rPr>
          <t xml:space="preserve">
initial result 175.2</t>
        </r>
      </text>
    </comment>
    <comment ref="B500" authorId="5" shapeId="0" xr:uid="{00000000-0006-0000-0200-000065000000}">
      <text>
        <r>
          <rPr>
            <b/>
            <sz val="8"/>
            <color indexed="81"/>
            <rFont val="Tahoma"/>
            <family val="2"/>
          </rPr>
          <t>lfllab:</t>
        </r>
        <r>
          <rPr>
            <sz val="8"/>
            <color indexed="81"/>
            <rFont val="Tahoma"/>
            <family val="2"/>
          </rPr>
          <t xml:space="preserve">
time on Sirco sampler</t>
        </r>
      </text>
    </comment>
    <comment ref="C500" authorId="5" shapeId="0" xr:uid="{00000000-0006-0000-0200-000066000000}">
      <text>
        <r>
          <rPr>
            <b/>
            <sz val="8"/>
            <color indexed="81"/>
            <rFont val="Tahoma"/>
            <family val="2"/>
          </rPr>
          <t>lfllab:</t>
        </r>
        <r>
          <rPr>
            <sz val="8"/>
            <color indexed="81"/>
            <rFont val="Tahoma"/>
            <family val="2"/>
          </rPr>
          <t xml:space="preserve">
counter 267 as not reset last week</t>
        </r>
      </text>
    </comment>
    <comment ref="I501" authorId="5" shapeId="0" xr:uid="{00000000-0006-0000-0200-000067000000}">
      <text>
        <r>
          <rPr>
            <b/>
            <sz val="10"/>
            <color indexed="81"/>
            <rFont val="Tahoma"/>
            <family val="2"/>
          </rPr>
          <t>lfllab:</t>
        </r>
        <r>
          <rPr>
            <sz val="10"/>
            <color indexed="81"/>
            <rFont val="Tahoma"/>
            <family val="2"/>
          </rPr>
          <t xml:space="preserve">
initial result 2060 standard off spec
repeated 12/6/12 </t>
        </r>
      </text>
    </comment>
    <comment ref="L501" authorId="5" shapeId="0" xr:uid="{00000000-0006-0000-0200-000068000000}">
      <text>
        <r>
          <rPr>
            <b/>
            <sz val="10"/>
            <color indexed="81"/>
            <rFont val="Tahoma"/>
            <family val="2"/>
          </rPr>
          <t>lfllab:</t>
        </r>
        <r>
          <rPr>
            <sz val="10"/>
            <color indexed="81"/>
            <rFont val="Tahoma"/>
            <family val="2"/>
          </rPr>
          <t xml:space="preserve">
Phosphate repeated 12/6/12, standard in spec, result 133.1</t>
        </r>
      </text>
    </comment>
    <comment ref="L510" authorId="5" shapeId="0" xr:uid="{00000000-0006-0000-0200-000069000000}">
      <text>
        <r>
          <rPr>
            <b/>
            <sz val="10"/>
            <color indexed="81"/>
            <rFont val="Tahoma"/>
            <family val="2"/>
          </rPr>
          <t>lfllab:</t>
        </r>
        <r>
          <rPr>
            <sz val="10"/>
            <color indexed="81"/>
            <rFont val="Tahoma"/>
            <family val="2"/>
          </rPr>
          <t xml:space="preserve">
average of 170.5 and 160.7</t>
        </r>
      </text>
    </comment>
    <comment ref="L511" authorId="5" shapeId="0" xr:uid="{00000000-0006-0000-0200-00006A000000}">
      <text>
        <r>
          <rPr>
            <b/>
            <sz val="8"/>
            <color indexed="81"/>
            <rFont val="Tahoma"/>
            <family val="2"/>
          </rPr>
          <t>lfllab:</t>
        </r>
        <r>
          <rPr>
            <sz val="8"/>
            <color indexed="81"/>
            <rFont val="Tahoma"/>
            <family val="2"/>
          </rPr>
          <t xml:space="preserve">
retesting std due to high result</t>
        </r>
      </text>
    </comment>
    <comment ref="G514" authorId="5" shapeId="0" xr:uid="{00000000-0006-0000-0200-00006B000000}">
      <text>
        <r>
          <rPr>
            <b/>
            <sz val="10"/>
            <color indexed="81"/>
            <rFont val="Tahoma"/>
            <family val="2"/>
          </rPr>
          <t>lfllab:</t>
        </r>
        <r>
          <rPr>
            <sz val="10"/>
            <color indexed="81"/>
            <rFont val="Tahoma"/>
            <family val="2"/>
          </rPr>
          <t xml:space="preserve">
repeat 113.6 mg/l
lflgos:
Recalculated at 79.4based on a 3 week average
Having looked at the filter papers used for the effluent analysis in the laboratory, and discussed with relevant people, the effluent composite sample analysed on 7th September contained additional contamination from the Sirco sampler.
Hence the TSS analysis on this sample will have given an erroneously high result.
The system has  been a thorough clean and the pipe work disinfected.
We expect that this week's composite will be back to normal.
</t>
        </r>
      </text>
    </comment>
    <comment ref="I515" authorId="5" shapeId="0" xr:uid="{00000000-0006-0000-0200-00006C000000}">
      <text>
        <r>
          <rPr>
            <b/>
            <sz val="8"/>
            <color indexed="81"/>
            <rFont val="Tahoma"/>
            <family val="2"/>
          </rPr>
          <t>lfllab:</t>
        </r>
        <r>
          <rPr>
            <sz val="8"/>
            <color indexed="81"/>
            <rFont val="Tahoma"/>
            <family val="2"/>
          </rPr>
          <t xml:space="preserve">
x5 dilution gives 2421 mg/l</t>
        </r>
      </text>
    </comment>
    <comment ref="P515" authorId="5" shapeId="0" xr:uid="{00000000-0006-0000-0200-00006D000000}">
      <text>
        <r>
          <rPr>
            <b/>
            <sz val="8"/>
            <color indexed="81"/>
            <rFont val="Tahoma"/>
            <family val="2"/>
          </rPr>
          <t>lfllab:</t>
        </r>
        <r>
          <rPr>
            <sz val="8"/>
            <color indexed="81"/>
            <rFont val="Tahoma"/>
            <family val="2"/>
          </rPr>
          <t xml:space="preserve">
x2 dilution 1236
X5 dilution 1301</t>
        </r>
      </text>
    </comment>
    <comment ref="Q515" authorId="8" shapeId="0" xr:uid="{00000000-0006-0000-0200-00006E000000}">
      <text>
        <r>
          <rPr>
            <b/>
            <sz val="10"/>
            <color indexed="81"/>
            <rFont val="Tahoma"/>
            <family val="2"/>
          </rPr>
          <t>Penny Letts:</t>
        </r>
        <r>
          <rPr>
            <sz val="10"/>
            <color indexed="81"/>
            <rFont val="Tahoma"/>
            <family val="2"/>
          </rPr>
          <t xml:space="preserve">
Test result 21/09/12: 15369 when HPLC had new column and recalibration</t>
        </r>
      </text>
    </comment>
    <comment ref="L518" authorId="5" shapeId="0" xr:uid="{00000000-0006-0000-0200-00006F000000}">
      <text>
        <r>
          <rPr>
            <b/>
            <sz val="8"/>
            <color indexed="81"/>
            <rFont val="Tahoma"/>
            <family val="2"/>
          </rPr>
          <t>lfllab:</t>
        </r>
        <r>
          <rPr>
            <sz val="8"/>
            <color indexed="81"/>
            <rFont val="Tahoma"/>
            <family val="2"/>
          </rPr>
          <t xml:space="preserve">
averge of two tests
1st = 142.7
2nd = 142.6</t>
        </r>
      </text>
    </comment>
    <comment ref="P519" authorId="5" shapeId="0" xr:uid="{00000000-0006-0000-0200-000070000000}">
      <text>
        <r>
          <rPr>
            <b/>
            <sz val="10"/>
            <color indexed="81"/>
            <rFont val="Tahoma"/>
            <family val="2"/>
          </rPr>
          <t>lfllab:</t>
        </r>
        <r>
          <rPr>
            <sz val="10"/>
            <color indexed="81"/>
            <rFont val="Tahoma"/>
            <family val="2"/>
          </rPr>
          <t xml:space="preserve">
result from undiluted sample</t>
        </r>
      </text>
    </comment>
    <comment ref="B528" authorId="5" shapeId="0" xr:uid="{00000000-0006-0000-0200-000071000000}">
      <text>
        <r>
          <rPr>
            <b/>
            <sz val="10"/>
            <color indexed="81"/>
            <rFont val="Tahoma"/>
            <family val="2"/>
          </rPr>
          <t>lfllab:</t>
        </r>
        <r>
          <rPr>
            <sz val="10"/>
            <color indexed="81"/>
            <rFont val="Tahoma"/>
            <family val="2"/>
          </rPr>
          <t xml:space="preserve">
Time on Sirco. Actual time was 9.15</t>
        </r>
      </text>
    </comment>
    <comment ref="B530" authorId="5" shapeId="0" xr:uid="{00000000-0006-0000-0200-000072000000}">
      <text>
        <r>
          <rPr>
            <b/>
            <sz val="8"/>
            <color indexed="81"/>
            <rFont val="Tahoma"/>
            <family val="2"/>
          </rPr>
          <t>lfllab:</t>
        </r>
        <r>
          <rPr>
            <sz val="8"/>
            <color indexed="81"/>
            <rFont val="Tahoma"/>
            <family val="2"/>
          </rPr>
          <t xml:space="preserve">
sirco time</t>
        </r>
      </text>
    </comment>
    <comment ref="B531" authorId="5" shapeId="0" xr:uid="{00000000-0006-0000-0200-000073000000}">
      <text>
        <r>
          <rPr>
            <b/>
            <sz val="8"/>
            <color indexed="81"/>
            <rFont val="Tahoma"/>
            <family val="2"/>
          </rPr>
          <t>lfllab:</t>
        </r>
        <r>
          <rPr>
            <sz val="8"/>
            <color indexed="81"/>
            <rFont val="Tahoma"/>
            <family val="2"/>
          </rPr>
          <t xml:space="preserve">
sirco time</t>
        </r>
      </text>
    </comment>
    <comment ref="B535" authorId="5" shapeId="0" xr:uid="{00000000-0006-0000-0200-000074000000}">
      <text>
        <r>
          <rPr>
            <b/>
            <sz val="10"/>
            <color indexed="81"/>
            <rFont val="Tahoma"/>
            <family val="2"/>
          </rPr>
          <t>lfllab:</t>
        </r>
        <r>
          <rPr>
            <sz val="10"/>
            <color indexed="81"/>
            <rFont val="Tahoma"/>
            <family val="2"/>
          </rPr>
          <t xml:space="preserve">
Sirco clock reset to correct time</t>
        </r>
      </text>
    </comment>
    <comment ref="B544" authorId="5" shapeId="0" xr:uid="{00000000-0006-0000-0200-000075000000}">
      <text>
        <r>
          <rPr>
            <b/>
            <sz val="10"/>
            <color indexed="81"/>
            <rFont val="Tahoma"/>
            <family val="2"/>
          </rPr>
          <t>lfllab:</t>
        </r>
        <r>
          <rPr>
            <sz val="10"/>
            <color indexed="81"/>
            <rFont val="Tahoma"/>
            <family val="2"/>
          </rPr>
          <t xml:space="preserve">
08:03 on sampler time not changed to BST</t>
        </r>
      </text>
    </comment>
    <comment ref="E546" authorId="5" shapeId="0" xr:uid="{00000000-0006-0000-0200-000076000000}">
      <text>
        <r>
          <rPr>
            <b/>
            <sz val="8"/>
            <color indexed="81"/>
            <rFont val="Tahoma"/>
            <family val="2"/>
          </rPr>
          <t>lfllab:</t>
        </r>
        <r>
          <rPr>
            <sz val="8"/>
            <color indexed="81"/>
            <rFont val="Tahoma"/>
            <family val="2"/>
          </rPr>
          <t xml:space="preserve">
Flow meter automatically
resets at 500000m3</t>
        </r>
      </text>
    </comment>
    <comment ref="B548" authorId="5" shapeId="0" xr:uid="{00000000-0006-0000-0200-000077000000}">
      <text>
        <r>
          <rPr>
            <b/>
            <sz val="10"/>
            <color indexed="81"/>
            <rFont val="Tahoma"/>
            <family val="2"/>
          </rPr>
          <t>lfllab:</t>
        </r>
        <r>
          <rPr>
            <sz val="10"/>
            <color indexed="81"/>
            <rFont val="Tahoma"/>
            <family val="2"/>
          </rPr>
          <t xml:space="preserve">
Sirco time 08:30</t>
        </r>
      </text>
    </comment>
    <comment ref="B549" authorId="5" shapeId="0" xr:uid="{00000000-0006-0000-0200-000078000000}">
      <text>
        <r>
          <rPr>
            <b/>
            <sz val="8"/>
            <color indexed="81"/>
            <rFont val="Tahoma"/>
            <family val="2"/>
          </rPr>
          <t>lfllab:</t>
        </r>
        <r>
          <rPr>
            <sz val="8"/>
            <color indexed="81"/>
            <rFont val="Tahoma"/>
            <family val="2"/>
          </rPr>
          <t xml:space="preserve">
sirco time 08:16</t>
        </r>
      </text>
    </comment>
    <comment ref="B556" authorId="5" shapeId="0" xr:uid="{00000000-0006-0000-0200-000079000000}">
      <text>
        <r>
          <rPr>
            <b/>
            <sz val="8"/>
            <color indexed="81"/>
            <rFont val="Tahoma"/>
            <family val="2"/>
          </rPr>
          <t>lfllab:</t>
        </r>
        <r>
          <rPr>
            <sz val="8"/>
            <color indexed="81"/>
            <rFont val="Tahoma"/>
            <family val="2"/>
          </rPr>
          <t xml:space="preserve">
sirco time 08:16</t>
        </r>
      </text>
    </comment>
    <comment ref="H556" authorId="5" shapeId="0" xr:uid="{00000000-0006-0000-0200-00007A000000}">
      <text>
        <r>
          <rPr>
            <b/>
            <sz val="8"/>
            <color indexed="81"/>
            <rFont val="Tahoma"/>
            <family val="2"/>
          </rPr>
          <t>lfllab:</t>
        </r>
        <r>
          <rPr>
            <sz val="8"/>
            <color indexed="81"/>
            <rFont val="Tahoma"/>
            <family val="2"/>
          </rPr>
          <t xml:space="preserve">
awaiting replacement machine</t>
        </r>
      </text>
    </comment>
    <comment ref="B557" authorId="5" shapeId="0" xr:uid="{00000000-0006-0000-0200-00007B000000}">
      <text>
        <r>
          <rPr>
            <b/>
            <sz val="8"/>
            <color indexed="81"/>
            <rFont val="Tahoma"/>
            <family val="2"/>
          </rPr>
          <t>lfllab:</t>
        </r>
        <r>
          <rPr>
            <sz val="8"/>
            <color indexed="81"/>
            <rFont val="Tahoma"/>
            <family val="2"/>
          </rPr>
          <t xml:space="preserve">
08:22 sirco time</t>
        </r>
      </text>
    </comment>
    <comment ref="B558" authorId="5" shapeId="0" xr:uid="{00000000-0006-0000-0200-00007C000000}">
      <text>
        <r>
          <rPr>
            <b/>
            <sz val="8"/>
            <color indexed="81"/>
            <rFont val="Tahoma"/>
            <family val="2"/>
          </rPr>
          <t>lfllab:</t>
        </r>
        <r>
          <rPr>
            <sz val="8"/>
            <color indexed="81"/>
            <rFont val="Tahoma"/>
            <family val="2"/>
          </rPr>
          <t xml:space="preserve">
08:14 sirco time</t>
        </r>
      </text>
    </comment>
    <comment ref="B559" authorId="5" shapeId="0" xr:uid="{00000000-0006-0000-0200-00007D000000}">
      <text>
        <r>
          <rPr>
            <b/>
            <sz val="8"/>
            <color indexed="81"/>
            <rFont val="Tahoma"/>
            <family val="2"/>
          </rPr>
          <t>lfllab:</t>
        </r>
        <r>
          <rPr>
            <sz val="8"/>
            <color indexed="81"/>
            <rFont val="Tahoma"/>
            <family val="2"/>
          </rPr>
          <t xml:space="preserve">
circo  time</t>
        </r>
      </text>
    </comment>
    <comment ref="B565" authorId="5" shapeId="0" xr:uid="{00000000-0006-0000-0200-00007E000000}">
      <text>
        <r>
          <rPr>
            <b/>
            <sz val="10"/>
            <color indexed="81"/>
            <rFont val="Tahoma"/>
            <family val="2"/>
          </rPr>
          <t>lfllab:</t>
        </r>
        <r>
          <rPr>
            <sz val="10"/>
            <color indexed="81"/>
            <rFont val="Tahoma"/>
            <family val="2"/>
          </rPr>
          <t xml:space="preserve">
sirco time</t>
        </r>
      </text>
    </comment>
    <comment ref="L565" authorId="5" shapeId="0" xr:uid="{00000000-0006-0000-0200-00007F000000}">
      <text>
        <r>
          <rPr>
            <b/>
            <sz val="10"/>
            <color indexed="81"/>
            <rFont val="Tahoma"/>
            <family val="2"/>
          </rPr>
          <t>lfllab:</t>
        </r>
        <r>
          <rPr>
            <sz val="10"/>
            <color indexed="81"/>
            <rFont val="Tahoma"/>
            <family val="2"/>
          </rPr>
          <t xml:space="preserve">
repeat 59.61</t>
        </r>
      </text>
    </comment>
    <comment ref="I576" authorId="5" shapeId="0" xr:uid="{00000000-0006-0000-0200-000080000000}">
      <text>
        <r>
          <rPr>
            <b/>
            <sz val="8"/>
            <color indexed="81"/>
            <rFont val="Tahoma"/>
            <family val="2"/>
          </rPr>
          <t>lfllab:</t>
        </r>
        <r>
          <rPr>
            <sz val="8"/>
            <color indexed="81"/>
            <rFont val="Tahoma"/>
            <family val="2"/>
          </rPr>
          <t xml:space="preserve">
new standard required. Sample will be rerun. result expected to be lower </t>
        </r>
      </text>
    </comment>
    <comment ref="C577" authorId="5" shapeId="0" xr:uid="{00000000-0006-0000-0200-000081000000}">
      <text>
        <r>
          <rPr>
            <b/>
            <sz val="8"/>
            <color indexed="81"/>
            <rFont val="Tahoma"/>
            <family val="2"/>
          </rPr>
          <t>lfllab:</t>
        </r>
        <r>
          <rPr>
            <sz val="8"/>
            <color indexed="81"/>
            <rFont val="Tahoma"/>
            <family val="2"/>
          </rPr>
          <t xml:space="preserve">
272-127</t>
        </r>
      </text>
    </comment>
    <comment ref="L580" authorId="5" shapeId="0" xr:uid="{00000000-0006-0000-0200-000082000000}">
      <text>
        <r>
          <rPr>
            <b/>
            <sz val="8"/>
            <color indexed="81"/>
            <rFont val="Tahoma"/>
            <family val="2"/>
          </rPr>
          <t>lfllab:</t>
        </r>
        <r>
          <rPr>
            <sz val="8"/>
            <color indexed="81"/>
            <rFont val="Tahoma"/>
            <family val="2"/>
          </rPr>
          <t xml:space="preserve">
average of 21.83 and 21.36</t>
        </r>
      </text>
    </comment>
    <comment ref="E584" authorId="5" shapeId="0" xr:uid="{00000000-0006-0000-0200-000083000000}">
      <text>
        <r>
          <rPr>
            <b/>
            <sz val="10"/>
            <color indexed="81"/>
            <rFont val="Tahoma"/>
            <family val="2"/>
          </rPr>
          <t>lfllab:</t>
        </r>
        <r>
          <rPr>
            <sz val="10"/>
            <color indexed="81"/>
            <rFont val="Tahoma"/>
            <family val="2"/>
          </rPr>
          <t xml:space="preserve">
Flow meter automatically
resets at 500000m3</t>
        </r>
      </text>
    </comment>
    <comment ref="O591" authorId="9" shapeId="0" xr:uid="{00000000-0006-0000-0200-000084000000}">
      <text>
        <r>
          <rPr>
            <b/>
            <sz val="9"/>
            <color indexed="81"/>
            <rFont val="Tahoma"/>
            <family val="2"/>
          </rPr>
          <t>Lab Sl3   - LGL:</t>
        </r>
        <r>
          <rPr>
            <sz val="9"/>
            <color indexed="81"/>
            <rFont val="Tahoma"/>
            <family val="2"/>
          </rPr>
          <t xml:space="preserve">
worst case</t>
        </r>
      </text>
    </comment>
    <comment ref="B597" authorId="9" shapeId="0" xr:uid="{00000000-0006-0000-0200-000085000000}">
      <text>
        <r>
          <rPr>
            <b/>
            <sz val="9"/>
            <color indexed="81"/>
            <rFont val="Tahoma"/>
            <family val="2"/>
          </rPr>
          <t>Lab Sl3   - LGL:</t>
        </r>
        <r>
          <rPr>
            <sz val="9"/>
            <color indexed="81"/>
            <rFont val="Tahoma"/>
            <family val="2"/>
          </rPr>
          <t xml:space="preserve">
Sirco time</t>
        </r>
      </text>
    </comment>
    <comment ref="B598" authorId="9" shapeId="0" xr:uid="{00000000-0006-0000-0200-000086000000}">
      <text>
        <r>
          <rPr>
            <b/>
            <sz val="9"/>
            <color indexed="81"/>
            <rFont val="Tahoma"/>
            <family val="2"/>
          </rPr>
          <t>Lab Sl3   - LGL:</t>
        </r>
        <r>
          <rPr>
            <sz val="9"/>
            <color indexed="81"/>
            <rFont val="Tahoma"/>
            <family val="2"/>
          </rPr>
          <t xml:space="preserve">
sirco time</t>
        </r>
      </text>
    </comment>
    <comment ref="H616" authorId="9" shapeId="0" xr:uid="{00000000-0006-0000-0200-000087000000}">
      <text>
        <r>
          <rPr>
            <b/>
            <sz val="9"/>
            <color indexed="81"/>
            <rFont val="Tahoma"/>
            <family val="2"/>
          </rPr>
          <t>Lab Sl3   - LGL:</t>
        </r>
        <r>
          <rPr>
            <sz val="9"/>
            <color indexed="81"/>
            <rFont val="Tahoma"/>
            <family val="2"/>
          </rPr>
          <t xml:space="preserve">
repeats 3833.4, 4035.2 x2 dilution filtered</t>
        </r>
      </text>
    </comment>
    <comment ref="H617" authorId="9" shapeId="0" xr:uid="{00000000-0006-0000-0200-000088000000}">
      <text>
        <r>
          <rPr>
            <b/>
            <sz val="9"/>
            <color indexed="81"/>
            <rFont val="Tahoma"/>
            <family val="2"/>
          </rPr>
          <t>Lab Sl3   - LGL:</t>
        </r>
        <r>
          <rPr>
            <sz val="9"/>
            <color indexed="81"/>
            <rFont val="Tahoma"/>
            <family val="2"/>
          </rPr>
          <t xml:space="preserve">
filtered x2 dilution</t>
        </r>
      </text>
    </comment>
    <comment ref="H619" authorId="9" shapeId="0" xr:uid="{00000000-0006-0000-0200-000089000000}">
      <text>
        <r>
          <rPr>
            <b/>
            <sz val="9"/>
            <color indexed="81"/>
            <rFont val="Tahoma"/>
            <family val="2"/>
          </rPr>
          <t>Lab Sl3   - LGL:</t>
        </r>
        <r>
          <rPr>
            <sz val="9"/>
            <color indexed="81"/>
            <rFont val="Tahoma"/>
            <family val="2"/>
          </rPr>
          <t xml:space="preserve">
Faullty PeCOD</t>
        </r>
      </text>
    </comment>
    <comment ref="H631" authorId="9" shapeId="0" xr:uid="{00000000-0006-0000-0200-00008A000000}">
      <text>
        <r>
          <rPr>
            <b/>
            <sz val="9"/>
            <color indexed="81"/>
            <rFont val="Tahoma"/>
            <family val="2"/>
          </rPr>
          <t>Lab Sl3   - LGL:</t>
        </r>
        <r>
          <rPr>
            <sz val="9"/>
            <color indexed="81"/>
            <rFont val="Tahoma"/>
            <family val="2"/>
          </rPr>
          <t xml:space="preserve">
Initial result 2478.60 Repeat 2994.60</t>
        </r>
      </text>
    </comment>
    <comment ref="L644" authorId="9" shapeId="0" xr:uid="{00000000-0006-0000-0200-00008B000000}">
      <text>
        <r>
          <rPr>
            <b/>
            <sz val="9"/>
            <color indexed="81"/>
            <rFont val="Tahoma"/>
            <family val="2"/>
          </rPr>
          <t>Lab Sl3   - LGL:</t>
        </r>
        <r>
          <rPr>
            <sz val="9"/>
            <color indexed="81"/>
            <rFont val="Tahoma"/>
            <family val="2"/>
          </rPr>
          <t xml:space="preserve">
Repeat 150.9</t>
        </r>
      </text>
    </comment>
    <comment ref="G646" authorId="5" shapeId="0" xr:uid="{00000000-0006-0000-0200-00008C000000}">
      <text>
        <r>
          <rPr>
            <b/>
            <sz val="9"/>
            <color indexed="81"/>
            <rFont val="Tahoma"/>
            <family val="2"/>
          </rPr>
          <t>lfllab:</t>
        </r>
        <r>
          <rPr>
            <sz val="9"/>
            <color indexed="81"/>
            <rFont val="Tahoma"/>
            <family val="2"/>
          </rPr>
          <t xml:space="preserve">
initial ersult 45.2</t>
        </r>
      </text>
    </comment>
    <comment ref="H648" authorId="10" shapeId="0" xr:uid="{00000000-0006-0000-0200-00008D000000}">
      <text>
        <r>
          <rPr>
            <b/>
            <sz val="9"/>
            <color indexed="81"/>
            <rFont val="Tahoma"/>
            <family val="2"/>
          </rPr>
          <t>Drury Laura   - LGL:</t>
        </r>
        <r>
          <rPr>
            <sz val="9"/>
            <color indexed="81"/>
            <rFont val="Tahoma"/>
            <family val="2"/>
          </rPr>
          <t xml:space="preserve">
PeCOD out of order</t>
        </r>
      </text>
    </comment>
    <comment ref="J648" authorId="11" shapeId="0" xr:uid="{00000000-0006-0000-0200-00008E000000}">
      <text>
        <r>
          <rPr>
            <b/>
            <sz val="9"/>
            <color indexed="81"/>
            <rFont val="Tahoma"/>
            <family val="2"/>
          </rPr>
          <t>Letts Penny   - LGL:</t>
        </r>
        <r>
          <rPr>
            <sz val="9"/>
            <color indexed="81"/>
            <rFont val="Tahoma"/>
            <family val="2"/>
          </rPr>
          <t xml:space="preserve">
Result corrected for 6 day week.  Eflluent sample collected on Thursday due to Easter.</t>
        </r>
      </text>
    </comment>
    <comment ref="Q648" authorId="11" shapeId="0" xr:uid="{00000000-0006-0000-0200-00008F000000}">
      <text>
        <r>
          <rPr>
            <b/>
            <sz val="9"/>
            <color indexed="81"/>
            <rFont val="Tahoma"/>
            <family val="2"/>
          </rPr>
          <t>Letts Penny   - LGL:</t>
        </r>
        <r>
          <rPr>
            <sz val="9"/>
            <color indexed="81"/>
            <rFont val="Tahoma"/>
            <family val="2"/>
          </rPr>
          <t xml:space="preserve">
Result corrected for 6 day week.  Eflluent sample collect on Thursday due to Easter
</t>
        </r>
      </text>
    </comment>
    <comment ref="J649" authorId="11" shapeId="0" xr:uid="{00000000-0006-0000-0200-000090000000}">
      <text>
        <r>
          <rPr>
            <b/>
            <sz val="9"/>
            <color indexed="81"/>
            <rFont val="Tahoma"/>
            <family val="2"/>
          </rPr>
          <t>Letts Penny   - LGL:</t>
        </r>
        <r>
          <rPr>
            <sz val="9"/>
            <color indexed="81"/>
            <rFont val="Tahoma"/>
            <family val="2"/>
          </rPr>
          <t xml:space="preserve">
Result corrected for 8 day week.  Eflluent sample collected on Thursday due to Easter.</t>
        </r>
      </text>
    </comment>
    <comment ref="L649" authorId="9" shapeId="0" xr:uid="{00000000-0006-0000-0200-000091000000}">
      <text>
        <r>
          <rPr>
            <b/>
            <sz val="9"/>
            <color indexed="81"/>
            <rFont val="Tahoma"/>
            <family val="2"/>
          </rPr>
          <t>Lab Sl3   - LGL:</t>
        </r>
        <r>
          <rPr>
            <sz val="9"/>
            <color indexed="81"/>
            <rFont val="Tahoma"/>
            <family val="2"/>
          </rPr>
          <t xml:space="preserve">
repeat = 184.7</t>
        </r>
      </text>
    </comment>
    <comment ref="Q649" authorId="11" shapeId="0" xr:uid="{00000000-0006-0000-0200-000092000000}">
      <text>
        <r>
          <rPr>
            <b/>
            <sz val="9"/>
            <color indexed="81"/>
            <rFont val="Tahoma"/>
            <family val="2"/>
          </rPr>
          <t>Letts Penny   - LGL:</t>
        </r>
        <r>
          <rPr>
            <sz val="9"/>
            <color indexed="81"/>
            <rFont val="Tahoma"/>
            <family val="2"/>
          </rPr>
          <t xml:space="preserve">
Result corrected for 8 day week.  Eflluent sample collect on Thursday due to Easter
</t>
        </r>
      </text>
    </comment>
    <comment ref="L658" authorId="9" shapeId="0" xr:uid="{00000000-0006-0000-0200-000093000000}">
      <text>
        <r>
          <rPr>
            <b/>
            <sz val="9"/>
            <color indexed="81"/>
            <rFont val="Tahoma"/>
            <family val="2"/>
          </rPr>
          <t>Lab Sl3   - LGL:</t>
        </r>
        <r>
          <rPr>
            <sz val="9"/>
            <color indexed="81"/>
            <rFont val="Tahoma"/>
            <family val="2"/>
          </rPr>
          <t xml:space="preserve">
repeat = 162.3</t>
        </r>
      </text>
    </comment>
    <comment ref="L665" authorId="9" shapeId="0" xr:uid="{00000000-0006-0000-0200-000094000000}">
      <text>
        <r>
          <rPr>
            <b/>
            <sz val="9"/>
            <color indexed="81"/>
            <rFont val="Tahoma"/>
            <family val="2"/>
          </rPr>
          <t>Lab Sl3   - LGL:</t>
        </r>
        <r>
          <rPr>
            <sz val="9"/>
            <color indexed="81"/>
            <rFont val="Tahoma"/>
            <family val="2"/>
          </rPr>
          <t xml:space="preserve">
av of 140.8, 141.8</t>
        </r>
      </text>
    </comment>
    <comment ref="L676" authorId="9" shapeId="0" xr:uid="{00000000-0006-0000-0200-000095000000}">
      <text>
        <r>
          <rPr>
            <b/>
            <sz val="9"/>
            <color indexed="81"/>
            <rFont val="Tahoma"/>
            <family val="2"/>
          </rPr>
          <t>Lab Sl3   - LGL:</t>
        </r>
        <r>
          <rPr>
            <sz val="9"/>
            <color indexed="81"/>
            <rFont val="Tahoma"/>
            <family val="2"/>
          </rPr>
          <t xml:space="preserve">
Average of 144.5 / 146.7</t>
        </r>
      </text>
    </comment>
    <comment ref="L677" authorId="5" shapeId="0" xr:uid="{00000000-0006-0000-0200-000096000000}">
      <text>
        <r>
          <rPr>
            <b/>
            <sz val="9"/>
            <color indexed="81"/>
            <rFont val="Tahoma"/>
            <family val="2"/>
          </rPr>
          <t>lfllab:</t>
        </r>
        <r>
          <rPr>
            <sz val="9"/>
            <color indexed="81"/>
            <rFont val="Tahoma"/>
            <family val="2"/>
          </rPr>
          <t xml:space="preserve">
average of 137.8, 156.2</t>
        </r>
      </text>
    </comment>
    <comment ref="L681" authorId="9" shapeId="0" xr:uid="{00000000-0006-0000-0200-000097000000}">
      <text>
        <r>
          <rPr>
            <b/>
            <sz val="9"/>
            <color indexed="81"/>
            <rFont val="Tahoma"/>
            <family val="2"/>
          </rPr>
          <t>Lab Sl3   - LGL:</t>
        </r>
        <r>
          <rPr>
            <sz val="9"/>
            <color indexed="81"/>
            <rFont val="Tahoma"/>
            <family val="2"/>
          </rPr>
          <t xml:space="preserve">
average of 148.5, 145.6</t>
        </r>
      </text>
    </comment>
    <comment ref="T682" authorId="9" shapeId="0" xr:uid="{00000000-0006-0000-0200-000098000000}">
      <text>
        <r>
          <rPr>
            <b/>
            <sz val="9"/>
            <color indexed="81"/>
            <rFont val="Tahoma"/>
            <family val="2"/>
          </rPr>
          <t>Lab Sl3   - LGL:</t>
        </r>
        <r>
          <rPr>
            <sz val="9"/>
            <color indexed="81"/>
            <rFont val="Tahoma"/>
            <family val="2"/>
          </rPr>
          <t xml:space="preserve">
original 5.79</t>
        </r>
      </text>
    </comment>
    <comment ref="T684" authorId="9" shapeId="0" xr:uid="{00000000-0006-0000-0200-000099000000}">
      <text>
        <r>
          <rPr>
            <b/>
            <sz val="9"/>
            <color indexed="81"/>
            <rFont val="Tahoma"/>
            <family val="2"/>
          </rPr>
          <t>Lab Sl3   - LGL:</t>
        </r>
        <r>
          <rPr>
            <sz val="9"/>
            <color indexed="81"/>
            <rFont val="Tahoma"/>
            <family val="2"/>
          </rPr>
          <t xml:space="preserve">
initial 2.73</t>
        </r>
      </text>
    </comment>
    <comment ref="L688" authorId="9" shapeId="0" xr:uid="{00000000-0006-0000-0200-00009A000000}">
      <text>
        <r>
          <rPr>
            <b/>
            <sz val="9"/>
            <color indexed="81"/>
            <rFont val="Tahoma"/>
            <family val="2"/>
          </rPr>
          <t>Lab Sl3   - LGL:</t>
        </r>
        <r>
          <rPr>
            <sz val="9"/>
            <color indexed="81"/>
            <rFont val="Tahoma"/>
            <family val="2"/>
          </rPr>
          <t xml:space="preserve">
average of 140 retest and original 157.2</t>
        </r>
      </text>
    </comment>
    <comment ref="T694" authorId="9" shapeId="0" xr:uid="{00000000-0006-0000-0200-00009B000000}">
      <text>
        <r>
          <rPr>
            <b/>
            <sz val="9"/>
            <color indexed="81"/>
            <rFont val="Tahoma"/>
            <family val="2"/>
          </rPr>
          <t>Lab Sl3   - LGL:</t>
        </r>
        <r>
          <rPr>
            <sz val="9"/>
            <color indexed="81"/>
            <rFont val="Tahoma"/>
            <family val="2"/>
          </rPr>
          <t xml:space="preserve">
Result from 22/02/16 as not available on the 19/02/16.</t>
        </r>
      </text>
    </comment>
    <comment ref="T696" authorId="5" shapeId="0" xr:uid="{00000000-0006-0000-0200-00009C000000}">
      <text>
        <r>
          <rPr>
            <b/>
            <sz val="9"/>
            <color indexed="81"/>
            <rFont val="Tahoma"/>
            <family val="2"/>
          </rPr>
          <t>lfllab:</t>
        </r>
        <r>
          <rPr>
            <sz val="9"/>
            <color indexed="81"/>
            <rFont val="Tahoma"/>
            <family val="2"/>
          </rPr>
          <t xml:space="preserve">
no sample received</t>
        </r>
      </text>
    </comment>
    <comment ref="B700" authorId="9" shapeId="0" xr:uid="{00000000-0006-0000-0200-00009D000000}">
      <text>
        <r>
          <rPr>
            <b/>
            <sz val="9"/>
            <color indexed="81"/>
            <rFont val="Tahoma"/>
            <family val="2"/>
          </rPr>
          <t>Lab Sl3   - LGL:</t>
        </r>
        <r>
          <rPr>
            <sz val="9"/>
            <color indexed="81"/>
            <rFont val="Tahoma"/>
            <family val="2"/>
          </rPr>
          <t xml:space="preserve">
BST</t>
        </r>
      </text>
    </comment>
    <comment ref="T702" authorId="9" shapeId="0" xr:uid="{00000000-0006-0000-0200-00009E000000}">
      <text>
        <r>
          <rPr>
            <b/>
            <sz val="9"/>
            <color indexed="81"/>
            <rFont val="Tahoma"/>
            <family val="2"/>
          </rPr>
          <t>Lab Sl3   - LGL:</t>
        </r>
        <r>
          <rPr>
            <sz val="9"/>
            <color indexed="81"/>
            <rFont val="Tahoma"/>
            <family val="2"/>
          </rPr>
          <t xml:space="preserve">
Initial 2.19</t>
        </r>
      </text>
    </comment>
    <comment ref="L706" authorId="9" shapeId="0" xr:uid="{00000000-0006-0000-0200-00009F000000}">
      <text>
        <r>
          <rPr>
            <b/>
            <sz val="9"/>
            <color indexed="81"/>
            <rFont val="Tahoma"/>
            <family val="2"/>
          </rPr>
          <t>Lab Sl3   - LGL:</t>
        </r>
        <r>
          <rPr>
            <sz val="9"/>
            <color indexed="81"/>
            <rFont val="Tahoma"/>
            <family val="2"/>
          </rPr>
          <t xml:space="preserve">
average of 140.4, 140.7</t>
        </r>
      </text>
    </comment>
    <comment ref="T707" authorId="9" shapeId="0" xr:uid="{00000000-0006-0000-0200-0000A0000000}">
      <text>
        <r>
          <rPr>
            <b/>
            <sz val="9"/>
            <color indexed="81"/>
            <rFont val="Tahoma"/>
            <family val="2"/>
          </rPr>
          <t>Lab Sl3   - LGL:</t>
        </r>
        <r>
          <rPr>
            <sz val="9"/>
            <color indexed="81"/>
            <rFont val="Tahoma"/>
            <family val="2"/>
          </rPr>
          <t xml:space="preserve">
19/05/16 2.56 NMM
20/05/16 0 NMM</t>
        </r>
      </text>
    </comment>
    <comment ref="L711" authorId="5" shapeId="0" xr:uid="{00000000-0006-0000-0200-0000A1000000}">
      <text>
        <r>
          <rPr>
            <b/>
            <sz val="9"/>
            <color indexed="81"/>
            <rFont val="Tahoma"/>
            <family val="2"/>
          </rPr>
          <t>lfllab:</t>
        </r>
        <r>
          <rPr>
            <sz val="9"/>
            <color indexed="81"/>
            <rFont val="Tahoma"/>
            <family val="2"/>
          </rPr>
          <t xml:space="preserve">
average of 147, 148.4</t>
        </r>
      </text>
    </comment>
    <comment ref="L712" authorId="9" shapeId="0" xr:uid="{00000000-0006-0000-0200-0000A2000000}">
      <text>
        <r>
          <rPr>
            <b/>
            <sz val="9"/>
            <color indexed="81"/>
            <rFont val="Tahoma"/>
            <family val="2"/>
          </rPr>
          <t>Lab Sl3   - LGL:</t>
        </r>
        <r>
          <rPr>
            <sz val="9"/>
            <color indexed="81"/>
            <rFont val="Tahoma"/>
            <family val="2"/>
          </rPr>
          <t xml:space="preserve">
average of 156.7, 155.9</t>
        </r>
      </text>
    </comment>
    <comment ref="G716" authorId="9" shapeId="0" xr:uid="{00000000-0006-0000-0200-0000A3000000}">
      <text>
        <r>
          <rPr>
            <b/>
            <sz val="9"/>
            <color indexed="81"/>
            <rFont val="Tahoma"/>
            <family val="2"/>
          </rPr>
          <t>Lab Sl3   - LGL:</t>
        </r>
        <r>
          <rPr>
            <sz val="9"/>
            <color indexed="81"/>
            <rFont val="Tahoma"/>
            <family val="2"/>
          </rPr>
          <t xml:space="preserve">
original 124.0 on 250 ml sample</t>
        </r>
      </text>
    </comment>
    <comment ref="L718" authorId="9" shapeId="0" xr:uid="{00000000-0006-0000-0200-0000A4000000}">
      <text>
        <r>
          <rPr>
            <b/>
            <sz val="9"/>
            <color indexed="81"/>
            <rFont val="Tahoma"/>
            <family val="2"/>
          </rPr>
          <t>Lab Sl3   - LGL:</t>
        </r>
        <r>
          <rPr>
            <sz val="9"/>
            <color indexed="81"/>
            <rFont val="Tahoma"/>
            <family val="2"/>
          </rPr>
          <t xml:space="preserve">
Ave of 27.61/22.9</t>
        </r>
      </text>
    </comment>
    <comment ref="B721" authorId="9" shapeId="0" xr:uid="{00000000-0006-0000-0200-0000A5000000}">
      <text>
        <r>
          <rPr>
            <b/>
            <sz val="9"/>
            <color indexed="81"/>
            <rFont val="Tahoma"/>
            <family val="2"/>
          </rPr>
          <t>Lab Sl3   - LGL:</t>
        </r>
        <r>
          <rPr>
            <sz val="9"/>
            <color indexed="81"/>
            <rFont val="Tahoma"/>
            <family val="2"/>
          </rPr>
          <t xml:space="preserve">
sirco</t>
        </r>
      </text>
    </comment>
    <comment ref="B722" authorId="9" shapeId="0" xr:uid="{00000000-0006-0000-0200-0000A6000000}">
      <text>
        <r>
          <rPr>
            <b/>
            <sz val="9"/>
            <color indexed="81"/>
            <rFont val="Tahoma"/>
            <family val="2"/>
          </rPr>
          <t>Lab Sl3   - LGL:</t>
        </r>
        <r>
          <rPr>
            <sz val="9"/>
            <color indexed="81"/>
            <rFont val="Tahoma"/>
            <family val="2"/>
          </rPr>
          <t xml:space="preserve">
sirco</t>
        </r>
      </text>
    </comment>
    <comment ref="H722" authorId="9" shapeId="0" xr:uid="{00000000-0006-0000-0200-0000A7000000}">
      <text>
        <r>
          <rPr>
            <b/>
            <sz val="9"/>
            <color indexed="81"/>
            <rFont val="Tahoma"/>
            <family val="2"/>
          </rPr>
          <t>Lab Sl3   - LGL:</t>
        </r>
        <r>
          <rPr>
            <sz val="9"/>
            <color indexed="81"/>
            <rFont val="Tahoma"/>
            <family val="2"/>
          </rPr>
          <t xml:space="preserve">
requires cleaning</t>
        </r>
      </text>
    </comment>
    <comment ref="B723" authorId="9" shapeId="0" xr:uid="{00000000-0006-0000-0200-0000A8000000}">
      <text>
        <r>
          <rPr>
            <b/>
            <sz val="9"/>
            <color indexed="81"/>
            <rFont val="Tahoma"/>
            <family val="2"/>
          </rPr>
          <t>Lab Sl3   - LGL:</t>
        </r>
        <r>
          <rPr>
            <sz val="9"/>
            <color indexed="81"/>
            <rFont val="Tahoma"/>
            <family val="2"/>
          </rPr>
          <t xml:space="preserve">
sirco</t>
        </r>
      </text>
    </comment>
    <comment ref="T723" authorId="9" shapeId="0" xr:uid="{00000000-0006-0000-0200-0000A9000000}">
      <text>
        <r>
          <rPr>
            <b/>
            <sz val="9"/>
            <color indexed="81"/>
            <rFont val="Tahoma"/>
            <family val="2"/>
          </rPr>
          <t>Lab Sl3   - LGL:</t>
        </r>
        <r>
          <rPr>
            <sz val="9"/>
            <color indexed="81"/>
            <rFont val="Tahoma"/>
            <family val="2"/>
          </rPr>
          <t xml:space="preserve">
sample 9/9/16 13:10</t>
        </r>
      </text>
    </comment>
    <comment ref="B724" authorId="9" shapeId="0" xr:uid="{00000000-0006-0000-0200-0000AA000000}">
      <text>
        <r>
          <rPr>
            <b/>
            <sz val="9"/>
            <color indexed="81"/>
            <rFont val="Tahoma"/>
            <family val="2"/>
          </rPr>
          <t>Lab Sl3   - LGL:</t>
        </r>
        <r>
          <rPr>
            <sz val="9"/>
            <color indexed="81"/>
            <rFont val="Tahoma"/>
            <family val="2"/>
          </rPr>
          <t xml:space="preserve">
sirco</t>
        </r>
      </text>
    </comment>
    <comment ref="B725" authorId="5" shapeId="0" xr:uid="{00000000-0006-0000-0200-0000AB000000}">
      <text>
        <r>
          <rPr>
            <b/>
            <sz val="9"/>
            <color indexed="81"/>
            <rFont val="Tahoma"/>
            <family val="2"/>
          </rPr>
          <t>lfllab:</t>
        </r>
        <r>
          <rPr>
            <sz val="9"/>
            <color indexed="81"/>
            <rFont val="Tahoma"/>
            <family val="2"/>
          </rPr>
          <t xml:space="preserve">
sirco</t>
        </r>
      </text>
    </comment>
    <comment ref="L726" authorId="9" shapeId="0" xr:uid="{00000000-0006-0000-0200-0000AC000000}">
      <text>
        <r>
          <rPr>
            <b/>
            <sz val="9"/>
            <color indexed="81"/>
            <rFont val="Tahoma"/>
            <family val="2"/>
          </rPr>
          <t>Lab Sl3   - LGL:</t>
        </r>
        <r>
          <rPr>
            <sz val="9"/>
            <color indexed="81"/>
            <rFont val="Tahoma"/>
            <family val="2"/>
          </rPr>
          <t xml:space="preserve">
Ave of 163.1/166.3</t>
        </r>
      </text>
    </comment>
    <comment ref="B727" authorId="9" shapeId="0" xr:uid="{00000000-0006-0000-0200-0000AD000000}">
      <text>
        <r>
          <rPr>
            <b/>
            <sz val="9"/>
            <color indexed="81"/>
            <rFont val="Tahoma"/>
            <family val="2"/>
          </rPr>
          <t>Lab Sl3   - LGL:</t>
        </r>
        <r>
          <rPr>
            <sz val="9"/>
            <color indexed="81"/>
            <rFont val="Tahoma"/>
            <family val="2"/>
          </rPr>
          <t xml:space="preserve">
sirco time</t>
        </r>
      </text>
    </comment>
    <comment ref="B728" authorId="9" shapeId="0" xr:uid="{00000000-0006-0000-0200-0000AE000000}">
      <text>
        <r>
          <rPr>
            <b/>
            <sz val="9"/>
            <color indexed="81"/>
            <rFont val="Tahoma"/>
            <family val="2"/>
          </rPr>
          <t>Lab Sl3   - LGL:</t>
        </r>
        <r>
          <rPr>
            <sz val="9"/>
            <color indexed="81"/>
            <rFont val="Tahoma"/>
            <family val="2"/>
          </rPr>
          <t xml:space="preserve">
sirco time</t>
        </r>
      </text>
    </comment>
    <comment ref="Q728" authorId="5" shapeId="0" xr:uid="{00000000-0006-0000-0200-0000AF000000}">
      <text>
        <r>
          <rPr>
            <b/>
            <sz val="9"/>
            <color indexed="81"/>
            <rFont val="Tahoma"/>
            <family val="2"/>
          </rPr>
          <t>lfllab:</t>
        </r>
        <r>
          <rPr>
            <sz val="9"/>
            <color indexed="81"/>
            <rFont val="Tahoma"/>
            <family val="2"/>
          </rPr>
          <t xml:space="preserve">
amines reported on x2 dilution</t>
        </r>
      </text>
    </comment>
    <comment ref="B729" authorId="5" shapeId="0" xr:uid="{00000000-0006-0000-0200-0000B0000000}">
      <text>
        <r>
          <rPr>
            <b/>
            <sz val="9"/>
            <color indexed="81"/>
            <rFont val="Tahoma"/>
            <family val="2"/>
          </rPr>
          <t>lfllab:</t>
        </r>
        <r>
          <rPr>
            <sz val="9"/>
            <color indexed="81"/>
            <rFont val="Tahoma"/>
            <family val="2"/>
          </rPr>
          <t xml:space="preserve">
sirco</t>
        </r>
      </text>
    </comment>
    <comment ref="B730" authorId="5" shapeId="0" xr:uid="{00000000-0006-0000-0200-0000B1000000}">
      <text>
        <r>
          <rPr>
            <b/>
            <sz val="9"/>
            <color indexed="81"/>
            <rFont val="Tahoma"/>
            <family val="2"/>
          </rPr>
          <t>lfllab:</t>
        </r>
        <r>
          <rPr>
            <sz val="9"/>
            <color indexed="81"/>
            <rFont val="Tahoma"/>
            <family val="2"/>
          </rPr>
          <t xml:space="preserve">
sirco</t>
        </r>
      </text>
    </comment>
    <comment ref="L734" authorId="5" shapeId="0" xr:uid="{00000000-0006-0000-0200-0000B2000000}">
      <text>
        <r>
          <rPr>
            <b/>
            <sz val="9"/>
            <color indexed="81"/>
            <rFont val="Tahoma"/>
            <family val="2"/>
          </rPr>
          <t>lfllab:</t>
        </r>
        <r>
          <rPr>
            <sz val="9"/>
            <color indexed="81"/>
            <rFont val="Tahoma"/>
            <family val="2"/>
          </rPr>
          <t xml:space="preserve">
average of 157.1, 160.3</t>
        </r>
      </text>
    </comment>
    <comment ref="T750" authorId="9" shapeId="0" xr:uid="{00000000-0006-0000-0200-0000B3000000}">
      <text>
        <r>
          <rPr>
            <b/>
            <sz val="9"/>
            <color indexed="81"/>
            <rFont val="Tahoma"/>
            <family val="2"/>
          </rPr>
          <t>Lab Sl3   - LGL:</t>
        </r>
        <r>
          <rPr>
            <sz val="9"/>
            <color indexed="81"/>
            <rFont val="Tahoma"/>
            <family val="2"/>
          </rPr>
          <t xml:space="preserve">
RO unit not running</t>
        </r>
      </text>
    </comment>
    <comment ref="L751" authorId="5" shapeId="0" xr:uid="{00000000-0006-0000-0200-0000B4000000}">
      <text>
        <r>
          <rPr>
            <b/>
            <sz val="9"/>
            <color indexed="81"/>
            <rFont val="Tahoma"/>
            <family val="2"/>
          </rPr>
          <t>lfllab:</t>
        </r>
        <r>
          <rPr>
            <sz val="9"/>
            <color indexed="81"/>
            <rFont val="Tahoma"/>
            <family val="2"/>
          </rPr>
          <t xml:space="preserve">
average of 168.1 and 167.5</t>
        </r>
      </text>
    </comment>
    <comment ref="A754" authorId="9" shapeId="0" xr:uid="{00000000-0006-0000-0200-0000B5000000}">
      <text>
        <r>
          <rPr>
            <b/>
            <sz val="9"/>
            <color indexed="81"/>
            <rFont val="Tahoma"/>
            <family val="2"/>
          </rPr>
          <t>Lab Sl3   - LGL:</t>
        </r>
        <r>
          <rPr>
            <sz val="9"/>
            <color indexed="81"/>
            <rFont val="Tahoma"/>
            <family val="2"/>
          </rPr>
          <t xml:space="preserve">
read after only 6 days</t>
        </r>
      </text>
    </comment>
    <comment ref="B755" authorId="5" shapeId="0" xr:uid="{00000000-0006-0000-0200-0000B6000000}">
      <text>
        <r>
          <rPr>
            <b/>
            <sz val="9"/>
            <color indexed="81"/>
            <rFont val="Tahoma"/>
            <family val="2"/>
          </rPr>
          <t>lfllab:</t>
        </r>
        <r>
          <rPr>
            <sz val="9"/>
            <color indexed="81"/>
            <rFont val="Tahoma"/>
            <family val="2"/>
          </rPr>
          <t xml:space="preserve">
sirco time</t>
        </r>
      </text>
    </comment>
    <comment ref="T757" authorId="5" shapeId="0" xr:uid="{00000000-0006-0000-0200-0000B7000000}">
      <text>
        <r>
          <rPr>
            <b/>
            <sz val="9"/>
            <color indexed="81"/>
            <rFont val="Tahoma"/>
            <family val="2"/>
          </rPr>
          <t>lfllab:</t>
        </r>
        <r>
          <rPr>
            <sz val="9"/>
            <color indexed="81"/>
            <rFont val="Tahoma"/>
            <family val="2"/>
          </rPr>
          <t xml:space="preserve">
RO unit not running</t>
        </r>
      </text>
    </comment>
    <comment ref="B759" authorId="5" shapeId="0" xr:uid="{00000000-0006-0000-0200-0000B8000000}">
      <text>
        <r>
          <rPr>
            <b/>
            <sz val="9"/>
            <color indexed="81"/>
            <rFont val="Tahoma"/>
            <family val="2"/>
          </rPr>
          <t>lfllab:</t>
        </r>
        <r>
          <rPr>
            <sz val="9"/>
            <color indexed="81"/>
            <rFont val="Tahoma"/>
            <family val="2"/>
          </rPr>
          <t xml:space="preserve">
Sirco time</t>
        </r>
      </text>
    </comment>
    <comment ref="G760" authorId="9" shapeId="0" xr:uid="{00000000-0006-0000-0200-0000B9000000}">
      <text>
        <r>
          <rPr>
            <b/>
            <sz val="9"/>
            <color indexed="81"/>
            <rFont val="Tahoma"/>
            <family val="2"/>
          </rPr>
          <t>Lab Sl3   - LGL:</t>
        </r>
        <r>
          <rPr>
            <sz val="9"/>
            <color indexed="81"/>
            <rFont val="Tahoma"/>
            <family val="2"/>
          </rPr>
          <t xml:space="preserve">
Rpt 106</t>
        </r>
      </text>
    </comment>
    <comment ref="B761" authorId="5" shapeId="0" xr:uid="{00000000-0006-0000-0200-0000BA000000}">
      <text>
        <r>
          <rPr>
            <b/>
            <sz val="9"/>
            <color indexed="81"/>
            <rFont val="Tahoma"/>
            <family val="2"/>
          </rPr>
          <t>lfllab:</t>
        </r>
        <r>
          <rPr>
            <sz val="9"/>
            <color indexed="81"/>
            <rFont val="Tahoma"/>
            <family val="2"/>
          </rPr>
          <t xml:space="preserve">
sirco time</t>
        </r>
      </text>
    </comment>
    <comment ref="G761" authorId="5" shapeId="0" xr:uid="{00000000-0006-0000-0200-0000BB000000}">
      <text>
        <r>
          <rPr>
            <b/>
            <sz val="9"/>
            <color indexed="81"/>
            <rFont val="Tahoma"/>
            <family val="2"/>
          </rPr>
          <t>lfllab:</t>
        </r>
        <r>
          <rPr>
            <sz val="9"/>
            <color indexed="81"/>
            <rFont val="Tahoma"/>
            <family val="2"/>
          </rPr>
          <t xml:space="preserve">
rpt 122.0 on x10 dilution</t>
        </r>
      </text>
    </comment>
    <comment ref="B762" authorId="5" shapeId="0" xr:uid="{00000000-0006-0000-0200-0000BC000000}">
      <text>
        <r>
          <rPr>
            <b/>
            <sz val="9"/>
            <color indexed="81"/>
            <rFont val="Tahoma"/>
            <family val="2"/>
          </rPr>
          <t>lfllab:</t>
        </r>
        <r>
          <rPr>
            <sz val="9"/>
            <color indexed="81"/>
            <rFont val="Tahoma"/>
            <family val="2"/>
          </rPr>
          <t xml:space="preserve">
sirco time</t>
        </r>
      </text>
    </comment>
    <comment ref="T762" authorId="5" shapeId="0" xr:uid="{00000000-0006-0000-0200-0000BD000000}">
      <text>
        <r>
          <rPr>
            <b/>
            <sz val="9"/>
            <color indexed="81"/>
            <rFont val="Tahoma"/>
            <family val="2"/>
          </rPr>
          <t>lfllab:</t>
        </r>
        <r>
          <rPr>
            <sz val="9"/>
            <color indexed="81"/>
            <rFont val="Tahoma"/>
            <family val="2"/>
          </rPr>
          <t xml:space="preserve">
RO unit not running</t>
        </r>
      </text>
    </comment>
    <comment ref="B763" authorId="9" shapeId="0" xr:uid="{00000000-0006-0000-0200-0000BE000000}">
      <text>
        <r>
          <rPr>
            <b/>
            <sz val="9"/>
            <color indexed="81"/>
            <rFont val="Tahoma"/>
            <family val="2"/>
          </rPr>
          <t>Lab Sl3   - LGL:</t>
        </r>
        <r>
          <rPr>
            <sz val="9"/>
            <color indexed="81"/>
            <rFont val="Tahoma"/>
            <family val="2"/>
          </rPr>
          <t xml:space="preserve">
sirco time</t>
        </r>
      </text>
    </comment>
    <comment ref="B764" authorId="5" shapeId="0" xr:uid="{00000000-0006-0000-0200-0000BF000000}">
      <text>
        <r>
          <rPr>
            <b/>
            <sz val="9"/>
            <color indexed="81"/>
            <rFont val="Tahoma"/>
            <family val="2"/>
          </rPr>
          <t>lfllab:</t>
        </r>
        <r>
          <rPr>
            <sz val="9"/>
            <color indexed="81"/>
            <rFont val="Tahoma"/>
            <family val="2"/>
          </rPr>
          <t xml:space="preserve">
sirco time</t>
        </r>
      </text>
    </comment>
    <comment ref="T764" authorId="9" shapeId="0" xr:uid="{00000000-0006-0000-0200-0000C0000000}">
      <text>
        <r>
          <rPr>
            <b/>
            <sz val="9"/>
            <color indexed="81"/>
            <rFont val="Tahoma"/>
            <family val="2"/>
          </rPr>
          <t>Lab Sl3   - LGL:</t>
        </r>
        <r>
          <rPr>
            <sz val="9"/>
            <color indexed="81"/>
            <rFont val="Tahoma"/>
            <family val="2"/>
          </rPr>
          <t xml:space="preserve">
RO unit not running</t>
        </r>
      </text>
    </comment>
    <comment ref="B765" authorId="9" shapeId="0" xr:uid="{00000000-0006-0000-0200-0000C1000000}">
      <text>
        <r>
          <rPr>
            <b/>
            <sz val="9"/>
            <color indexed="81"/>
            <rFont val="Tahoma"/>
            <family val="2"/>
          </rPr>
          <t>Lab Sl3   - LGL:</t>
        </r>
        <r>
          <rPr>
            <sz val="9"/>
            <color indexed="81"/>
            <rFont val="Tahoma"/>
            <family val="2"/>
          </rPr>
          <t xml:space="preserve">
sirco time</t>
        </r>
      </text>
    </comment>
    <comment ref="B766" authorId="9" shapeId="0" xr:uid="{00000000-0006-0000-0200-0000C2000000}">
      <text>
        <r>
          <rPr>
            <b/>
            <sz val="9"/>
            <color indexed="81"/>
            <rFont val="Tahoma"/>
            <family val="2"/>
          </rPr>
          <t>Lab Sl3   - LGL:</t>
        </r>
        <r>
          <rPr>
            <sz val="9"/>
            <color indexed="81"/>
            <rFont val="Tahoma"/>
            <family val="2"/>
          </rPr>
          <t xml:space="preserve">
sirco time</t>
        </r>
      </text>
    </comment>
    <comment ref="T766" authorId="9" shapeId="0" xr:uid="{00000000-0006-0000-0200-0000C3000000}">
      <text>
        <r>
          <rPr>
            <b/>
            <sz val="9"/>
            <color indexed="81"/>
            <rFont val="Tahoma"/>
            <family val="2"/>
          </rPr>
          <t>Lab Sl3   - LGL:</t>
        </r>
        <r>
          <rPr>
            <sz val="9"/>
            <color indexed="81"/>
            <rFont val="Tahoma"/>
            <family val="2"/>
          </rPr>
          <t xml:space="preserve">
RO unit not running</t>
        </r>
      </text>
    </comment>
    <comment ref="B767" authorId="9" shapeId="0" xr:uid="{00000000-0006-0000-0200-0000C4000000}">
      <text>
        <r>
          <rPr>
            <b/>
            <sz val="9"/>
            <color indexed="81"/>
            <rFont val="Tahoma"/>
            <family val="2"/>
          </rPr>
          <t>Lab Sl3   - LGL:</t>
        </r>
        <r>
          <rPr>
            <sz val="9"/>
            <color indexed="81"/>
            <rFont val="Tahoma"/>
            <family val="2"/>
          </rPr>
          <t xml:space="preserve">
sirco</t>
        </r>
      </text>
    </comment>
    <comment ref="T767" authorId="5" shapeId="0" xr:uid="{00000000-0006-0000-0200-0000C5000000}">
      <text>
        <r>
          <rPr>
            <b/>
            <sz val="9"/>
            <color indexed="81"/>
            <rFont val="Tahoma"/>
            <family val="2"/>
          </rPr>
          <t>lfllab:</t>
        </r>
        <r>
          <rPr>
            <sz val="9"/>
            <color indexed="81"/>
            <rFont val="Tahoma"/>
            <family val="2"/>
          </rPr>
          <t xml:space="preserve">
RO unit not running
</t>
        </r>
      </text>
    </comment>
    <comment ref="B768" authorId="5" shapeId="0" xr:uid="{00000000-0006-0000-0200-0000C6000000}">
      <text>
        <r>
          <rPr>
            <b/>
            <sz val="9"/>
            <color indexed="81"/>
            <rFont val="Tahoma"/>
            <family val="2"/>
          </rPr>
          <t>lfllab:</t>
        </r>
        <r>
          <rPr>
            <sz val="9"/>
            <color indexed="81"/>
            <rFont val="Tahoma"/>
            <family val="2"/>
          </rPr>
          <t xml:space="preserve">
sirco time</t>
        </r>
      </text>
    </comment>
    <comment ref="B769" authorId="5" shapeId="0" xr:uid="{00000000-0006-0000-0200-0000C7000000}">
      <text>
        <r>
          <rPr>
            <b/>
            <sz val="9"/>
            <color indexed="81"/>
            <rFont val="Tahoma"/>
            <family val="2"/>
          </rPr>
          <t>lfllab:</t>
        </r>
        <r>
          <rPr>
            <sz val="9"/>
            <color indexed="81"/>
            <rFont val="Tahoma"/>
            <family val="2"/>
          </rPr>
          <t xml:space="preserve">
sirco</t>
        </r>
      </text>
    </comment>
    <comment ref="B770" authorId="9" shapeId="0" xr:uid="{00000000-0006-0000-0200-0000C8000000}">
      <text>
        <r>
          <rPr>
            <b/>
            <sz val="9"/>
            <color indexed="81"/>
            <rFont val="Tahoma"/>
            <family val="2"/>
          </rPr>
          <t>Lab Sl3   - LGL:</t>
        </r>
        <r>
          <rPr>
            <sz val="9"/>
            <color indexed="81"/>
            <rFont val="Tahoma"/>
            <family val="2"/>
          </rPr>
          <t xml:space="preserve">
sirco time</t>
        </r>
      </text>
    </comment>
    <comment ref="B771" authorId="5" shapeId="0" xr:uid="{00000000-0006-0000-0200-0000C9000000}">
      <text>
        <r>
          <rPr>
            <b/>
            <sz val="9"/>
            <color indexed="81"/>
            <rFont val="Tahoma"/>
            <family val="2"/>
          </rPr>
          <t>lfllab:</t>
        </r>
        <r>
          <rPr>
            <sz val="9"/>
            <color indexed="81"/>
            <rFont val="Tahoma"/>
            <family val="2"/>
          </rPr>
          <t xml:space="preserve">
sirco time</t>
        </r>
      </text>
    </comment>
    <comment ref="B772" authorId="5" shapeId="0" xr:uid="{00000000-0006-0000-0200-0000CA000000}">
      <text>
        <r>
          <rPr>
            <b/>
            <sz val="9"/>
            <color indexed="81"/>
            <rFont val="Tahoma"/>
            <family val="2"/>
          </rPr>
          <t>lfllab:</t>
        </r>
        <r>
          <rPr>
            <sz val="9"/>
            <color indexed="81"/>
            <rFont val="Tahoma"/>
            <family val="2"/>
          </rPr>
          <t xml:space="preserve">
sirco time</t>
        </r>
      </text>
    </comment>
    <comment ref="B773" authorId="9" shapeId="0" xr:uid="{00000000-0006-0000-0200-0000CB000000}">
      <text>
        <r>
          <rPr>
            <b/>
            <sz val="9"/>
            <color indexed="81"/>
            <rFont val="Tahoma"/>
            <family val="2"/>
          </rPr>
          <t>Lab Sl3   - LGL:</t>
        </r>
        <r>
          <rPr>
            <sz val="9"/>
            <color indexed="81"/>
            <rFont val="Tahoma"/>
            <family val="2"/>
          </rPr>
          <t xml:space="preserve">
Sirco time</t>
        </r>
      </text>
    </comment>
    <comment ref="B774" authorId="5" shapeId="0" xr:uid="{00000000-0006-0000-0200-0000CC000000}">
      <text>
        <r>
          <rPr>
            <b/>
            <sz val="9"/>
            <color indexed="81"/>
            <rFont val="Tahoma"/>
            <family val="2"/>
          </rPr>
          <t>lfllab:</t>
        </r>
        <r>
          <rPr>
            <sz val="9"/>
            <color indexed="81"/>
            <rFont val="Tahoma"/>
            <family val="2"/>
          </rPr>
          <t xml:space="preserve">
sirco time</t>
        </r>
      </text>
    </comment>
    <comment ref="B775" authorId="5" shapeId="0" xr:uid="{00000000-0006-0000-0200-0000CD000000}">
      <text>
        <r>
          <rPr>
            <b/>
            <sz val="9"/>
            <color indexed="81"/>
            <rFont val="Tahoma"/>
            <family val="2"/>
          </rPr>
          <t>lfllab:</t>
        </r>
        <r>
          <rPr>
            <sz val="9"/>
            <color indexed="81"/>
            <rFont val="Tahoma"/>
            <family val="2"/>
          </rPr>
          <t xml:space="preserve">
sirco</t>
        </r>
      </text>
    </comment>
    <comment ref="B779" authorId="9" shapeId="0" xr:uid="{00000000-0006-0000-0200-0000CE000000}">
      <text>
        <r>
          <rPr>
            <b/>
            <sz val="9"/>
            <color indexed="81"/>
            <rFont val="Tahoma"/>
            <family val="2"/>
          </rPr>
          <t>Lab Sl3   - LGL:</t>
        </r>
        <r>
          <rPr>
            <sz val="9"/>
            <color indexed="81"/>
            <rFont val="Tahoma"/>
            <family val="2"/>
          </rPr>
          <t xml:space="preserve">
sirco</t>
        </r>
      </text>
    </comment>
    <comment ref="B780" authorId="5" shapeId="0" xr:uid="{00000000-0006-0000-0200-0000CF000000}">
      <text>
        <r>
          <rPr>
            <b/>
            <sz val="9"/>
            <color indexed="81"/>
            <rFont val="Tahoma"/>
            <family val="2"/>
          </rPr>
          <t>lfllab:</t>
        </r>
        <r>
          <rPr>
            <sz val="9"/>
            <color indexed="81"/>
            <rFont val="Tahoma"/>
            <family val="2"/>
          </rPr>
          <t xml:space="preserve">
Sirco time</t>
        </r>
      </text>
    </comment>
    <comment ref="T794" authorId="9" shapeId="0" xr:uid="{00000000-0006-0000-0200-0000D0000000}">
      <text>
        <r>
          <rPr>
            <b/>
            <sz val="9"/>
            <color indexed="81"/>
            <rFont val="Tahoma"/>
            <family val="2"/>
          </rPr>
          <t>Lab Sl3   - LGL:</t>
        </r>
        <r>
          <rPr>
            <sz val="9"/>
            <color indexed="81"/>
            <rFont val="Tahoma"/>
            <family val="2"/>
          </rPr>
          <t xml:space="preserve">
repeated</t>
        </r>
      </text>
    </comment>
    <comment ref="B796" authorId="5" shapeId="0" xr:uid="{00000000-0006-0000-0200-0000D1000000}">
      <text>
        <r>
          <rPr>
            <b/>
            <sz val="9"/>
            <color indexed="81"/>
            <rFont val="Tahoma"/>
            <family val="2"/>
          </rPr>
          <t>lfllab:</t>
        </r>
        <r>
          <rPr>
            <sz val="9"/>
            <color indexed="81"/>
            <rFont val="Tahoma"/>
            <family val="2"/>
          </rPr>
          <t xml:space="preserve">
sirco time</t>
        </r>
      </text>
    </comment>
    <comment ref="B825" authorId="5" shapeId="0" xr:uid="{00000000-0006-0000-0200-0000D2000000}">
      <text>
        <r>
          <rPr>
            <b/>
            <sz val="9"/>
            <color indexed="81"/>
            <rFont val="Tahoma"/>
            <family val="2"/>
          </rPr>
          <t>lfllab:</t>
        </r>
        <r>
          <rPr>
            <sz val="9"/>
            <color indexed="81"/>
            <rFont val="Tahoma"/>
            <family val="2"/>
          </rPr>
          <t xml:space="preserve">
collected 07:25 sirco time</t>
        </r>
      </text>
    </comment>
    <comment ref="L825" authorId="5" shapeId="0" xr:uid="{00000000-0006-0000-0200-0000D3000000}">
      <text>
        <r>
          <rPr>
            <b/>
            <sz val="9"/>
            <color indexed="81"/>
            <rFont val="Tahoma"/>
            <family val="2"/>
          </rPr>
          <t>lfllab:</t>
        </r>
        <r>
          <rPr>
            <sz val="9"/>
            <color indexed="81"/>
            <rFont val="Tahoma"/>
            <family val="2"/>
          </rPr>
          <t xml:space="preserve">
repeat 141.2 hg</t>
        </r>
      </text>
    </comment>
    <comment ref="G840" authorId="9" shapeId="0" xr:uid="{00000000-0006-0000-0200-0000D4000000}">
      <text>
        <r>
          <rPr>
            <b/>
            <sz val="9"/>
            <color indexed="81"/>
            <rFont val="Tahoma"/>
            <family val="2"/>
          </rPr>
          <t>Lab Sl3   - LGL:</t>
        </r>
        <r>
          <rPr>
            <sz val="9"/>
            <color indexed="81"/>
            <rFont val="Tahoma"/>
            <family val="2"/>
          </rPr>
          <t xml:space="preserve">
average of original 104.0 and repeat 102.0 mg/l</t>
        </r>
      </text>
    </comment>
    <comment ref="J859" authorId="9" shapeId="0" xr:uid="{00000000-0006-0000-0200-0000D5000000}">
      <text>
        <r>
          <rPr>
            <b/>
            <sz val="9"/>
            <color indexed="81"/>
            <rFont val="Tahoma"/>
            <family val="2"/>
          </rPr>
          <t>Lab Sl3   - LGL:</t>
        </r>
        <r>
          <rPr>
            <sz val="9"/>
            <color indexed="81"/>
            <rFont val="Tahoma"/>
            <family val="2"/>
          </rPr>
          <t xml:space="preserve">
16018 adjusted by 7/6 due to Easter sampling 1 day early  giving 18688</t>
        </r>
      </text>
    </comment>
    <comment ref="Q859" authorId="9" shapeId="0" xr:uid="{00000000-0006-0000-0200-0000D6000000}">
      <text>
        <r>
          <rPr>
            <b/>
            <sz val="9"/>
            <color indexed="81"/>
            <rFont val="Tahoma"/>
            <family val="2"/>
          </rPr>
          <t>Lab Sl3   - LGL:</t>
        </r>
        <r>
          <rPr>
            <sz val="9"/>
            <color indexed="81"/>
            <rFont val="Tahoma"/>
            <family val="2"/>
          </rPr>
          <t xml:space="preserve">
Adjusted for 6 days due to Easter .Figure multiplied by 7/6.</t>
        </r>
      </text>
    </comment>
    <comment ref="J860" authorId="9" shapeId="0" xr:uid="{00000000-0006-0000-0200-0000D7000000}">
      <text>
        <r>
          <rPr>
            <b/>
            <sz val="9"/>
            <color indexed="81"/>
            <rFont val="Tahoma"/>
            <family val="2"/>
          </rPr>
          <t>Lab Sl3   - LGL:</t>
        </r>
        <r>
          <rPr>
            <sz val="9"/>
            <color indexed="81"/>
            <rFont val="Tahoma"/>
            <family val="2"/>
          </rPr>
          <t xml:space="preserve">
33890 adjusted by 7/8 due to Easter sampling 1 day early  giving 29653</t>
        </r>
      </text>
    </comment>
    <comment ref="Q860" authorId="9" shapeId="0" xr:uid="{00000000-0006-0000-0200-0000D8000000}">
      <text>
        <r>
          <rPr>
            <b/>
            <sz val="9"/>
            <color indexed="81"/>
            <rFont val="Tahoma"/>
            <family val="2"/>
          </rPr>
          <t>Lab Sl3   - LGL:</t>
        </r>
        <r>
          <rPr>
            <sz val="9"/>
            <color indexed="81"/>
            <rFont val="Tahoma"/>
            <family val="2"/>
          </rPr>
          <t xml:space="preserve">
Adjusted for 8 days due to Easter .Figure multiplied by 7/8.</t>
        </r>
      </text>
    </comment>
    <comment ref="E874" authorId="9" shapeId="0" xr:uid="{00000000-0006-0000-0200-0000D9000000}">
      <text>
        <r>
          <rPr>
            <b/>
            <sz val="9"/>
            <color indexed="81"/>
            <rFont val="Tahoma"/>
            <family val="2"/>
          </rPr>
          <t>Lab Sl3   - LGL:</t>
        </r>
        <r>
          <rPr>
            <sz val="9"/>
            <color indexed="81"/>
            <rFont val="Tahoma"/>
            <family val="2"/>
          </rPr>
          <t xml:space="preserve">
flow reset @ 499990
499990-491760=8230
8230+3920=12150</t>
        </r>
      </text>
    </comment>
    <comment ref="O904" authorId="9" shapeId="0" xr:uid="{00000000-0006-0000-0200-0000DA000000}">
      <text>
        <r>
          <rPr>
            <b/>
            <sz val="9"/>
            <color indexed="81"/>
            <rFont val="Tahoma"/>
            <family val="2"/>
          </rPr>
          <t>Lab Sl3   - LGL:</t>
        </r>
        <r>
          <rPr>
            <sz val="9"/>
            <color indexed="81"/>
            <rFont val="Tahoma"/>
            <family val="2"/>
          </rPr>
          <t xml:space="preserve">
new column for separation showing difference in chromatography to previous analysis.</t>
        </r>
      </text>
    </comment>
    <comment ref="T908" authorId="9" shapeId="0" xr:uid="{00000000-0006-0000-0200-0000DB000000}">
      <text>
        <r>
          <rPr>
            <b/>
            <sz val="9"/>
            <color indexed="81"/>
            <rFont val="Tahoma"/>
            <family val="2"/>
          </rPr>
          <t>Lab Sl3   - LGL:</t>
        </r>
        <r>
          <rPr>
            <sz val="9"/>
            <color indexed="81"/>
            <rFont val="Tahoma"/>
            <family val="2"/>
          </rPr>
          <t xml:space="preserve">
not sampled, tanks cordened off</t>
        </r>
      </text>
    </comment>
    <comment ref="J910" authorId="9" shapeId="0" xr:uid="{00000000-0006-0000-0200-0000DC000000}">
      <text>
        <r>
          <rPr>
            <b/>
            <sz val="9"/>
            <color indexed="81"/>
            <rFont val="Tahoma"/>
            <family val="2"/>
          </rPr>
          <t>Lab Sl3   - LGL:</t>
        </r>
        <r>
          <rPr>
            <sz val="9"/>
            <color indexed="81"/>
            <rFont val="Tahoma"/>
            <family val="2"/>
          </rPr>
          <t xml:space="preserve">
Adjusted by 7/6 due to easter sampling one day early. Same as 18/04/19</t>
        </r>
      </text>
    </comment>
    <comment ref="Q910" authorId="9" shapeId="0" xr:uid="{00000000-0006-0000-0200-0000DD000000}">
      <text>
        <r>
          <rPr>
            <b/>
            <sz val="9"/>
            <color indexed="81"/>
            <rFont val="Tahoma"/>
            <family val="2"/>
          </rPr>
          <t>Lab Sl3   - LGL:</t>
        </r>
        <r>
          <rPr>
            <sz val="9"/>
            <color indexed="81"/>
            <rFont val="Tahoma"/>
            <family val="2"/>
          </rPr>
          <t xml:space="preserve">
Adjusted by 7/6 due to easter sampling one day early. Same as on 18/04/19.</t>
        </r>
      </text>
    </comment>
    <comment ref="J911" authorId="9" shapeId="0" xr:uid="{00000000-0006-0000-0200-0000DE000000}">
      <text>
        <r>
          <rPr>
            <b/>
            <sz val="9"/>
            <color indexed="81"/>
            <rFont val="Tahoma"/>
            <family val="2"/>
          </rPr>
          <t>Lab Sl3   - LGL:</t>
        </r>
        <r>
          <rPr>
            <sz val="9"/>
            <color indexed="81"/>
            <rFont val="Tahoma"/>
            <family val="2"/>
          </rPr>
          <t xml:space="preserve">
Adjusted result by 7/8 to account for the extra day due to last sampling being the previous Thursday due to Easter weekend.</t>
        </r>
      </text>
    </comment>
    <comment ref="Q911" authorId="9" shapeId="0" xr:uid="{00000000-0006-0000-0200-0000DF000000}">
      <text>
        <r>
          <rPr>
            <b/>
            <sz val="9"/>
            <color indexed="81"/>
            <rFont val="Tahoma"/>
            <family val="2"/>
          </rPr>
          <t>Lab Sl3   - LGL:</t>
        </r>
        <r>
          <rPr>
            <sz val="9"/>
            <color indexed="81"/>
            <rFont val="Tahoma"/>
            <family val="2"/>
          </rPr>
          <t xml:space="preserve">
Result adjusted by 7/8 due to the additional day since last tested the previous Thurday due to Easter weekend.</t>
        </r>
      </text>
    </comment>
    <comment ref="J914" authorId="9" shapeId="0" xr:uid="{00000000-0006-0000-0200-0000E0000000}">
      <text>
        <r>
          <rPr>
            <b/>
            <sz val="9"/>
            <color indexed="81"/>
            <rFont val="Tahoma"/>
            <family val="2"/>
          </rPr>
          <t>Lab Sl3   - LGL:</t>
        </r>
        <r>
          <rPr>
            <sz val="9"/>
            <color indexed="81"/>
            <rFont val="Tahoma"/>
            <family val="2"/>
          </rPr>
          <t xml:space="preserve">
Figure adjusted to accound for sampling on Thursday rather than Friday due to a bank holiday.</t>
        </r>
      </text>
    </comment>
    <comment ref="Q914" authorId="9" shapeId="0" xr:uid="{00000000-0006-0000-0200-0000E1000000}">
      <text>
        <r>
          <rPr>
            <b/>
            <sz val="9"/>
            <color indexed="81"/>
            <rFont val="Tahoma"/>
            <family val="2"/>
          </rPr>
          <t>Lab Sl3   - LGL:</t>
        </r>
        <r>
          <rPr>
            <sz val="9"/>
            <color indexed="81"/>
            <rFont val="Tahoma"/>
            <family val="2"/>
          </rPr>
          <t xml:space="preserve">
Figure adjusted to account for sampling on Thursday rather than Friday due to a bank holiday.</t>
        </r>
      </text>
    </comment>
    <comment ref="J915" authorId="9" shapeId="0" xr:uid="{00000000-0006-0000-0200-0000E2000000}">
      <text>
        <r>
          <rPr>
            <b/>
            <sz val="9"/>
            <color indexed="81"/>
            <rFont val="Tahoma"/>
            <family val="2"/>
          </rPr>
          <t>Lab Sl3   - LGL:</t>
        </r>
        <r>
          <rPr>
            <sz val="9"/>
            <color indexed="81"/>
            <rFont val="Tahoma"/>
            <family val="2"/>
          </rPr>
          <t xml:space="preserve">
Adjusted by 7//8 to account for 8 days passing due to last sampling being the previous Thursday.</t>
        </r>
      </text>
    </comment>
    <comment ref="Q915" authorId="9" shapeId="0" xr:uid="{00000000-0006-0000-0200-0000E3000000}">
      <text>
        <r>
          <rPr>
            <b/>
            <sz val="9"/>
            <color indexed="81"/>
            <rFont val="Tahoma"/>
            <family val="2"/>
          </rPr>
          <t>Lab Sl3   - LGL:</t>
        </r>
        <r>
          <rPr>
            <sz val="9"/>
            <color indexed="81"/>
            <rFont val="Tahoma"/>
            <family val="2"/>
          </rPr>
          <t xml:space="preserve">
Adjusted by 7//8 to account for 8 days passing due to last sampling being the previous Thursday.</t>
        </r>
      </text>
    </comment>
    <comment ref="D936" authorId="9" shapeId="0" xr:uid="{00000000-0006-0000-0200-0000E4000000}">
      <text>
        <r>
          <rPr>
            <b/>
            <sz val="9"/>
            <color indexed="81"/>
            <rFont val="Tahoma"/>
            <family val="2"/>
          </rPr>
          <t>Lab Sl3   - LGL:</t>
        </r>
        <r>
          <rPr>
            <sz val="9"/>
            <color indexed="81"/>
            <rFont val="Tahoma"/>
            <family val="2"/>
          </rPr>
          <t xml:space="preserve">
counter reset at 500000 ,unable to reset here HF</t>
        </r>
      </text>
    </comment>
    <comment ref="D938" authorId="9" shapeId="0" xr:uid="{00000000-0006-0000-0200-0000E5000000}">
      <text>
        <r>
          <rPr>
            <b/>
            <sz val="9"/>
            <color indexed="81"/>
            <rFont val="Tahoma"/>
            <family val="2"/>
          </rPr>
          <t xml:space="preserve">Lab Sl3   - flow calculation rest.
</t>
        </r>
      </text>
    </comment>
    <comment ref="I939" authorId="9" shapeId="0" xr:uid="{00000000-0006-0000-0200-0000E6000000}">
      <text>
        <r>
          <rPr>
            <b/>
            <sz val="9"/>
            <color indexed="81"/>
            <rFont val="Tahoma"/>
            <family val="2"/>
          </rPr>
          <t>Lab Sl3   - LGL:</t>
        </r>
        <r>
          <rPr>
            <sz val="9"/>
            <color indexed="81"/>
            <rFont val="Tahoma"/>
            <family val="2"/>
          </rPr>
          <t xml:space="preserve">
duplicate test</t>
        </r>
      </text>
    </comment>
    <comment ref="J947" authorId="9" shapeId="0" xr:uid="{00000000-0006-0000-0200-0000E7000000}">
      <text>
        <r>
          <rPr>
            <b/>
            <sz val="9"/>
            <color indexed="81"/>
            <rFont val="Tahoma"/>
            <family val="2"/>
          </rPr>
          <t>Lab Sl3   - LGL:</t>
        </r>
        <r>
          <rPr>
            <sz val="9"/>
            <color indexed="81"/>
            <rFont val="Tahoma"/>
            <family val="2"/>
          </rPr>
          <t xml:space="preserve">
Adjusted by 7/6 to account for sampling on a Thursday.</t>
        </r>
      </text>
    </comment>
    <comment ref="Q947" authorId="9" shapeId="0" xr:uid="{00000000-0006-0000-0200-0000E8000000}">
      <text>
        <r>
          <rPr>
            <b/>
            <sz val="9"/>
            <color indexed="81"/>
            <rFont val="Tahoma"/>
            <family val="2"/>
          </rPr>
          <t>Lab Sl3   - LGL:</t>
        </r>
        <r>
          <rPr>
            <sz val="9"/>
            <color indexed="81"/>
            <rFont val="Tahoma"/>
            <family val="2"/>
          </rPr>
          <t xml:space="preserve">
Adjusted by 7/6 to account for sampling on a Thursday.</t>
        </r>
      </text>
    </comment>
    <comment ref="J948" authorId="9" shapeId="0" xr:uid="{00000000-0006-0000-0200-0000E9000000}">
      <text>
        <r>
          <rPr>
            <b/>
            <sz val="9"/>
            <color indexed="81"/>
            <rFont val="Tahoma"/>
            <family val="2"/>
          </rPr>
          <t>Lab Sl3   - LGL:</t>
        </r>
        <r>
          <rPr>
            <sz val="9"/>
            <color indexed="81"/>
            <rFont val="Tahoma"/>
            <family val="2"/>
          </rPr>
          <t xml:space="preserve">
Sample collected between Thursday 24/12 and Thursday 31/12</t>
        </r>
      </text>
    </comment>
    <comment ref="Q948" authorId="9" shapeId="0" xr:uid="{00000000-0006-0000-0200-0000EA000000}">
      <text>
        <r>
          <rPr>
            <b/>
            <sz val="9"/>
            <color indexed="81"/>
            <rFont val="Tahoma"/>
            <family val="2"/>
          </rPr>
          <t>Lab Sl3   - LGL:</t>
        </r>
        <r>
          <rPr>
            <sz val="9"/>
            <color indexed="81"/>
            <rFont val="Tahoma"/>
            <family val="2"/>
          </rPr>
          <t xml:space="preserve">
Sample collected between Thursday 24/12 and Thursday 31/12</t>
        </r>
      </text>
    </comment>
    <comment ref="A949" authorId="9" shapeId="0" xr:uid="{00000000-0006-0000-0200-0000EB000000}">
      <text>
        <r>
          <rPr>
            <b/>
            <sz val="9"/>
            <color indexed="81"/>
            <rFont val="Tahoma"/>
            <family val="2"/>
          </rPr>
          <t>Lab Sl3   - LGL:</t>
        </r>
        <r>
          <rPr>
            <sz val="9"/>
            <color indexed="81"/>
            <rFont val="Tahoma"/>
            <family val="2"/>
          </rPr>
          <t xml:space="preserve">
Due to Christmas and New Year holidays , this represents 7 days sampling but actually refers to an 8 day period. This has now reset future sampling to the correct 7 day sequencing.</t>
        </r>
      </text>
    </comment>
    <comment ref="E949" authorId="9" shapeId="0" xr:uid="{00000000-0006-0000-0200-0000EC000000}">
      <text>
        <r>
          <rPr>
            <b/>
            <sz val="9"/>
            <color indexed="81"/>
            <rFont val="Tahoma"/>
            <family val="2"/>
          </rPr>
          <t>Lab Sl3   - LGL:</t>
        </r>
        <r>
          <rPr>
            <sz val="9"/>
            <color indexed="81"/>
            <rFont val="Tahoma"/>
            <family val="2"/>
          </rPr>
          <t xml:space="preserve">
Actual figure recorded - sequences are now reset to 7 day flows.</t>
        </r>
      </text>
    </comment>
    <comment ref="J949" authorId="9" shapeId="0" xr:uid="{00000000-0006-0000-0200-0000ED000000}">
      <text>
        <r>
          <rPr>
            <b/>
            <sz val="9"/>
            <color indexed="81"/>
            <rFont val="Tahoma"/>
            <family val="2"/>
          </rPr>
          <t>Lab Sl3   - LGL:</t>
        </r>
        <r>
          <rPr>
            <sz val="9"/>
            <color indexed="81"/>
            <rFont val="Tahoma"/>
            <family val="2"/>
          </rPr>
          <t xml:space="preserve">
Friday ( 8 days) reported as 7</t>
        </r>
      </text>
    </comment>
    <comment ref="C956" authorId="9" shapeId="0" xr:uid="{00000000-0006-0000-0200-0000EE000000}">
      <text>
        <r>
          <rPr>
            <b/>
            <sz val="9"/>
            <color indexed="81"/>
            <rFont val="Tahoma"/>
            <family val="2"/>
          </rPr>
          <t>Lab Sl3   - LGL:</t>
        </r>
        <r>
          <rPr>
            <sz val="9"/>
            <color indexed="81"/>
            <rFont val="Tahoma"/>
            <family val="2"/>
          </rPr>
          <t xml:space="preserve">
91 sirco
35 bottles</t>
        </r>
      </text>
    </comment>
    <comment ref="C957" authorId="9" shapeId="0" xr:uid="{00000000-0006-0000-0200-0000EF000000}">
      <text>
        <r>
          <rPr>
            <b/>
            <sz val="9"/>
            <color indexed="81"/>
            <rFont val="Tahoma"/>
            <family val="2"/>
          </rPr>
          <t>Lab Sl3   - LGL:</t>
        </r>
        <r>
          <rPr>
            <sz val="9"/>
            <color indexed="81"/>
            <rFont val="Tahoma"/>
            <family val="2"/>
          </rPr>
          <t xml:space="preserve">
number of sirco samples recorded: 192
manual samples: 38</t>
        </r>
      </text>
    </comment>
    <comment ref="C959" authorId="9" shapeId="0" xr:uid="{00000000-0006-0000-0200-0000F0000000}">
      <text>
        <r>
          <rPr>
            <b/>
            <sz val="9"/>
            <color indexed="81"/>
            <rFont val="Tahoma"/>
            <family val="2"/>
          </rPr>
          <t>Lab Sl3   - LGL:</t>
        </r>
        <r>
          <rPr>
            <sz val="9"/>
            <color indexed="81"/>
            <rFont val="Tahoma"/>
            <family val="2"/>
          </rPr>
          <t xml:space="preserve">
Sirco 187
manual 6</t>
        </r>
      </text>
    </comment>
    <comment ref="J961" authorId="9" shapeId="0" xr:uid="{00000000-0006-0000-0200-0000F1000000}">
      <text>
        <r>
          <rPr>
            <b/>
            <sz val="9"/>
            <color indexed="81"/>
            <rFont val="Tahoma"/>
            <family val="2"/>
          </rPr>
          <t>Lab Sl3   - LGL:</t>
        </r>
        <r>
          <rPr>
            <sz val="9"/>
            <color indexed="81"/>
            <rFont val="Tahoma"/>
            <family val="2"/>
          </rPr>
          <t xml:space="preserve">
Adjusted by 7/6 to account for sampling on a Thursday.</t>
        </r>
      </text>
    </comment>
    <comment ref="Q961" authorId="9" shapeId="0" xr:uid="{00000000-0006-0000-0200-0000F2000000}">
      <text>
        <r>
          <rPr>
            <b/>
            <sz val="9"/>
            <color indexed="81"/>
            <rFont val="Tahoma"/>
            <family val="2"/>
          </rPr>
          <t>Lab Sl3   - LGL:</t>
        </r>
        <r>
          <rPr>
            <sz val="9"/>
            <color indexed="81"/>
            <rFont val="Tahoma"/>
            <family val="2"/>
          </rPr>
          <t xml:space="preserve">
Adjusted by 7/6 to account for sampling on a Thursday.</t>
        </r>
      </text>
    </comment>
    <comment ref="J962" authorId="9" shapeId="0" xr:uid="{00000000-0006-0000-0200-0000F3000000}">
      <text>
        <r>
          <rPr>
            <b/>
            <sz val="9"/>
            <color indexed="81"/>
            <rFont val="Tahoma"/>
            <family val="2"/>
          </rPr>
          <t>Lab Sl3   - LGL:</t>
        </r>
        <r>
          <rPr>
            <sz val="9"/>
            <color indexed="81"/>
            <rFont val="Tahoma"/>
            <family val="2"/>
          </rPr>
          <t xml:space="preserve">
Adjusted result by 7/8 to account for the extra day due to last sampling being the previous Thursday due to Easter weekend.</t>
        </r>
      </text>
    </comment>
    <comment ref="Q962" authorId="9" shapeId="0" xr:uid="{00000000-0006-0000-0200-0000F4000000}">
      <text>
        <r>
          <rPr>
            <b/>
            <sz val="9"/>
            <color indexed="81"/>
            <rFont val="Tahoma"/>
            <family val="2"/>
          </rPr>
          <t>Lab Sl3   - LGL:</t>
        </r>
        <r>
          <rPr>
            <sz val="9"/>
            <color indexed="81"/>
            <rFont val="Tahoma"/>
            <family val="2"/>
          </rPr>
          <t xml:space="preserve">
Adjusted result by 7/8 to account for the extra day due to last sampling being the previous Thursday due to Easter weekend.</t>
        </r>
      </text>
    </comment>
    <comment ref="E969" authorId="9" shapeId="0" xr:uid="{00000000-0006-0000-0200-0000F5000000}">
      <text>
        <r>
          <rPr>
            <b/>
            <sz val="9"/>
            <color indexed="81"/>
            <rFont val="Tahoma"/>
            <family val="2"/>
          </rPr>
          <t xml:space="preserve">Lab Sl3   - LGL
</t>
        </r>
        <r>
          <rPr>
            <sz val="9"/>
            <color indexed="81"/>
            <rFont val="Tahoma"/>
            <family val="2"/>
          </rPr>
          <t>flow reset. 499,999-496,300= 3699
10550+3699= 14249</t>
        </r>
      </text>
    </comment>
    <comment ref="T978" authorId="9" shapeId="0" xr:uid="{00000000-0006-0000-0200-0000F6000000}">
      <text>
        <r>
          <rPr>
            <b/>
            <sz val="9"/>
            <color indexed="81"/>
            <rFont val="Tahoma"/>
            <family val="2"/>
          </rPr>
          <t>Lab Sl3   - LGL:</t>
        </r>
        <r>
          <rPr>
            <sz val="9"/>
            <color indexed="81"/>
            <rFont val="Tahoma"/>
            <family val="2"/>
          </rPr>
          <t xml:space="preserve">
unaable to sample</t>
        </r>
      </text>
    </comment>
    <comment ref="T985" authorId="9" shapeId="0" xr:uid="{00000000-0006-0000-0200-0000F7000000}">
      <text>
        <r>
          <rPr>
            <b/>
            <sz val="9"/>
            <color indexed="81"/>
            <rFont val="Tahoma"/>
            <family val="2"/>
          </rPr>
          <t>Lab Sl3   - LGL:</t>
        </r>
        <r>
          <rPr>
            <sz val="9"/>
            <color indexed="81"/>
            <rFont val="Tahoma"/>
            <family val="2"/>
          </rPr>
          <t xml:space="preserve">
Unable to sample. Gauge attached to tap.</t>
        </r>
      </text>
    </comment>
    <comment ref="T986" authorId="9" shapeId="0" xr:uid="{00000000-0006-0000-0200-0000F8000000}">
      <text>
        <r>
          <rPr>
            <b/>
            <sz val="9"/>
            <color indexed="81"/>
            <rFont val="Tahoma"/>
            <family val="2"/>
          </rPr>
          <t>Lab Sl3   - LGL:</t>
        </r>
        <r>
          <rPr>
            <sz val="9"/>
            <color indexed="81"/>
            <rFont val="Tahoma"/>
            <family val="2"/>
          </rPr>
          <t xml:space="preserve">
Unable to sample. Gauge attached to tap.</t>
        </r>
      </text>
    </comment>
    <comment ref="T987" authorId="9" shapeId="0" xr:uid="{00000000-0006-0000-0200-0000F9000000}">
      <text>
        <r>
          <rPr>
            <b/>
            <sz val="9"/>
            <color indexed="81"/>
            <rFont val="Tahoma"/>
            <family val="2"/>
          </rPr>
          <t>Lab Sl3   - LGL:</t>
        </r>
        <r>
          <rPr>
            <sz val="9"/>
            <color indexed="81"/>
            <rFont val="Tahoma"/>
            <family val="2"/>
          </rPr>
          <t xml:space="preserve">
Unable to sample. Gauge attached to tap.</t>
        </r>
      </text>
    </comment>
    <comment ref="T988" authorId="9" shapeId="0" xr:uid="{00000000-0006-0000-0200-0000FA000000}">
      <text>
        <r>
          <rPr>
            <b/>
            <sz val="9"/>
            <color indexed="81"/>
            <rFont val="Tahoma"/>
            <family val="2"/>
          </rPr>
          <t>Lab Sl3   - LGL:</t>
        </r>
        <r>
          <rPr>
            <sz val="9"/>
            <color indexed="81"/>
            <rFont val="Tahoma"/>
            <family val="2"/>
          </rPr>
          <t xml:space="preserve">
Unable to sample. Gauge attached to tap.</t>
        </r>
      </text>
    </comment>
    <comment ref="T989" authorId="9" shapeId="0" xr:uid="{00000000-0006-0000-0200-0000FB000000}">
      <text>
        <r>
          <rPr>
            <b/>
            <sz val="9"/>
            <color indexed="81"/>
            <rFont val="Tahoma"/>
            <family val="2"/>
          </rPr>
          <t>Lab Sl3   - LGL:</t>
        </r>
        <r>
          <rPr>
            <sz val="9"/>
            <color indexed="81"/>
            <rFont val="Tahoma"/>
            <family val="2"/>
          </rPr>
          <t xml:space="preserve">
Unable to sample. Gauge attached to tap.</t>
        </r>
      </text>
    </comment>
    <comment ref="T990" authorId="9" shapeId="0" xr:uid="{00000000-0006-0000-0200-0000FC000000}">
      <text>
        <r>
          <rPr>
            <b/>
            <sz val="9"/>
            <color indexed="81"/>
            <rFont val="Tahoma"/>
            <family val="2"/>
          </rPr>
          <t>Lab Sl3   - LGL:</t>
        </r>
        <r>
          <rPr>
            <sz val="9"/>
            <color indexed="81"/>
            <rFont val="Tahoma"/>
            <family val="2"/>
          </rPr>
          <t xml:space="preserve">
Unable to sample. Gauge attached to tap.</t>
        </r>
      </text>
    </comment>
    <comment ref="T991" authorId="9" shapeId="0" xr:uid="{00000000-0006-0000-0200-0000FD000000}">
      <text>
        <r>
          <rPr>
            <b/>
            <sz val="9"/>
            <color indexed="81"/>
            <rFont val="Tahoma"/>
            <family val="2"/>
          </rPr>
          <t>Lab Sl3   - LGL:</t>
        </r>
        <r>
          <rPr>
            <sz val="9"/>
            <color indexed="81"/>
            <rFont val="Tahoma"/>
            <family val="2"/>
          </rPr>
          <t xml:space="preserve">
Unable to sample. Gauge attached to tap.</t>
        </r>
      </text>
    </comment>
    <comment ref="T992" authorId="9" shapeId="0" xr:uid="{00000000-0006-0000-0200-0000FE000000}">
      <text>
        <r>
          <rPr>
            <b/>
            <sz val="9"/>
            <color indexed="81"/>
            <rFont val="Tahoma"/>
            <family val="2"/>
          </rPr>
          <t>Lab Sl3   - LGL:</t>
        </r>
        <r>
          <rPr>
            <sz val="9"/>
            <color indexed="81"/>
            <rFont val="Tahoma"/>
            <family val="2"/>
          </rPr>
          <t xml:space="preserve">
Unable to sample. Gauge attached to tap.</t>
        </r>
      </text>
    </comment>
    <comment ref="T993" authorId="9" shapeId="0" xr:uid="{00000000-0006-0000-0200-0000FF000000}">
      <text>
        <r>
          <rPr>
            <b/>
            <sz val="9"/>
            <color indexed="81"/>
            <rFont val="Tahoma"/>
            <family val="2"/>
          </rPr>
          <t>Lab Sl3   - LGL:</t>
        </r>
        <r>
          <rPr>
            <sz val="9"/>
            <color indexed="81"/>
            <rFont val="Tahoma"/>
            <family val="2"/>
          </rPr>
          <t xml:space="preserve">
Unable to sample. Gauge attached to tap.</t>
        </r>
      </text>
    </comment>
    <comment ref="T994" authorId="9" shapeId="0" xr:uid="{00000000-0006-0000-0200-000000010000}">
      <text>
        <r>
          <rPr>
            <b/>
            <sz val="9"/>
            <color indexed="81"/>
            <rFont val="Tahoma"/>
            <family val="2"/>
          </rPr>
          <t>Lab Sl3   - LGL:</t>
        </r>
        <r>
          <rPr>
            <sz val="9"/>
            <color indexed="81"/>
            <rFont val="Tahoma"/>
            <family val="2"/>
          </rPr>
          <t xml:space="preserve">
Unable to sample. Gauge attached to tap.</t>
        </r>
      </text>
    </comment>
    <comment ref="T995" authorId="9" shapeId="0" xr:uid="{00000000-0006-0000-0200-000001010000}">
      <text>
        <r>
          <rPr>
            <b/>
            <sz val="9"/>
            <color indexed="81"/>
            <rFont val="Tahoma"/>
            <family val="2"/>
          </rPr>
          <t>Lab Sl3   - LGL:</t>
        </r>
        <r>
          <rPr>
            <sz val="9"/>
            <color indexed="81"/>
            <rFont val="Tahoma"/>
            <family val="2"/>
          </rPr>
          <t xml:space="preserve">
Unable to sample. Gauge attached to tap.</t>
        </r>
      </text>
    </comment>
    <comment ref="T996" authorId="9" shapeId="0" xr:uid="{00000000-0006-0000-0200-000002010000}">
      <text>
        <r>
          <rPr>
            <b/>
            <sz val="9"/>
            <color indexed="81"/>
            <rFont val="Tahoma"/>
            <family val="2"/>
          </rPr>
          <t>Lab Sl3   - LGL:</t>
        </r>
        <r>
          <rPr>
            <sz val="9"/>
            <color indexed="81"/>
            <rFont val="Tahoma"/>
            <family val="2"/>
          </rPr>
          <t xml:space="preserve">
Unable to sample. Gauge attached to tap.</t>
        </r>
      </text>
    </comment>
    <comment ref="T997" authorId="9" shapeId="0" xr:uid="{00000000-0006-0000-0200-000003010000}">
      <text>
        <r>
          <rPr>
            <b/>
            <sz val="9"/>
            <color indexed="81"/>
            <rFont val="Tahoma"/>
            <family val="2"/>
          </rPr>
          <t>Lab Sl3   - LGL:</t>
        </r>
        <r>
          <rPr>
            <sz val="9"/>
            <color indexed="81"/>
            <rFont val="Tahoma"/>
            <family val="2"/>
          </rPr>
          <t xml:space="preserve">
Unable to sample. Gauge attached to tap.</t>
        </r>
      </text>
    </comment>
    <comment ref="T998" authorId="9" shapeId="0" xr:uid="{00000000-0006-0000-0200-000004010000}">
      <text>
        <r>
          <rPr>
            <b/>
            <sz val="9"/>
            <color indexed="81"/>
            <rFont val="Tahoma"/>
            <family val="2"/>
          </rPr>
          <t>Lab Sl3   - LGL:</t>
        </r>
        <r>
          <rPr>
            <sz val="9"/>
            <color indexed="81"/>
            <rFont val="Tahoma"/>
            <family val="2"/>
          </rPr>
          <t xml:space="preserve">
Unable to sample. Gauge attached to tap.</t>
        </r>
      </text>
    </comment>
    <comment ref="T999" authorId="9" shapeId="0" xr:uid="{00000000-0006-0000-0200-000005010000}">
      <text>
        <r>
          <rPr>
            <b/>
            <sz val="9"/>
            <color indexed="81"/>
            <rFont val="Tahoma"/>
            <family val="2"/>
          </rPr>
          <t>Lab Sl3   - LGL:</t>
        </r>
        <r>
          <rPr>
            <sz val="9"/>
            <color indexed="81"/>
            <rFont val="Tahoma"/>
            <family val="2"/>
          </rPr>
          <t xml:space="preserve">
Unable to sample. Gauge attached to tap.</t>
        </r>
      </text>
    </comment>
    <comment ref="T1000" authorId="9" shapeId="0" xr:uid="{00000000-0006-0000-0200-000006010000}">
      <text>
        <r>
          <rPr>
            <b/>
            <sz val="9"/>
            <color indexed="81"/>
            <rFont val="Tahoma"/>
            <family val="2"/>
          </rPr>
          <t>Lab Sl3   - LGL:</t>
        </r>
        <r>
          <rPr>
            <sz val="9"/>
            <color indexed="81"/>
            <rFont val="Tahoma"/>
            <family val="2"/>
          </rPr>
          <t xml:space="preserve">
Unable to sample. Gauge attached to tap.</t>
        </r>
      </text>
    </comment>
    <comment ref="T1001" authorId="9" shapeId="0" xr:uid="{00000000-0006-0000-0200-000007010000}">
      <text>
        <r>
          <rPr>
            <b/>
            <sz val="9"/>
            <color indexed="81"/>
            <rFont val="Tahoma"/>
            <family val="2"/>
          </rPr>
          <t>Lab Sl3   - LGL:</t>
        </r>
        <r>
          <rPr>
            <sz val="9"/>
            <color indexed="81"/>
            <rFont val="Tahoma"/>
            <family val="2"/>
          </rPr>
          <t xml:space="preserve">
Unable to sample. Gauge attached to tap.</t>
        </r>
      </text>
    </comment>
    <comment ref="T1002" authorId="9" shapeId="0" xr:uid="{00000000-0006-0000-0200-000008010000}">
      <text>
        <r>
          <rPr>
            <b/>
            <sz val="9"/>
            <color indexed="81"/>
            <rFont val="Tahoma"/>
            <family val="2"/>
          </rPr>
          <t>Lab Sl3   - LGL:</t>
        </r>
        <r>
          <rPr>
            <sz val="9"/>
            <color indexed="81"/>
            <rFont val="Tahoma"/>
            <family val="2"/>
          </rPr>
          <t xml:space="preserve">
Unable to sample. Gauge attached to tap.</t>
        </r>
      </text>
    </comment>
    <comment ref="J1015" authorId="9" shapeId="0" xr:uid="{00000000-0006-0000-0200-000009010000}">
      <text>
        <r>
          <rPr>
            <b/>
            <sz val="9"/>
            <color indexed="81"/>
            <rFont val="Tahoma"/>
            <family val="2"/>
          </rPr>
          <t>Lab Sl3   - LGL:</t>
        </r>
        <r>
          <rPr>
            <sz val="9"/>
            <color indexed="81"/>
            <rFont val="Tahoma"/>
            <family val="2"/>
          </rPr>
          <t xml:space="preserve">
Adjusted by 7/6 to account for sampling on a Thursday.</t>
        </r>
      </text>
    </comment>
    <comment ref="Q1015" authorId="9" shapeId="0" xr:uid="{00000000-0006-0000-0200-00000A010000}">
      <text>
        <r>
          <rPr>
            <b/>
            <sz val="9"/>
            <color indexed="81"/>
            <rFont val="Tahoma"/>
            <family val="2"/>
          </rPr>
          <t>Lab Sl3   - LGL:</t>
        </r>
        <r>
          <rPr>
            <sz val="9"/>
            <color indexed="81"/>
            <rFont val="Tahoma"/>
            <family val="2"/>
          </rPr>
          <t xml:space="preserve">
Adjusted by 7/6 to account for sampling on a Thursday.</t>
        </r>
      </text>
    </comment>
    <comment ref="J1016" authorId="9" shapeId="0" xr:uid="{00000000-0006-0000-0200-00000B010000}">
      <text>
        <r>
          <rPr>
            <b/>
            <sz val="9"/>
            <color indexed="81"/>
            <rFont val="Tahoma"/>
            <family val="2"/>
          </rPr>
          <t>Lab Sl3   - LGL:</t>
        </r>
        <r>
          <rPr>
            <sz val="9"/>
            <color indexed="81"/>
            <rFont val="Tahoma"/>
            <family val="2"/>
          </rPr>
          <t xml:space="preserve">
Adjusted result by 7/8 to account for the extra day due to last sampling being the previous Thursday due to Easter weekend.</t>
        </r>
      </text>
    </comment>
    <comment ref="Q1016" authorId="9" shapeId="0" xr:uid="{00000000-0006-0000-0200-00000C010000}">
      <text>
        <r>
          <rPr>
            <b/>
            <sz val="9"/>
            <color indexed="81"/>
            <rFont val="Tahoma"/>
            <family val="2"/>
          </rPr>
          <t>Lab Sl3   - LGL:</t>
        </r>
        <r>
          <rPr>
            <sz val="9"/>
            <color indexed="81"/>
            <rFont val="Tahoma"/>
            <family val="2"/>
          </rPr>
          <t xml:space="preserve">
Adjusted result by 7/8 to account for the extra day due to last sampling being the previous Thursday due to Easter weekend.</t>
        </r>
      </text>
    </comment>
    <comment ref="G1029" authorId="9" shapeId="0" xr:uid="{00000000-0006-0000-0200-00000D010000}">
      <text>
        <r>
          <rPr>
            <b/>
            <sz val="9"/>
            <color indexed="81"/>
            <rFont val="Tahoma"/>
            <family val="2"/>
          </rPr>
          <t>Lab Sl3   - LGL:</t>
        </r>
        <r>
          <rPr>
            <sz val="9"/>
            <color indexed="81"/>
            <rFont val="Tahoma"/>
            <family val="2"/>
          </rPr>
          <t xml:space="preserve">
repeat 121.2</t>
        </r>
      </text>
    </comment>
    <comment ref="T1045" authorId="9" shapeId="0" xr:uid="{00000000-0006-0000-0200-00000E010000}">
      <text>
        <r>
          <rPr>
            <b/>
            <sz val="9"/>
            <color indexed="81"/>
            <rFont val="Tahoma"/>
            <family val="2"/>
          </rPr>
          <t>Lab Sl3   - LGL:</t>
        </r>
        <r>
          <rPr>
            <sz val="9"/>
            <color indexed="81"/>
            <rFont val="Tahoma"/>
            <family val="2"/>
          </rPr>
          <t xml:space="preserve">
resampled 136.37
</t>
        </r>
      </text>
    </comment>
    <comment ref="T1046" authorId="9" shapeId="0" xr:uid="{00000000-0006-0000-0200-00000F010000}">
      <text>
        <r>
          <rPr>
            <b/>
            <sz val="9"/>
            <color indexed="81"/>
            <rFont val="Tahoma"/>
            <family val="2"/>
          </rPr>
          <t>Lab Sl3   - LGL:</t>
        </r>
        <r>
          <rPr>
            <sz val="9"/>
            <color indexed="81"/>
            <rFont val="Tahoma"/>
            <family val="2"/>
          </rPr>
          <t xml:space="preserve">
</t>
        </r>
      </text>
    </comment>
    <comment ref="T1047" authorId="9" shapeId="0" xr:uid="{00000000-0006-0000-0200-000010010000}">
      <text>
        <r>
          <rPr>
            <b/>
            <sz val="9"/>
            <color indexed="81"/>
            <rFont val="Tahoma"/>
            <family val="2"/>
          </rPr>
          <t>Lab Sl3   - LGL:</t>
        </r>
        <r>
          <rPr>
            <sz val="9"/>
            <color indexed="81"/>
            <rFont val="Tahoma"/>
            <family val="2"/>
          </rPr>
          <t xml:space="preserve">
</t>
        </r>
      </text>
    </comment>
    <comment ref="T1048" authorId="9" shapeId="0" xr:uid="{00000000-0006-0000-0200-000011010000}">
      <text>
        <r>
          <rPr>
            <b/>
            <sz val="9"/>
            <color indexed="81"/>
            <rFont val="Tahoma"/>
            <family val="2"/>
          </rPr>
          <t>Lab Sl3   - LGL:</t>
        </r>
        <r>
          <rPr>
            <sz val="9"/>
            <color indexed="81"/>
            <rFont val="Tahoma"/>
            <family val="2"/>
          </rPr>
          <t xml:space="preserve">
Unable to sample.</t>
        </r>
      </text>
    </comment>
    <comment ref="T1050" authorId="9" shapeId="0" xr:uid="{00000000-0006-0000-0200-000012010000}">
      <text>
        <r>
          <rPr>
            <b/>
            <sz val="9"/>
            <color indexed="81"/>
            <rFont val="Tahoma"/>
            <family val="2"/>
          </rPr>
          <t>Lab Sl3   - LGL:</t>
        </r>
        <r>
          <rPr>
            <sz val="9"/>
            <color indexed="81"/>
            <rFont val="Tahoma"/>
            <family val="2"/>
          </rPr>
          <t xml:space="preserve">
unable to sample</t>
        </r>
      </text>
    </comment>
    <comment ref="I1066" authorId="9" shapeId="0" xr:uid="{00000000-0006-0000-0200-000013010000}">
      <text>
        <r>
          <rPr>
            <b/>
            <sz val="9"/>
            <color indexed="81"/>
            <rFont val="Tahoma"/>
            <family val="2"/>
          </rPr>
          <t>Lab Sl3   - LGL:</t>
        </r>
        <r>
          <rPr>
            <sz val="9"/>
            <color indexed="81"/>
            <rFont val="Tahoma"/>
            <family val="2"/>
          </rPr>
          <t xml:space="preserve">
Adjusted 7/6 to acount for Thursday testing due to easter bank holiday</t>
        </r>
      </text>
    </comment>
    <comment ref="Q1066" authorId="9" shapeId="0" xr:uid="{00000000-0006-0000-0200-000014010000}">
      <text>
        <r>
          <rPr>
            <b/>
            <sz val="9"/>
            <color indexed="81"/>
            <rFont val="Tahoma"/>
            <family val="2"/>
          </rPr>
          <t>Lab Sl3   - LGL:</t>
        </r>
        <r>
          <rPr>
            <sz val="9"/>
            <color indexed="81"/>
            <rFont val="Tahoma"/>
            <family val="2"/>
          </rPr>
          <t xml:space="preserve">
Adjusted 7/6 to acount for Thursday testing due to easter bank holiday</t>
        </r>
      </text>
    </comment>
    <comment ref="I1067" authorId="9" shapeId="0" xr:uid="{00000000-0006-0000-0200-000015010000}">
      <text>
        <r>
          <rPr>
            <b/>
            <sz val="9"/>
            <color indexed="81"/>
            <rFont val="Tahoma"/>
            <family val="2"/>
          </rPr>
          <t>Lab Sl3   - LGL:</t>
        </r>
        <r>
          <rPr>
            <sz val="9"/>
            <color indexed="81"/>
            <rFont val="Tahoma"/>
            <family val="2"/>
          </rPr>
          <t xml:space="preserve">
Adjusted result by 7/8 to account for the extra day due to last sampling being the previous Thursday due to Easter weekend.</t>
        </r>
      </text>
    </comment>
    <comment ref="Q1067" authorId="9" shapeId="0" xr:uid="{00000000-0006-0000-0200-000016010000}">
      <text>
        <r>
          <rPr>
            <b/>
            <sz val="9"/>
            <color indexed="81"/>
            <rFont val="Tahoma"/>
            <family val="2"/>
          </rPr>
          <t>Lab Sl3   - LGL:</t>
        </r>
        <r>
          <rPr>
            <sz val="9"/>
            <color indexed="81"/>
            <rFont val="Tahoma"/>
            <family val="2"/>
          </rPr>
          <t xml:space="preserve">
Adjusted result by 7/8 to account for the extra day due to last sampling being the previous Thursday due to Easter weekend.</t>
        </r>
      </text>
    </comment>
    <comment ref="G1069" authorId="9" shapeId="0" xr:uid="{00000000-0006-0000-0200-000017010000}">
      <text>
        <r>
          <rPr>
            <b/>
            <sz val="9"/>
            <color indexed="81"/>
            <rFont val="Tahoma"/>
            <family val="2"/>
          </rPr>
          <t>Lab Sl3   - LGL:</t>
        </r>
        <r>
          <rPr>
            <sz val="9"/>
            <color indexed="81"/>
            <rFont val="Tahoma"/>
            <family val="2"/>
          </rPr>
          <t xml:space="preserve">
repeated sample result 128</t>
        </r>
      </text>
    </comment>
    <comment ref="T1074" authorId="9" shapeId="0" xr:uid="{00000000-0006-0000-0200-000018010000}">
      <text>
        <r>
          <rPr>
            <b/>
            <sz val="9"/>
            <color indexed="81"/>
            <rFont val="Tahoma"/>
            <family val="2"/>
          </rPr>
          <t>Lab Sl3   - LGL:</t>
        </r>
        <r>
          <rPr>
            <sz val="9"/>
            <color indexed="81"/>
            <rFont val="Tahoma"/>
            <family val="2"/>
          </rPr>
          <t xml:space="preserve">
re sampled result: 137.35
</t>
        </r>
      </text>
    </comment>
    <comment ref="T1080" authorId="9" shapeId="0" xr:uid="{00000000-0006-0000-0200-000019010000}">
      <text>
        <r>
          <rPr>
            <b/>
            <sz val="9"/>
            <color indexed="81"/>
            <rFont val="Tahoma"/>
            <family val="2"/>
          </rPr>
          <t>Lab Sl3   - LGL:</t>
        </r>
        <r>
          <rPr>
            <sz val="9"/>
            <color indexed="81"/>
            <rFont val="Tahoma"/>
            <family val="2"/>
          </rPr>
          <t xml:space="preserve">
RO offline</t>
        </r>
      </text>
    </comment>
    <comment ref="C1081" authorId="9" shapeId="0" xr:uid="{00000000-0006-0000-0200-00001A010000}">
      <text>
        <r>
          <rPr>
            <b/>
            <sz val="9"/>
            <color indexed="81"/>
            <rFont val="Tahoma"/>
            <family val="2"/>
          </rPr>
          <t>Lab Sl3   - LGL:</t>
        </r>
        <r>
          <rPr>
            <sz val="9"/>
            <color indexed="81"/>
            <rFont val="Tahoma"/>
            <family val="2"/>
          </rPr>
          <t xml:space="preserve">
PLUS 7 MANUAL SAMPLES </t>
        </r>
      </text>
    </comment>
    <comment ref="T1081" authorId="9" shapeId="0" xr:uid="{00000000-0006-0000-0200-00001B010000}">
      <text>
        <r>
          <rPr>
            <b/>
            <sz val="9"/>
            <color indexed="81"/>
            <rFont val="Tahoma"/>
            <family val="2"/>
          </rPr>
          <t>Lab Sl3   - LGL:</t>
        </r>
        <r>
          <rPr>
            <sz val="9"/>
            <color indexed="81"/>
            <rFont val="Tahoma"/>
            <family val="2"/>
          </rPr>
          <t xml:space="preserve">
RO offline LS</t>
        </r>
      </text>
    </comment>
    <comment ref="T1082" authorId="9" shapeId="0" xr:uid="{00000000-0006-0000-0200-00001C010000}">
      <text>
        <r>
          <rPr>
            <b/>
            <sz val="9"/>
            <color indexed="81"/>
            <rFont val="Tahoma"/>
            <family val="2"/>
          </rPr>
          <t>Lab Sl3   - LGL:</t>
        </r>
        <r>
          <rPr>
            <sz val="9"/>
            <color indexed="81"/>
            <rFont val="Tahoma"/>
            <family val="2"/>
          </rPr>
          <t xml:space="preserve">
unable to sample
</t>
        </r>
      </text>
    </comment>
    <comment ref="T1083" authorId="9" shapeId="0" xr:uid="{00000000-0006-0000-0200-00001D010000}">
      <text>
        <r>
          <rPr>
            <b/>
            <sz val="9"/>
            <color indexed="81"/>
            <rFont val="Tahoma"/>
            <family val="2"/>
          </rPr>
          <t>Lab Sl3   - LGL:</t>
        </r>
        <r>
          <rPr>
            <sz val="9"/>
            <color indexed="81"/>
            <rFont val="Tahoma"/>
            <family val="2"/>
          </rPr>
          <t xml:space="preserve">
unable to sample
</t>
        </r>
      </text>
    </comment>
    <comment ref="T1084" authorId="9" shapeId="0" xr:uid="{00000000-0006-0000-0200-00001E010000}">
      <text>
        <r>
          <rPr>
            <b/>
            <sz val="9"/>
            <color indexed="81"/>
            <rFont val="Tahoma"/>
            <family val="2"/>
          </rPr>
          <t>Lab Sl3   - LGL:</t>
        </r>
        <r>
          <rPr>
            <sz val="9"/>
            <color indexed="81"/>
            <rFont val="Tahoma"/>
            <family val="2"/>
          </rPr>
          <t xml:space="preserve">
unable to sample
</t>
        </r>
      </text>
    </comment>
    <comment ref="T1085" authorId="9" shapeId="0" xr:uid="{00000000-0006-0000-0200-00001F010000}">
      <text>
        <r>
          <rPr>
            <b/>
            <sz val="9"/>
            <color indexed="81"/>
            <rFont val="Tahoma"/>
            <family val="2"/>
          </rPr>
          <t>Lab Sl3   - LGL:</t>
        </r>
        <r>
          <rPr>
            <sz val="9"/>
            <color indexed="81"/>
            <rFont val="Tahoma"/>
            <family val="2"/>
          </rPr>
          <t xml:space="preserve">
unable to sample</t>
        </r>
      </text>
    </comment>
    <comment ref="I1089" authorId="12" shapeId="0" xr:uid="{00000000-0006-0000-0200-000020010000}">
      <text>
        <r>
          <rPr>
            <b/>
            <sz val="9"/>
            <color indexed="81"/>
            <rFont val="Tahoma"/>
            <family val="2"/>
          </rPr>
          <t>Drury Laura:</t>
        </r>
        <r>
          <rPr>
            <sz val="9"/>
            <color indexed="81"/>
            <rFont val="Tahoma"/>
            <family val="2"/>
          </rPr>
          <t xml:space="preserve">
Tuesday effluent loading 1084</t>
        </r>
      </text>
    </comment>
    <comment ref="J1089" authorId="12" shapeId="0" xr:uid="{00000000-0006-0000-0200-000021010000}">
      <text>
        <r>
          <rPr>
            <b/>
            <sz val="9"/>
            <color indexed="81"/>
            <rFont val="Tahoma"/>
            <family val="2"/>
          </rPr>
          <t>Drury Laura:</t>
        </r>
        <r>
          <rPr>
            <sz val="9"/>
            <color indexed="81"/>
            <rFont val="Tahoma"/>
            <family val="2"/>
          </rPr>
          <t xml:space="preserve">
Tuesday effluent loading result 15850  </t>
        </r>
        <r>
          <rPr>
            <sz val="9"/>
            <color indexed="81"/>
            <rFont val="Tahoma"/>
            <family val="2"/>
          </rPr>
          <t xml:space="preserve"> (extrapolated) </t>
        </r>
      </text>
    </comment>
    <comment ref="P1089" authorId="12" shapeId="0" xr:uid="{00000000-0006-0000-0200-000022010000}">
      <text>
        <r>
          <rPr>
            <b/>
            <sz val="9"/>
            <color indexed="81"/>
            <rFont val="Tahoma"/>
            <family val="2"/>
          </rPr>
          <t>Drury Laura:</t>
        </r>
        <r>
          <rPr>
            <sz val="9"/>
            <color indexed="81"/>
            <rFont val="Tahoma"/>
            <family val="2"/>
          </rPr>
          <t xml:space="preserve">
Tuesday effluent loading result 244</t>
        </r>
      </text>
    </comment>
    <comment ref="Q1089" authorId="12" shapeId="0" xr:uid="{00000000-0006-0000-0200-000023010000}">
      <text>
        <r>
          <rPr>
            <b/>
            <sz val="9"/>
            <color indexed="81"/>
            <rFont val="Tahoma"/>
            <family val="2"/>
          </rPr>
          <t>Drury Laura:</t>
        </r>
        <r>
          <rPr>
            <sz val="9"/>
            <color indexed="81"/>
            <rFont val="Tahoma"/>
            <family val="2"/>
          </rPr>
          <t xml:space="preserve">
Tuesday effluent loading result 4550 (extrapolated)</t>
        </r>
      </text>
    </comment>
    <comment ref="J1117" authorId="9" shapeId="0" xr:uid="{00000000-0006-0000-0200-000024010000}">
      <text>
        <r>
          <rPr>
            <b/>
            <sz val="9"/>
            <color indexed="81"/>
            <rFont val="Tahoma"/>
            <family val="2"/>
          </rPr>
          <t>Lab Sl3   - LGL:</t>
        </r>
        <r>
          <rPr>
            <sz val="9"/>
            <color indexed="81"/>
            <rFont val="Tahoma"/>
            <family val="2"/>
          </rPr>
          <t xml:space="preserve">
Adjusted by 7/6 to account for sampling on a Thursday.</t>
        </r>
      </text>
    </comment>
    <comment ref="Q1117" authorId="9" shapeId="0" xr:uid="{00000000-0006-0000-0200-000025010000}">
      <text>
        <r>
          <rPr>
            <b/>
            <sz val="9"/>
            <color indexed="81"/>
            <rFont val="Tahoma"/>
            <family val="2"/>
          </rPr>
          <t>Lab Sl3   - LGL:</t>
        </r>
        <r>
          <rPr>
            <sz val="9"/>
            <color indexed="81"/>
            <rFont val="Tahoma"/>
            <family val="2"/>
          </rPr>
          <t xml:space="preserve">
Adjusted by 7/6 to account for sampling on a Thursday.</t>
        </r>
      </text>
    </comment>
    <comment ref="J1118" authorId="9" shapeId="0" xr:uid="{00000000-0006-0000-0200-000026010000}">
      <text>
        <r>
          <rPr>
            <b/>
            <sz val="9"/>
            <color indexed="81"/>
            <rFont val="Tahoma"/>
            <family val="2"/>
          </rPr>
          <t>Lab Sl3   - LGL:</t>
        </r>
        <r>
          <rPr>
            <sz val="9"/>
            <color indexed="81"/>
            <rFont val="Tahoma"/>
            <family val="2"/>
          </rPr>
          <t xml:space="preserve">
*by 7/8 for 8day sample
</t>
        </r>
      </text>
    </comment>
    <comment ref="Q1118" authorId="9" shapeId="0" xr:uid="{00000000-0006-0000-0200-000027010000}">
      <text>
        <r>
          <rPr>
            <b/>
            <sz val="9"/>
            <color indexed="81"/>
            <rFont val="Tahoma"/>
            <family val="2"/>
          </rPr>
          <t>Lab Sl3   - LGL:</t>
        </r>
        <r>
          <rPr>
            <sz val="9"/>
            <color indexed="81"/>
            <rFont val="Tahoma"/>
            <family val="2"/>
          </rPr>
          <t xml:space="preserve">
*7/8 for 8 day sampling</t>
        </r>
      </text>
    </comment>
    <comment ref="G1129" authorId="9" shapeId="0" xr:uid="{00000000-0006-0000-0200-000028010000}">
      <text>
        <r>
          <rPr>
            <b/>
            <sz val="9"/>
            <color indexed="81"/>
            <rFont val="Tahoma"/>
            <family val="2"/>
          </rPr>
          <t>Lab Sl3   - LGL:</t>
        </r>
        <r>
          <rPr>
            <sz val="9"/>
            <color indexed="81"/>
            <rFont val="Tahoma"/>
            <family val="2"/>
          </rPr>
          <t xml:space="preserve">
Done with 100ml</t>
        </r>
      </text>
    </comment>
    <comment ref="G1137" authorId="9" shapeId="0" xr:uid="{00000000-0006-0000-0200-000029010000}">
      <text>
        <r>
          <rPr>
            <b/>
            <sz val="9"/>
            <color indexed="81"/>
            <rFont val="Tahoma"/>
            <charset val="1"/>
          </rPr>
          <t>Lab Sl3   - LGL:</t>
        </r>
        <r>
          <rPr>
            <sz val="9"/>
            <color indexed="81"/>
            <rFont val="Tahoma"/>
            <charset val="1"/>
          </rPr>
          <t xml:space="preserve">
retest 92.8</t>
        </r>
      </text>
    </comment>
  </commentList>
</comments>
</file>

<file path=xl/sharedStrings.xml><?xml version="1.0" encoding="utf-8"?>
<sst xmlns="http://schemas.openxmlformats.org/spreadsheetml/2006/main" count="1395" uniqueCount="134">
  <si>
    <t xml:space="preserve">SPINNING MACHINES CROSS DRAUGHT EXHAUST </t>
  </si>
  <si>
    <t>STREAM 3</t>
  </si>
  <si>
    <t>STREAM 4</t>
  </si>
  <si>
    <t>DATE</t>
  </si>
  <si>
    <t>Sampled Time</t>
  </si>
  <si>
    <r>
      <t>DEMISTER FLOW (m</t>
    </r>
    <r>
      <rPr>
        <b/>
        <vertAlign val="superscript"/>
        <sz val="12"/>
        <rFont val="Arial"/>
        <family val="2"/>
      </rPr>
      <t xml:space="preserve">3 </t>
    </r>
    <r>
      <rPr>
        <b/>
        <sz val="12"/>
        <rFont val="Arial"/>
        <family val="2"/>
      </rPr>
      <t>/ hr)</t>
    </r>
  </si>
  <si>
    <r>
      <t>TEMPERATURE (</t>
    </r>
    <r>
      <rPr>
        <b/>
        <vertAlign val="superscript"/>
        <sz val="12"/>
        <rFont val="Arial"/>
        <family val="2"/>
      </rPr>
      <t>O</t>
    </r>
    <r>
      <rPr>
        <b/>
        <sz val="12"/>
        <rFont val="Arial"/>
        <family val="2"/>
      </rPr>
      <t>C)</t>
    </r>
  </si>
  <si>
    <r>
      <t>AIR SPEED (ms</t>
    </r>
    <r>
      <rPr>
        <b/>
        <vertAlign val="superscript"/>
        <sz val="12"/>
        <rFont val="Arial"/>
        <family val="2"/>
      </rPr>
      <t>-1</t>
    </r>
    <r>
      <rPr>
        <b/>
        <sz val="12"/>
        <rFont val="Arial"/>
        <family val="2"/>
      </rPr>
      <t>)</t>
    </r>
  </si>
  <si>
    <r>
      <t>AMINES CONCENTRATION (ppm as NH</t>
    </r>
    <r>
      <rPr>
        <b/>
        <vertAlign val="subscript"/>
        <sz val="12"/>
        <rFont val="Arial"/>
        <family val="2"/>
      </rPr>
      <t>3</t>
    </r>
    <r>
      <rPr>
        <b/>
        <sz val="12"/>
        <rFont val="Arial"/>
        <family val="2"/>
      </rPr>
      <t>)</t>
    </r>
  </si>
  <si>
    <t>AMINES CONCENTRATION (As amines)</t>
  </si>
  <si>
    <t>Limit 5 ppm</t>
  </si>
  <si>
    <t>Limit 10 ppm</t>
  </si>
  <si>
    <t>&lt;0.25</t>
  </si>
  <si>
    <t>&lt;0.5</t>
  </si>
  <si>
    <t>13-Seo-04</t>
  </si>
  <si>
    <t>Both streams down all week for site shutdown</t>
  </si>
  <si>
    <t>1.4-2.8</t>
  </si>
  <si>
    <t>18/07/08/</t>
  </si>
  <si>
    <t>13/08/08</t>
  </si>
  <si>
    <t>str shut down for week</t>
  </si>
  <si>
    <t xml:space="preserve">str shut down </t>
  </si>
  <si>
    <t xml:space="preserve">str shut down - not run for min 12hrs </t>
  </si>
  <si>
    <t>..0.8</t>
  </si>
  <si>
    <t>10..83</t>
  </si>
  <si>
    <t>1415 hrs</t>
  </si>
  <si>
    <t>1445 hrs</t>
  </si>
  <si>
    <t>1500 hrs</t>
  </si>
  <si>
    <t>1145 hrs</t>
  </si>
  <si>
    <t>1000 hrs</t>
  </si>
  <si>
    <t>1215 hrs</t>
  </si>
  <si>
    <t>1345 hrs</t>
  </si>
  <si>
    <t>1400 hrs</t>
  </si>
  <si>
    <t>14.;30</t>
  </si>
  <si>
    <t>09:.00</t>
  </si>
  <si>
    <t>2.2.</t>
  </si>
  <si>
    <t>shutdown</t>
  </si>
  <si>
    <t>0..8</t>
  </si>
  <si>
    <t>power cut</t>
  </si>
  <si>
    <t>wrap</t>
  </si>
  <si>
    <t>R&amp;M</t>
  </si>
  <si>
    <t>Stream 4 down</t>
  </si>
  <si>
    <t>STREAM DOWN</t>
  </si>
  <si>
    <t xml:space="preserve"> </t>
  </si>
  <si>
    <t>minutes/week</t>
  </si>
  <si>
    <t xml:space="preserve">AMINE </t>
  </si>
  <si>
    <t xml:space="preserve">COD </t>
  </si>
  <si>
    <t>TUESDAY SAMPLING</t>
  </si>
  <si>
    <t>LAST FRIDAY SAMPLING:</t>
  </si>
  <si>
    <t>Total flow discharge(m3)</t>
  </si>
  <si>
    <t>Total minutes</t>
  </si>
  <si>
    <t>Total flow discharged(m3)</t>
  </si>
  <si>
    <t>Total Amines (Kg/m3)</t>
  </si>
  <si>
    <t>Total amines discharged (Kg)</t>
  </si>
  <si>
    <t>Total amines discharged (T)</t>
  </si>
  <si>
    <t>WEEKLY EXTRAPOLATION (T) Limit = 8.00</t>
  </si>
  <si>
    <t>COD mg/l</t>
  </si>
  <si>
    <t>COD (Kg/m3)</t>
  </si>
  <si>
    <t>Total COD discharged (T)</t>
  </si>
  <si>
    <t>Total COD discharged (Kg/minute)</t>
  </si>
  <si>
    <t>WEEKLY EXTRAPOLATION (T) Limit = 30.00</t>
  </si>
  <si>
    <t>Date and Time of sampling</t>
  </si>
  <si>
    <t>Total flow m3</t>
  </si>
  <si>
    <t>Morpholine</t>
  </si>
  <si>
    <t>NMMO</t>
  </si>
  <si>
    <t>N-methylmorpholine</t>
  </si>
  <si>
    <t>COD test 1</t>
  </si>
  <si>
    <t>COD test 2</t>
  </si>
  <si>
    <t>Average COD (mg/L)</t>
  </si>
  <si>
    <t>COD std</t>
  </si>
  <si>
    <t>29/10/2019 0853</t>
  </si>
  <si>
    <t>`</t>
  </si>
  <si>
    <t>Add new rows above this line</t>
  </si>
  <si>
    <t>A</t>
  </si>
  <si>
    <t xml:space="preserve">         </t>
  </si>
  <si>
    <t>LIMITS UPDATED 06/01/04 DUE TO IPC VARIATION</t>
  </si>
  <si>
    <t>LIMITS UPDATED 23/11/06 DUE TO CHANGE TO PPC PERMIT</t>
  </si>
  <si>
    <t xml:space="preserve">  ENVIRONMENTAL TESTING OF LYOCELL EFFLUENT - SL3</t>
  </si>
  <si>
    <t>Max</t>
  </si>
  <si>
    <t>Min</t>
  </si>
  <si>
    <t>Average</t>
  </si>
  <si>
    <t>SAMPLE DATE</t>
  </si>
  <si>
    <t>NUMBER OF SAMPLES</t>
  </si>
  <si>
    <t>TOTAL FLOW  (m3)</t>
  </si>
  <si>
    <r>
      <t>WEEKLY FLOW (m</t>
    </r>
    <r>
      <rPr>
        <b/>
        <vertAlign val="superscript"/>
        <sz val="10"/>
        <rFont val="Arial"/>
        <family val="2"/>
      </rPr>
      <t>3</t>
    </r>
    <r>
      <rPr>
        <b/>
        <sz val="10"/>
        <rFont val="Arial"/>
        <family val="2"/>
      </rPr>
      <t>)</t>
    </r>
  </si>
  <si>
    <t>pH</t>
  </si>
  <si>
    <t xml:space="preserve">TOTAL SUSPENDED SOLIDS (mg/l)          </t>
  </si>
  <si>
    <t>PeCOD COD (mg/l)</t>
  </si>
  <si>
    <t>COD (mg/l)</t>
  </si>
  <si>
    <t>COD      (Kg/ week)</t>
  </si>
  <si>
    <t xml:space="preserve">FREE CHLORINE </t>
  </si>
  <si>
    <t>Phosphates as P (mg/l)</t>
  </si>
  <si>
    <t>NMMO (mg/l)</t>
  </si>
  <si>
    <t>NMM (mg/l)</t>
  </si>
  <si>
    <t>M (mg/l)</t>
  </si>
  <si>
    <t>TOTAL AMINES (mg/l)</t>
  </si>
  <si>
    <t xml:space="preserve">TOTAL AMINES (Kg / week) </t>
  </si>
  <si>
    <t>VISIBLE OIL IN SAMPLE (Y / N)</t>
  </si>
  <si>
    <t>NITROGEN (Kg/week)</t>
  </si>
  <si>
    <t>RO UNIT PERMEATE TOTAL AMINES (mg/L)</t>
  </si>
  <si>
    <t>TOTAL AMINES (Kg / week) LIMIT</t>
  </si>
  <si>
    <t xml:space="preserve"> pH (LCL)</t>
  </si>
  <si>
    <t xml:space="preserve"> pH (UCL)</t>
  </si>
  <si>
    <t>IPC limits</t>
  </si>
  <si>
    <t>Limit 42,000 m3/wk</t>
  </si>
  <si>
    <t>Limit 5 -10</t>
  </si>
  <si>
    <t>Limit 50 mg/l</t>
  </si>
  <si>
    <t xml:space="preserve"> Limit 45,500 Kg/week</t>
  </si>
  <si>
    <t>Limit 10,500 Kg/week</t>
  </si>
  <si>
    <t>Limit - N</t>
  </si>
  <si>
    <t>EPR / PPC limits</t>
  </si>
  <si>
    <t>Limit 35,000 m3/wk</t>
  </si>
  <si>
    <t>Limit 6 -10</t>
  </si>
  <si>
    <t>Limit 100 mg/l</t>
  </si>
  <si>
    <t xml:space="preserve"> Limit 30,000 Kg/week</t>
  </si>
  <si>
    <t>No limit</t>
  </si>
  <si>
    <t>Limit 8,000 Kg/week</t>
  </si>
  <si>
    <t>1 month ave COD</t>
  </si>
  <si>
    <t>3 month ave COD</t>
  </si>
  <si>
    <t>1 mth total COD remain</t>
  </si>
  <si>
    <t>3 mth total COD remain</t>
  </si>
  <si>
    <t>N</t>
  </si>
  <si>
    <t>n</t>
  </si>
  <si>
    <t>n/a</t>
  </si>
  <si>
    <t>unit  shutdown</t>
  </si>
  <si>
    <t>trace</t>
  </si>
  <si>
    <t>trace m.</t>
  </si>
  <si>
    <t>trace M only</t>
  </si>
  <si>
    <t>trace only</t>
  </si>
  <si>
    <t>na</t>
  </si>
  <si>
    <t>N/A</t>
  </si>
  <si>
    <t>NA</t>
  </si>
  <si>
    <t>Problems with HPLC - Amines results and RO coming shortly.</t>
  </si>
  <si>
    <t>COPY THIS ROW WEEK 2 to 5</t>
  </si>
  <si>
    <t>COPY THIS ROW WEEK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</si>
</sst>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F800]dddd\,\ mmmm\ dd\,\ yyyy"/>
    <numFmt numFmtId="166" formatCode="[mm]"/>
    <numFmt numFmtId="167" formatCode="0.0000"/>
  </numFmts>
  <fonts count="35">
    <font>
      <sz val="10"/>
      <name val="Arial"/>
    </font>
    <font>
      <sz val="10"/>
      <color theme="1"/>
      <name val="Arial"/>
      <family val="2"/>
    </font>
    <font>
      <b/>
      <sz val="10"/>
      <name val="Arial"/>
      <family val="2"/>
    </font>
    <font>
      <b/>
      <sz val="18"/>
      <name val="Arial"/>
      <family val="2"/>
    </font>
    <font>
      <b/>
      <vertAlign val="superscript"/>
      <sz val="10"/>
      <name val="Arial"/>
      <family val="2"/>
    </font>
    <font>
      <sz val="12"/>
      <color indexed="8"/>
      <name val="Arial"/>
      <family val="2"/>
    </font>
    <font>
      <sz val="12"/>
      <name val="Arial"/>
      <family val="2"/>
    </font>
    <font>
      <sz val="12"/>
      <color indexed="8"/>
      <name val="Arial MT"/>
    </font>
    <font>
      <sz val="12"/>
      <name val="Arial"/>
      <family val="2"/>
    </font>
    <font>
      <sz val="12"/>
      <color indexed="10"/>
      <name val="Arial"/>
      <family val="2"/>
    </font>
    <font>
      <sz val="10"/>
      <color indexed="12"/>
      <name val="Arial"/>
      <family val="2"/>
    </font>
    <font>
      <sz val="8"/>
      <color indexed="81"/>
      <name val="Tahoma"/>
      <family val="2"/>
    </font>
    <font>
      <b/>
      <sz val="8"/>
      <color indexed="81"/>
      <name val="Tahoma"/>
      <family val="2"/>
    </font>
    <font>
      <b/>
      <sz val="10"/>
      <color indexed="12"/>
      <name val="Arial"/>
      <family val="2"/>
    </font>
    <font>
      <b/>
      <sz val="14"/>
      <name val="Arial"/>
      <family val="2"/>
    </font>
    <font>
      <sz val="12"/>
      <color indexed="81"/>
      <name val="Tahoma"/>
      <family val="2"/>
    </font>
    <font>
      <b/>
      <sz val="12"/>
      <color indexed="53"/>
      <name val="Arial"/>
      <family val="2"/>
    </font>
    <font>
      <b/>
      <sz val="12"/>
      <name val="Arial"/>
      <family val="2"/>
    </font>
    <font>
      <sz val="12"/>
      <color indexed="53"/>
      <name val="Arial"/>
      <family val="2"/>
    </font>
    <font>
      <sz val="10"/>
      <color indexed="81"/>
      <name val="Tahoma"/>
      <family val="2"/>
    </font>
    <font>
      <b/>
      <sz val="10"/>
      <color indexed="81"/>
      <name val="Tahoma"/>
      <family val="2"/>
    </font>
    <font>
      <sz val="9"/>
      <color indexed="81"/>
      <name val="Tahoma"/>
      <family val="2"/>
    </font>
    <font>
      <b/>
      <sz val="9"/>
      <color indexed="81"/>
      <name val="Tahoma"/>
      <family val="2"/>
    </font>
    <font>
      <sz val="12"/>
      <color indexed="12"/>
      <name val="Arial"/>
      <family val="2"/>
    </font>
    <font>
      <b/>
      <sz val="12"/>
      <color indexed="12"/>
      <name val="Arial"/>
      <family val="2"/>
    </font>
    <font>
      <b/>
      <vertAlign val="superscript"/>
      <sz val="12"/>
      <name val="Arial"/>
      <family val="2"/>
    </font>
    <font>
      <b/>
      <vertAlign val="subscript"/>
      <sz val="12"/>
      <name val="Arial"/>
      <family val="2"/>
    </font>
    <font>
      <sz val="10"/>
      <name val="Arial"/>
      <family val="2"/>
    </font>
    <font>
      <b/>
      <sz val="11"/>
      <color theme="3" tint="0.39997558519241921"/>
      <name val="Arial"/>
      <family val="2"/>
    </font>
    <font>
      <b/>
      <sz val="11"/>
      <color rgb="FF0070C0"/>
      <name val="Arial"/>
      <family val="2"/>
    </font>
    <font>
      <b/>
      <sz val="11"/>
      <color rgb="FF00B050"/>
      <name val="Arial"/>
      <family val="2"/>
    </font>
    <font>
      <b/>
      <sz val="14"/>
      <color theme="1"/>
      <name val="Arial"/>
      <family val="2"/>
    </font>
    <font>
      <sz val="11"/>
      <name val="Arial"/>
      <family val="2"/>
    </font>
    <font>
      <sz val="9"/>
      <color indexed="81"/>
      <name val="Tahoma"/>
      <charset val="1"/>
    </font>
    <font>
      <b/>
      <sz val="9"/>
      <color indexed="81"/>
      <name val="Tahoma"/>
      <charset val="1"/>
    </font>
  </fonts>
  <fills count="6">
    <fill>
      <patternFill patternType="none"/>
    </fill>
    <fill>
      <patternFill patternType="gray125"/>
    </fill>
    <fill>
      <patternFill patternType="solid">
        <fgColor indexed="9"/>
        <bgColor indexed="64"/>
      </patternFill>
    </fill>
    <fill>
      <patternFill patternType="gray0625">
        <bgColor indexed="22"/>
      </patternFill>
    </fill>
    <fill>
      <patternFill patternType="solid">
        <fgColor indexed="15"/>
        <bgColor indexed="64"/>
      </patternFill>
    </fill>
    <fill>
      <patternFill patternType="solid">
        <fgColor theme="4" tint="0.59999389629810485"/>
        <bgColor indexed="64"/>
      </patternFill>
    </fill>
  </fills>
  <borders count="17">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style="thin">
        <color indexed="8"/>
      </right>
      <top style="thin">
        <color indexed="8"/>
      </top>
      <bottom style="thin">
        <color indexed="8"/>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207">
    <xf numFmtId="0" fontId="0" fillId="0" borderId="0" xfId="0"/>
    <xf numFmtId="0" fontId="5" fillId="0" borderId="1" xfId="0" applyFont="1" applyBorder="1" applyAlignment="1" applyProtection="1">
      <alignment horizontal="center" vertical="center"/>
      <protection locked="0"/>
    </xf>
    <xf numFmtId="0" fontId="0" fillId="0" borderId="2" xfId="0" applyBorder="1"/>
    <xf numFmtId="1" fontId="0" fillId="0" borderId="0" xfId="0" applyNumberFormat="1" applyAlignment="1">
      <alignment horizontal="center"/>
    </xf>
    <xf numFmtId="1" fontId="8" fillId="0" borderId="0" xfId="0" applyNumberFormat="1" applyFont="1" applyAlignment="1">
      <alignment horizontal="center"/>
    </xf>
    <xf numFmtId="0" fontId="0" fillId="0" borderId="0" xfId="0" applyAlignment="1">
      <alignment horizontal="center"/>
    </xf>
    <xf numFmtId="0" fontId="8" fillId="0" borderId="0" xfId="0" applyFont="1" applyAlignment="1">
      <alignment horizontal="center"/>
    </xf>
    <xf numFmtId="164" fontId="0" fillId="0" borderId="0" xfId="0" applyNumberFormat="1" applyAlignment="1">
      <alignment horizontal="center"/>
    </xf>
    <xf numFmtId="1" fontId="6" fillId="0" borderId="2" xfId="0" applyNumberFormat="1" applyFont="1" applyBorder="1" applyAlignment="1">
      <alignment horizontal="center"/>
    </xf>
    <xf numFmtId="164" fontId="6" fillId="0" borderId="2" xfId="0" applyNumberFormat="1" applyFont="1" applyBorder="1" applyAlignment="1">
      <alignment horizontal="center"/>
    </xf>
    <xf numFmtId="164" fontId="8" fillId="0" borderId="0" xfId="0" applyNumberFormat="1" applyFont="1" applyAlignment="1">
      <alignment horizontal="center"/>
    </xf>
    <xf numFmtId="0" fontId="6" fillId="0" borderId="2" xfId="0" applyFont="1" applyBorder="1" applyAlignment="1">
      <alignment horizontal="center"/>
    </xf>
    <xf numFmtId="0" fontId="0" fillId="0" borderId="2" xfId="0" applyBorder="1" applyAlignment="1">
      <alignment horizontal="center"/>
    </xf>
    <xf numFmtId="0" fontId="0" fillId="0" borderId="0" xfId="0" applyAlignment="1">
      <alignment horizontal="centerContinuous" vertical="top"/>
    </xf>
    <xf numFmtId="1" fontId="3" fillId="0" borderId="0" xfId="0" applyNumberFormat="1" applyFont="1"/>
    <xf numFmtId="14" fontId="0" fillId="0" borderId="0" xfId="0" applyNumberFormat="1" applyAlignment="1">
      <alignment horizontal="center"/>
    </xf>
    <xf numFmtId="15" fontId="0" fillId="0" borderId="0" xfId="0" applyNumberFormat="1"/>
    <xf numFmtId="15" fontId="0" fillId="0" borderId="2" xfId="0" applyNumberFormat="1" applyBorder="1"/>
    <xf numFmtId="15" fontId="3" fillId="0" borderId="0" xfId="0" applyNumberFormat="1" applyFont="1" applyAlignment="1">
      <alignment horizontal="centerContinuous" vertical="top"/>
    </xf>
    <xf numFmtId="15" fontId="6" fillId="0" borderId="2" xfId="0" applyNumberFormat="1" applyFont="1" applyBorder="1" applyAlignment="1">
      <alignment horizontal="center"/>
    </xf>
    <xf numFmtId="15" fontId="5" fillId="0" borderId="0" xfId="0" applyNumberFormat="1" applyFont="1"/>
    <xf numFmtId="0" fontId="8" fillId="0" borderId="0" xfId="0" applyFont="1"/>
    <xf numFmtId="164" fontId="5" fillId="0" borderId="2" xfId="0" applyNumberFormat="1" applyFont="1" applyBorder="1" applyAlignment="1">
      <alignment horizontal="center"/>
    </xf>
    <xf numFmtId="14" fontId="3" fillId="0" borderId="0" xfId="0" applyNumberFormat="1" applyFont="1"/>
    <xf numFmtId="14" fontId="8" fillId="0" borderId="0" xfId="0" applyNumberFormat="1" applyFont="1" applyAlignment="1">
      <alignment horizontal="center"/>
    </xf>
    <xf numFmtId="2" fontId="6" fillId="0" borderId="2" xfId="0" applyNumberFormat="1" applyFont="1" applyBorder="1" applyAlignment="1">
      <alignment horizontal="center"/>
    </xf>
    <xf numFmtId="164" fontId="9" fillId="0" borderId="2" xfId="0" applyNumberFormat="1" applyFont="1" applyBorder="1" applyAlignment="1">
      <alignment horizontal="center"/>
    </xf>
    <xf numFmtId="164" fontId="6" fillId="0" borderId="2" xfId="0" quotePrefix="1" applyNumberFormat="1" applyFont="1" applyBorder="1" applyAlignment="1">
      <alignment horizontal="center"/>
    </xf>
    <xf numFmtId="1" fontId="6" fillId="0" borderId="5" xfId="0" applyNumberFormat="1" applyFont="1" applyBorder="1" applyAlignment="1">
      <alignment horizontal="center"/>
    </xf>
    <xf numFmtId="164" fontId="6" fillId="0" borderId="5" xfId="0" applyNumberFormat="1" applyFont="1" applyBorder="1" applyAlignment="1">
      <alignment horizontal="center"/>
    </xf>
    <xf numFmtId="0" fontId="6" fillId="0" borderId="5" xfId="0" applyFont="1" applyBorder="1" applyAlignment="1">
      <alignment horizontal="center"/>
    </xf>
    <xf numFmtId="1"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164" fontId="2" fillId="0" borderId="2" xfId="0" applyNumberFormat="1" applyFont="1" applyBorder="1" applyAlignment="1">
      <alignment horizontal="center" vertical="center" wrapText="1"/>
    </xf>
    <xf numFmtId="0" fontId="2" fillId="0" borderId="0" xfId="0" applyFont="1" applyAlignment="1">
      <alignment horizontal="center" vertical="center" wrapText="1"/>
    </xf>
    <xf numFmtId="15" fontId="2" fillId="0" borderId="2" xfId="0" applyNumberFormat="1" applyFont="1" applyBorder="1" applyAlignment="1">
      <alignment horizontal="center" vertical="center" wrapText="1"/>
    </xf>
    <xf numFmtId="14" fontId="13" fillId="0" borderId="2" xfId="0" applyNumberFormat="1" applyFont="1" applyBorder="1" applyAlignment="1">
      <alignment horizontal="center" vertical="center" wrapText="1"/>
    </xf>
    <xf numFmtId="1" fontId="13" fillId="0" borderId="2" xfId="0" applyNumberFormat="1" applyFont="1" applyBorder="1" applyAlignment="1">
      <alignment horizontal="center" vertical="center" wrapText="1"/>
    </xf>
    <xf numFmtId="164" fontId="13" fillId="0" borderId="2" xfId="0" applyNumberFormat="1" applyFont="1" applyBorder="1" applyAlignment="1">
      <alignment horizontal="center" vertical="center" wrapText="1"/>
    </xf>
    <xf numFmtId="0" fontId="13" fillId="0" borderId="2" xfId="0" applyFont="1" applyBorder="1" applyAlignment="1">
      <alignment horizontal="center" vertical="center" wrapText="1"/>
    </xf>
    <xf numFmtId="0" fontId="13" fillId="0" borderId="0" xfId="0" applyFont="1" applyAlignment="1">
      <alignment horizontal="center" vertical="center" wrapText="1"/>
    </xf>
    <xf numFmtId="15" fontId="13" fillId="0" borderId="2" xfId="0" applyNumberFormat="1" applyFont="1" applyBorder="1" applyAlignment="1">
      <alignment horizontal="center" vertical="center" wrapText="1"/>
    </xf>
    <xf numFmtId="0" fontId="13" fillId="0" borderId="3" xfId="0" applyFont="1" applyBorder="1" applyAlignment="1">
      <alignment horizontal="center" vertical="center" wrapText="1"/>
    </xf>
    <xf numFmtId="0" fontId="2" fillId="0" borderId="3" xfId="0" applyFont="1" applyBorder="1" applyAlignment="1">
      <alignment horizontal="center" vertical="center" wrapText="1"/>
    </xf>
    <xf numFmtId="164" fontId="9" fillId="0" borderId="2" xfId="0" applyNumberFormat="1" applyFont="1" applyBorder="1" applyAlignment="1">
      <alignment horizontal="centerContinuous"/>
    </xf>
    <xf numFmtId="1" fontId="0" fillId="0" borderId="0" xfId="0" applyNumberFormat="1"/>
    <xf numFmtId="14" fontId="10" fillId="0" borderId="2" xfId="0" applyNumberFormat="1" applyFont="1" applyBorder="1" applyAlignment="1">
      <alignment horizontal="center" vertical="center" wrapText="1"/>
    </xf>
    <xf numFmtId="164" fontId="10" fillId="0" borderId="2" xfId="0" applyNumberFormat="1" applyFont="1" applyBorder="1" applyAlignment="1">
      <alignment horizontal="center" vertical="center" wrapText="1"/>
    </xf>
    <xf numFmtId="0" fontId="10" fillId="0" borderId="2" xfId="0" applyFont="1" applyBorder="1" applyAlignment="1">
      <alignment horizontal="center" vertical="center" wrapText="1"/>
    </xf>
    <xf numFmtId="1" fontId="10" fillId="0" borderId="2"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0" fillId="0" borderId="0" xfId="0" applyFont="1" applyAlignment="1">
      <alignment horizontal="center" vertical="center" wrapText="1"/>
    </xf>
    <xf numFmtId="15" fontId="10" fillId="0" borderId="2" xfId="0" applyNumberFormat="1" applyFont="1" applyBorder="1" applyAlignment="1">
      <alignment horizontal="center" vertical="center" wrapText="1"/>
    </xf>
    <xf numFmtId="164" fontId="10" fillId="3" borderId="2" xfId="0" applyNumberFormat="1" applyFont="1" applyFill="1" applyBorder="1" applyAlignment="1">
      <alignment horizontal="center" vertical="center" wrapText="1"/>
    </xf>
    <xf numFmtId="164" fontId="13" fillId="3" borderId="2" xfId="0" applyNumberFormat="1" applyFont="1" applyFill="1" applyBorder="1" applyAlignment="1">
      <alignment horizontal="center" vertical="center" wrapText="1"/>
    </xf>
    <xf numFmtId="1" fontId="6" fillId="0" borderId="6" xfId="0" applyNumberFormat="1" applyFont="1" applyBorder="1" applyAlignment="1">
      <alignment horizontal="center"/>
    </xf>
    <xf numFmtId="164" fontId="6" fillId="0" borderId="6" xfId="0" applyNumberFormat="1" applyFont="1" applyBorder="1" applyAlignment="1">
      <alignment horizontal="center"/>
    </xf>
    <xf numFmtId="1" fontId="6" fillId="0" borderId="9" xfId="0" applyNumberFormat="1" applyFont="1" applyBorder="1" applyAlignment="1">
      <alignment horizontal="center"/>
    </xf>
    <xf numFmtId="164" fontId="6" fillId="0" borderId="9" xfId="0" applyNumberFormat="1" applyFont="1" applyBorder="1" applyAlignment="1">
      <alignment horizontal="center"/>
    </xf>
    <xf numFmtId="164" fontId="6" fillId="0" borderId="2" xfId="0" applyNumberFormat="1" applyFont="1" applyBorder="1" applyAlignment="1">
      <alignment horizontal="center" vertical="center" wrapText="1"/>
    </xf>
    <xf numFmtId="164" fontId="6" fillId="0" borderId="9" xfId="0" applyNumberFormat="1" applyFont="1" applyBorder="1" applyAlignment="1">
      <alignment horizontal="center" vertical="center" wrapText="1"/>
    </xf>
    <xf numFmtId="164" fontId="16" fillId="0" borderId="2" xfId="0" applyNumberFormat="1" applyFont="1" applyBorder="1" applyAlignment="1">
      <alignment horizontal="center"/>
    </xf>
    <xf numFmtId="164" fontId="18" fillId="0" borderId="2" xfId="0" applyNumberFormat="1" applyFont="1" applyBorder="1" applyAlignment="1">
      <alignment horizontal="center"/>
    </xf>
    <xf numFmtId="15" fontId="6" fillId="0" borderId="3" xfId="0" applyNumberFormat="1" applyFont="1" applyBorder="1" applyAlignment="1">
      <alignment horizontal="center"/>
    </xf>
    <xf numFmtId="20" fontId="6" fillId="0" borderId="2" xfId="0" applyNumberFormat="1" applyFont="1" applyBorder="1" applyAlignment="1">
      <alignment horizontal="center"/>
    </xf>
    <xf numFmtId="14" fontId="6" fillId="0" borderId="2" xfId="0" applyNumberFormat="1" applyFont="1" applyBorder="1" applyAlignment="1">
      <alignment horizontal="center"/>
    </xf>
    <xf numFmtId="14" fontId="17" fillId="2" borderId="0" xfId="0" applyNumberFormat="1" applyFont="1" applyFill="1" applyAlignment="1">
      <alignment horizontal="center"/>
    </xf>
    <xf numFmtId="20" fontId="17" fillId="2" borderId="0" xfId="0" applyNumberFormat="1" applyFont="1" applyFill="1" applyAlignment="1">
      <alignment horizontal="center"/>
    </xf>
    <xf numFmtId="164" fontId="13" fillId="2" borderId="0" xfId="0" applyNumberFormat="1" applyFont="1" applyFill="1" applyAlignment="1">
      <alignment horizontal="center" vertical="center" wrapText="1"/>
    </xf>
    <xf numFmtId="1" fontId="6" fillId="2" borderId="0" xfId="0" applyNumberFormat="1" applyFont="1" applyFill="1" applyAlignment="1">
      <alignment horizontal="center"/>
    </xf>
    <xf numFmtId="164" fontId="6" fillId="2" borderId="0" xfId="0" applyNumberFormat="1" applyFont="1" applyFill="1" applyAlignment="1">
      <alignment horizontal="center"/>
    </xf>
    <xf numFmtId="0" fontId="0" fillId="2" borderId="0" xfId="0" applyFill="1"/>
    <xf numFmtId="164" fontId="0" fillId="2" borderId="0" xfId="0" applyNumberFormat="1" applyFill="1" applyAlignment="1">
      <alignment horizontal="center"/>
    </xf>
    <xf numFmtId="0" fontId="7" fillId="0" borderId="14" xfId="0" applyFont="1" applyBorder="1" applyAlignment="1">
      <alignment horizontal="center"/>
    </xf>
    <xf numFmtId="14" fontId="0" fillId="0" borderId="0" xfId="0" applyNumberFormat="1"/>
    <xf numFmtId="20" fontId="6" fillId="0" borderId="5" xfId="0" applyNumberFormat="1" applyFont="1" applyBorder="1" applyAlignment="1">
      <alignment horizontal="center"/>
    </xf>
    <xf numFmtId="0" fontId="6" fillId="0" borderId="0" xfId="0" applyFont="1" applyAlignment="1">
      <alignment horizontal="center"/>
    </xf>
    <xf numFmtId="15" fontId="6" fillId="0" borderId="5" xfId="0" applyNumberFormat="1" applyFont="1" applyBorder="1" applyAlignment="1">
      <alignment horizontal="center"/>
    </xf>
    <xf numFmtId="2" fontId="0" fillId="0" borderId="0" xfId="0" applyNumberFormat="1"/>
    <xf numFmtId="15" fontId="6" fillId="0" borderId="2" xfId="0" applyNumberFormat="1" applyFont="1" applyBorder="1"/>
    <xf numFmtId="2" fontId="17" fillId="0" borderId="2" xfId="0" applyNumberFormat="1" applyFont="1" applyBorder="1" applyAlignment="1">
      <alignment horizontal="center" vertical="center" wrapText="1"/>
    </xf>
    <xf numFmtId="2" fontId="23" fillId="3" borderId="2" xfId="0" applyNumberFormat="1" applyFont="1" applyFill="1" applyBorder="1" applyAlignment="1">
      <alignment horizontal="center" vertical="center" wrapText="1"/>
    </xf>
    <xf numFmtId="2" fontId="24" fillId="3" borderId="2" xfId="0" applyNumberFormat="1" applyFont="1" applyFill="1" applyBorder="1" applyAlignment="1">
      <alignment horizontal="center" vertical="center" wrapText="1"/>
    </xf>
    <xf numFmtId="2" fontId="6" fillId="0" borderId="0" xfId="0" applyNumberFormat="1" applyFont="1" applyAlignment="1">
      <alignment horizontal="center"/>
    </xf>
    <xf numFmtId="0" fontId="6" fillId="0" borderId="0" xfId="0" applyFont="1"/>
    <xf numFmtId="15" fontId="5" fillId="0" borderId="0" xfId="0" applyNumberFormat="1" applyFont="1" applyAlignment="1">
      <alignment horizontal="center"/>
    </xf>
    <xf numFmtId="15" fontId="17" fillId="0" borderId="0" xfId="0" applyNumberFormat="1" applyFont="1" applyAlignment="1">
      <alignment horizontal="center" vertical="top"/>
    </xf>
    <xf numFmtId="15" fontId="17" fillId="0" borderId="2" xfId="0" applyNumberFormat="1" applyFont="1" applyBorder="1" applyAlignment="1">
      <alignment horizontal="center" vertical="center" wrapText="1"/>
    </xf>
    <xf numFmtId="15" fontId="23" fillId="0" borderId="2" xfId="0" applyNumberFormat="1" applyFont="1" applyBorder="1" applyAlignment="1">
      <alignment horizontal="center" vertical="center" wrapText="1"/>
    </xf>
    <xf numFmtId="15" fontId="24" fillId="0" borderId="2" xfId="0" applyNumberFormat="1" applyFont="1" applyBorder="1" applyAlignment="1">
      <alignment horizontal="center" vertical="center" wrapText="1"/>
    </xf>
    <xf numFmtId="15" fontId="6" fillId="0" borderId="0" xfId="0" applyNumberFormat="1" applyFont="1" applyAlignment="1">
      <alignment horizontal="center"/>
    </xf>
    <xf numFmtId="0" fontId="6" fillId="0" borderId="0" xfId="0" applyFont="1" applyAlignment="1">
      <alignment horizontal="center" vertical="top"/>
    </xf>
    <xf numFmtId="0" fontId="17" fillId="0" borderId="2" xfId="0" applyFont="1" applyBorder="1" applyAlignment="1">
      <alignment horizontal="center" vertical="center" wrapText="1"/>
    </xf>
    <xf numFmtId="0" fontId="23" fillId="0" borderId="2" xfId="0" applyFont="1" applyBorder="1" applyAlignment="1">
      <alignment horizontal="center" vertical="center" wrapText="1"/>
    </xf>
    <xf numFmtId="0" fontId="24" fillId="0" borderId="2" xfId="0" applyFont="1" applyBorder="1" applyAlignment="1">
      <alignment horizontal="center" vertical="center" wrapText="1"/>
    </xf>
    <xf numFmtId="15" fontId="6" fillId="0" borderId="5" xfId="0" applyNumberFormat="1" applyFont="1" applyBorder="1"/>
    <xf numFmtId="0" fontId="6" fillId="0" borderId="2" xfId="0" applyFont="1" applyBorder="1"/>
    <xf numFmtId="164" fontId="6" fillId="0" borderId="0" xfId="0" applyNumberFormat="1" applyFont="1" applyAlignment="1">
      <alignment horizontal="center" vertical="top"/>
    </xf>
    <xf numFmtId="164" fontId="6" fillId="0" borderId="0" xfId="0" applyNumberFormat="1" applyFont="1" applyAlignment="1">
      <alignment horizontal="center"/>
    </xf>
    <xf numFmtId="164" fontId="17" fillId="0" borderId="2" xfId="0" applyNumberFormat="1" applyFont="1" applyBorder="1" applyAlignment="1">
      <alignment horizontal="center" vertical="center" wrapText="1"/>
    </xf>
    <xf numFmtId="164" fontId="23" fillId="0" borderId="2" xfId="0" applyNumberFormat="1" applyFont="1" applyBorder="1" applyAlignment="1">
      <alignment horizontal="center" vertical="center" wrapText="1"/>
    </xf>
    <xf numFmtId="164" fontId="24" fillId="0" borderId="2" xfId="0" applyNumberFormat="1" applyFont="1" applyBorder="1" applyAlignment="1">
      <alignment horizontal="center" vertical="center" wrapText="1"/>
    </xf>
    <xf numFmtId="164" fontId="0" fillId="0" borderId="0" xfId="0" applyNumberFormat="1" applyAlignment="1">
      <alignment horizontal="center" vertical="top"/>
    </xf>
    <xf numFmtId="165" fontId="6" fillId="0" borderId="2" xfId="0" applyNumberFormat="1" applyFont="1" applyBorder="1"/>
    <xf numFmtId="2" fontId="27" fillId="0" borderId="0" xfId="0" applyNumberFormat="1" applyFont="1"/>
    <xf numFmtId="0" fontId="27" fillId="0" borderId="0" xfId="0" applyFont="1"/>
    <xf numFmtId="2" fontId="0" fillId="0" borderId="2" xfId="0" applyNumberFormat="1" applyBorder="1" applyAlignment="1">
      <alignment horizontal="center"/>
    </xf>
    <xf numFmtId="22" fontId="0" fillId="0" borderId="2" xfId="0" applyNumberFormat="1" applyBorder="1" applyAlignment="1">
      <alignment horizontal="center"/>
    </xf>
    <xf numFmtId="1" fontId="0" fillId="0" borderId="2" xfId="0" applyNumberFormat="1" applyBorder="1" applyAlignment="1">
      <alignment horizontal="center"/>
    </xf>
    <xf numFmtId="166" fontId="27" fillId="0" borderId="2" xfId="0" applyNumberFormat="1" applyFont="1" applyBorder="1" applyAlignment="1">
      <alignment horizontal="center"/>
    </xf>
    <xf numFmtId="167" fontId="0" fillId="0" borderId="2" xfId="0" applyNumberFormat="1" applyBorder="1" applyAlignment="1">
      <alignment horizontal="center"/>
    </xf>
    <xf numFmtId="1" fontId="27" fillId="0" borderId="2" xfId="0" applyNumberFormat="1" applyFont="1" applyBorder="1" applyAlignment="1">
      <alignment horizontal="center"/>
    </xf>
    <xf numFmtId="0" fontId="1" fillId="0" borderId="2" xfId="0" applyFont="1" applyBorder="1" applyAlignment="1">
      <alignment horizontal="center"/>
    </xf>
    <xf numFmtId="2" fontId="1" fillId="0" borderId="2" xfId="0" applyNumberFormat="1" applyFont="1" applyBorder="1" applyAlignment="1">
      <alignment horizontal="center"/>
    </xf>
    <xf numFmtId="1" fontId="1" fillId="0" borderId="2" xfId="0" applyNumberFormat="1" applyFont="1" applyBorder="1" applyAlignment="1">
      <alignment horizontal="center"/>
    </xf>
    <xf numFmtId="22" fontId="1" fillId="0" borderId="2" xfId="0" applyNumberFormat="1" applyFont="1" applyBorder="1" applyAlignment="1">
      <alignment horizontal="center"/>
    </xf>
    <xf numFmtId="2" fontId="28" fillId="0" borderId="2" xfId="0" applyNumberFormat="1" applyFont="1" applyBorder="1" applyAlignment="1">
      <alignment horizontal="center"/>
    </xf>
    <xf numFmtId="0" fontId="28" fillId="0" borderId="2" xfId="0" applyFont="1" applyBorder="1" applyAlignment="1">
      <alignment horizontal="center"/>
    </xf>
    <xf numFmtId="2" fontId="28" fillId="0" borderId="2" xfId="0" applyNumberFormat="1" applyFont="1" applyBorder="1"/>
    <xf numFmtId="0" fontId="29" fillId="0" borderId="3" xfId="0" applyFont="1" applyBorder="1" applyAlignment="1">
      <alignment horizontal="center" vertical="center"/>
    </xf>
    <xf numFmtId="0" fontId="27" fillId="0" borderId="5" xfId="0" applyFont="1" applyBorder="1" applyAlignment="1">
      <alignment vertical="center"/>
    </xf>
    <xf numFmtId="22" fontId="0" fillId="0" borderId="6" xfId="0" applyNumberFormat="1" applyBorder="1" applyAlignment="1">
      <alignment horizontal="center"/>
    </xf>
    <xf numFmtId="0" fontId="0" fillId="0" borderId="6" xfId="0" applyBorder="1" applyAlignment="1">
      <alignment horizontal="center"/>
    </xf>
    <xf numFmtId="2" fontId="0" fillId="0" borderId="6" xfId="0" applyNumberFormat="1" applyBorder="1" applyAlignment="1">
      <alignment horizontal="center"/>
    </xf>
    <xf numFmtId="1" fontId="0" fillId="0" borderId="6" xfId="0" applyNumberFormat="1" applyBorder="1" applyAlignment="1">
      <alignment horizontal="center"/>
    </xf>
    <xf numFmtId="167" fontId="0" fillId="0" borderId="6" xfId="0" applyNumberFormat="1" applyBorder="1" applyAlignment="1">
      <alignment horizontal="center"/>
    </xf>
    <xf numFmtId="166" fontId="27" fillId="0" borderId="6" xfId="0" applyNumberFormat="1" applyFont="1" applyBorder="1" applyAlignment="1">
      <alignment horizontal="center"/>
    </xf>
    <xf numFmtId="1" fontId="27" fillId="0" borderId="6" xfId="0" applyNumberFormat="1" applyFont="1" applyBorder="1" applyAlignment="1">
      <alignment horizontal="center"/>
    </xf>
    <xf numFmtId="14" fontId="17" fillId="4" borderId="13" xfId="0" applyNumberFormat="1" applyFont="1" applyFill="1" applyBorder="1" applyAlignment="1">
      <alignment horizontal="center"/>
    </xf>
    <xf numFmtId="164" fontId="13" fillId="3" borderId="12" xfId="0" applyNumberFormat="1" applyFont="1" applyFill="1" applyBorder="1" applyAlignment="1">
      <alignment horizontal="center" vertical="center" wrapText="1"/>
    </xf>
    <xf numFmtId="1" fontId="6" fillId="0" borderId="12" xfId="0" applyNumberFormat="1" applyFont="1" applyBorder="1" applyAlignment="1">
      <alignment horizontal="center"/>
    </xf>
    <xf numFmtId="14" fontId="27" fillId="0" borderId="0" xfId="0" applyNumberFormat="1" applyFont="1"/>
    <xf numFmtId="22" fontId="27" fillId="0" borderId="6" xfId="0" applyNumberFormat="1" applyFont="1" applyBorder="1" applyAlignment="1">
      <alignment horizontal="center"/>
    </xf>
    <xf numFmtId="0" fontId="27" fillId="0" borderId="6" xfId="0" applyFont="1" applyBorder="1" applyAlignment="1">
      <alignment horizontal="center"/>
    </xf>
    <xf numFmtId="2" fontId="27" fillId="0" borderId="6" xfId="0" applyNumberFormat="1" applyFont="1" applyBorder="1" applyAlignment="1">
      <alignment horizontal="center"/>
    </xf>
    <xf numFmtId="167" fontId="27" fillId="0" borderId="6" xfId="0" applyNumberFormat="1" applyFont="1" applyBorder="1" applyAlignment="1">
      <alignment horizontal="center"/>
    </xf>
    <xf numFmtId="3" fontId="10" fillId="0" borderId="0" xfId="0" applyNumberFormat="1" applyFont="1" applyAlignment="1">
      <alignment horizontal="center" vertical="center" wrapText="1"/>
    </xf>
    <xf numFmtId="1" fontId="6" fillId="0" borderId="4" xfId="0" applyNumberFormat="1" applyFont="1" applyBorder="1" applyAlignment="1">
      <alignment horizontal="center"/>
    </xf>
    <xf numFmtId="0" fontId="6" fillId="0" borderId="3" xfId="0" applyFont="1" applyBorder="1" applyAlignment="1">
      <alignment horizontal="center"/>
    </xf>
    <xf numFmtId="1" fontId="6" fillId="0" borderId="0" xfId="0" applyNumberFormat="1" applyFont="1"/>
    <xf numFmtId="14" fontId="6" fillId="0" borderId="9" xfId="0" applyNumberFormat="1" applyFont="1" applyBorder="1" applyAlignment="1">
      <alignment horizontal="center"/>
    </xf>
    <xf numFmtId="1" fontId="6" fillId="0" borderId="10" xfId="0" applyNumberFormat="1" applyFont="1" applyBorder="1" applyAlignment="1">
      <alignment horizontal="center"/>
    </xf>
    <xf numFmtId="0" fontId="6" fillId="0" borderId="9" xfId="0" applyFont="1" applyBorder="1" applyAlignment="1">
      <alignment horizontal="center"/>
    </xf>
    <xf numFmtId="0" fontId="6" fillId="0" borderId="11" xfId="0" applyFont="1" applyBorder="1" applyAlignment="1">
      <alignment horizontal="center"/>
    </xf>
    <xf numFmtId="14" fontId="6" fillId="0" borderId="6" xfId="0" applyNumberFormat="1" applyFont="1" applyBorder="1" applyAlignment="1">
      <alignment horizontal="center"/>
    </xf>
    <xf numFmtId="1" fontId="6" fillId="0" borderId="7" xfId="0" applyNumberFormat="1" applyFont="1" applyBorder="1" applyAlignment="1">
      <alignment horizontal="center"/>
    </xf>
    <xf numFmtId="0" fontId="6" fillId="0" borderId="6" xfId="0" applyFont="1" applyBorder="1" applyAlignment="1">
      <alignment horizontal="center"/>
    </xf>
    <xf numFmtId="0" fontId="6" fillId="0" borderId="8" xfId="0" applyFont="1" applyBorder="1" applyAlignment="1">
      <alignment horizontal="center"/>
    </xf>
    <xf numFmtId="14" fontId="6" fillId="0" borderId="12" xfId="0" applyNumberFormat="1" applyFont="1" applyBorder="1" applyAlignment="1">
      <alignment horizontal="center"/>
    </xf>
    <xf numFmtId="14" fontId="6" fillId="0" borderId="3" xfId="0" applyNumberFormat="1" applyFont="1" applyBorder="1" applyAlignment="1">
      <alignment horizontal="center"/>
    </xf>
    <xf numFmtId="164" fontId="6" fillId="0" borderId="12" xfId="0" applyNumberFormat="1" applyFont="1" applyBorder="1" applyAlignment="1">
      <alignment horizontal="center"/>
    </xf>
    <xf numFmtId="0" fontId="6" fillId="2" borderId="0" xfId="0" applyFont="1" applyFill="1" applyAlignment="1">
      <alignment horizontal="center"/>
    </xf>
    <xf numFmtId="14" fontId="6" fillId="2" borderId="0" xfId="0" applyNumberFormat="1" applyFont="1" applyFill="1" applyAlignment="1">
      <alignment horizontal="center"/>
    </xf>
    <xf numFmtId="14" fontId="6" fillId="0" borderId="0" xfId="0" applyNumberFormat="1" applyFont="1" applyAlignment="1">
      <alignment horizontal="center"/>
    </xf>
    <xf numFmtId="1" fontId="6" fillId="0" borderId="0" xfId="0" applyNumberFormat="1" applyFont="1" applyAlignment="1">
      <alignment horizontal="center"/>
    </xf>
    <xf numFmtId="14" fontId="6" fillId="0" borderId="5" xfId="0" applyNumberFormat="1" applyFont="1" applyBorder="1" applyAlignment="1">
      <alignment horizontal="center"/>
    </xf>
    <xf numFmtId="14" fontId="6" fillId="4" borderId="13" xfId="0" applyNumberFormat="1" applyFont="1" applyFill="1" applyBorder="1" applyAlignment="1">
      <alignment horizontal="center"/>
    </xf>
    <xf numFmtId="14" fontId="10" fillId="0" borderId="0" xfId="0" applyNumberFormat="1" applyFont="1" applyAlignment="1">
      <alignment horizontal="center"/>
    </xf>
    <xf numFmtId="0" fontId="29" fillId="0" borderId="5" xfId="0" applyFont="1" applyBorder="1" applyAlignment="1">
      <alignment horizontal="center" vertical="center"/>
    </xf>
    <xf numFmtId="14" fontId="2" fillId="0" borderId="2" xfId="0" applyNumberFormat="1" applyFont="1" applyBorder="1" applyAlignment="1">
      <alignment horizontal="center" vertical="center" wrapText="1"/>
    </xf>
    <xf numFmtId="22" fontId="0" fillId="0" borderId="15" xfId="0" applyNumberFormat="1" applyBorder="1" applyAlignment="1">
      <alignment horizontal="center"/>
    </xf>
    <xf numFmtId="0" fontId="0" fillId="0" borderId="15" xfId="0" applyBorder="1" applyAlignment="1">
      <alignment horizontal="center"/>
    </xf>
    <xf numFmtId="1" fontId="0" fillId="0" borderId="15" xfId="0" applyNumberFormat="1" applyBorder="1" applyAlignment="1">
      <alignment horizontal="center"/>
    </xf>
    <xf numFmtId="166" fontId="27" fillId="0" borderId="15" xfId="0" applyNumberFormat="1" applyFont="1" applyBorder="1" applyAlignment="1">
      <alignment horizontal="center"/>
    </xf>
    <xf numFmtId="1" fontId="27" fillId="0" borderId="15" xfId="0" applyNumberFormat="1" applyFont="1" applyBorder="1" applyAlignment="1">
      <alignment horizontal="center"/>
    </xf>
    <xf numFmtId="2" fontId="0" fillId="0" borderId="15" xfId="0" applyNumberFormat="1" applyBorder="1" applyAlignment="1">
      <alignment horizontal="center"/>
    </xf>
    <xf numFmtId="0" fontId="0" fillId="0" borderId="13" xfId="0" applyBorder="1" applyAlignment="1">
      <alignment horizontal="center"/>
    </xf>
    <xf numFmtId="15" fontId="32" fillId="0" borderId="2" xfId="0" applyNumberFormat="1" applyFont="1" applyBorder="1"/>
    <xf numFmtId="2" fontId="6" fillId="0" borderId="0" xfId="0" applyNumberFormat="1" applyFont="1" applyAlignment="1">
      <alignment horizontal="center" vertical="top"/>
    </xf>
    <xf numFmtId="2" fontId="23" fillId="0" borderId="2" xfId="0" applyNumberFormat="1" applyFont="1" applyBorder="1" applyAlignment="1">
      <alignment horizontal="center" vertical="center" wrapText="1"/>
    </xf>
    <xf numFmtId="2" fontId="24" fillId="0" borderId="2" xfId="0" applyNumberFormat="1" applyFont="1" applyBorder="1" applyAlignment="1">
      <alignment horizontal="center" vertical="center" wrapText="1"/>
    </xf>
    <xf numFmtId="2" fontId="6" fillId="0" borderId="5" xfId="0" applyNumberFormat="1" applyFont="1" applyBorder="1" applyAlignment="1">
      <alignment horizontal="center"/>
    </xf>
    <xf numFmtId="164" fontId="13" fillId="3" borderId="5" xfId="0" applyNumberFormat="1" applyFont="1" applyFill="1" applyBorder="1" applyAlignment="1">
      <alignment horizontal="center" vertical="center" wrapText="1"/>
    </xf>
    <xf numFmtId="22" fontId="0" fillId="0" borderId="13" xfId="0" applyNumberFormat="1" applyBorder="1" applyAlignment="1">
      <alignment horizontal="center"/>
    </xf>
    <xf numFmtId="1" fontId="0" fillId="0" borderId="13" xfId="0" applyNumberFormat="1" applyBorder="1" applyAlignment="1">
      <alignment horizontal="center"/>
    </xf>
    <xf numFmtId="166" fontId="27" fillId="0" borderId="13" xfId="0" applyNumberFormat="1" applyFont="1" applyBorder="1" applyAlignment="1">
      <alignment horizontal="center"/>
    </xf>
    <xf numFmtId="1" fontId="27" fillId="0" borderId="13" xfId="0" applyNumberFormat="1" applyFont="1" applyBorder="1" applyAlignment="1">
      <alignment horizontal="center"/>
    </xf>
    <xf numFmtId="2" fontId="0" fillId="0" borderId="13" xfId="0" applyNumberFormat="1" applyBorder="1" applyAlignment="1">
      <alignment horizontal="center"/>
    </xf>
    <xf numFmtId="167" fontId="0" fillId="0" borderId="13" xfId="0" applyNumberFormat="1" applyBorder="1" applyAlignment="1">
      <alignment horizontal="center"/>
    </xf>
    <xf numFmtId="0" fontId="27" fillId="0" borderId="2" xfId="0" applyFont="1" applyBorder="1" applyAlignment="1">
      <alignment horizontal="center"/>
    </xf>
    <xf numFmtId="164" fontId="32" fillId="0" borderId="2" xfId="0" applyNumberFormat="1" applyFont="1" applyBorder="1" applyAlignment="1">
      <alignment horizontal="center"/>
    </xf>
    <xf numFmtId="15" fontId="3" fillId="0" borderId="0" xfId="0" applyNumberFormat="1" applyFont="1" applyAlignment="1">
      <alignment horizontal="left" vertical="top"/>
    </xf>
    <xf numFmtId="20" fontId="6" fillId="0" borderId="6" xfId="0" applyNumberFormat="1" applyFont="1" applyBorder="1" applyAlignment="1">
      <alignment horizontal="center"/>
    </xf>
    <xf numFmtId="15" fontId="6" fillId="0" borderId="6" xfId="0" applyNumberFormat="1" applyFont="1" applyBorder="1" applyAlignment="1">
      <alignment horizontal="center"/>
    </xf>
    <xf numFmtId="0" fontId="0" fillId="0" borderId="16" xfId="0" applyBorder="1"/>
    <xf numFmtId="164" fontId="0" fillId="0" borderId="2" xfId="0" applyNumberFormat="1" applyBorder="1" applyAlignment="1">
      <alignment horizontal="center"/>
    </xf>
    <xf numFmtId="164" fontId="6" fillId="0" borderId="3" xfId="0" applyNumberFormat="1" applyFont="1" applyBorder="1" applyAlignment="1">
      <alignment horizontal="center"/>
    </xf>
    <xf numFmtId="164" fontId="6" fillId="0" borderId="12" xfId="0" applyNumberFormat="1" applyFont="1" applyBorder="1" applyAlignment="1">
      <alignment horizontal="center"/>
    </xf>
    <xf numFmtId="164" fontId="6" fillId="0" borderId="4" xfId="0" applyNumberFormat="1" applyFont="1" applyBorder="1" applyAlignment="1">
      <alignment horizontal="center"/>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6" xfId="0" applyFont="1" applyBorder="1" applyAlignment="1">
      <alignment horizontal="center" vertical="center" wrapText="1"/>
    </xf>
    <xf numFmtId="2" fontId="3" fillId="0" borderId="3" xfId="0" applyNumberFormat="1" applyFont="1" applyBorder="1" applyAlignment="1">
      <alignment horizontal="center"/>
    </xf>
    <xf numFmtId="2" fontId="3" fillId="0" borderId="12" xfId="0" applyNumberFormat="1" applyFont="1" applyBorder="1" applyAlignment="1">
      <alignment horizontal="center"/>
    </xf>
    <xf numFmtId="2" fontId="3" fillId="0" borderId="4" xfId="0" applyNumberFormat="1" applyFont="1" applyBorder="1" applyAlignment="1">
      <alignment horizontal="center"/>
    </xf>
    <xf numFmtId="0" fontId="3" fillId="0" borderId="2" xfId="0" applyFont="1" applyBorder="1" applyAlignment="1">
      <alignment horizontal="center"/>
    </xf>
    <xf numFmtId="0" fontId="29" fillId="0" borderId="5" xfId="0" applyFont="1" applyBorder="1" applyAlignment="1">
      <alignment horizontal="center" vertical="center" wrapText="1"/>
    </xf>
    <xf numFmtId="0" fontId="29" fillId="0" borderId="6" xfId="0" applyFont="1" applyBorder="1" applyAlignment="1">
      <alignment horizontal="center" vertical="center" wrapText="1"/>
    </xf>
    <xf numFmtId="0" fontId="2" fillId="0" borderId="3" xfId="0" applyFont="1" applyBorder="1" applyAlignment="1">
      <alignment horizontal="center" vertical="center"/>
    </xf>
    <xf numFmtId="0" fontId="2" fillId="0" borderId="12" xfId="0" applyFont="1" applyBorder="1" applyAlignment="1">
      <alignment horizontal="center" vertical="center"/>
    </xf>
    <xf numFmtId="2" fontId="31" fillId="0" borderId="3" xfId="0" applyNumberFormat="1" applyFont="1" applyBorder="1" applyAlignment="1">
      <alignment horizontal="center"/>
    </xf>
    <xf numFmtId="2" fontId="31" fillId="0" borderId="12" xfId="0" applyNumberFormat="1" applyFont="1" applyBorder="1" applyAlignment="1">
      <alignment horizontal="center"/>
    </xf>
    <xf numFmtId="0" fontId="14" fillId="5" borderId="3" xfId="0" applyFont="1" applyFill="1" applyBorder="1" applyAlignment="1">
      <alignment horizontal="center"/>
    </xf>
    <xf numFmtId="0" fontId="14" fillId="5" borderId="4" xfId="0" applyFont="1" applyFill="1" applyBorder="1" applyAlignment="1">
      <alignment horizontal="center"/>
    </xf>
    <xf numFmtId="14" fontId="10" fillId="0" borderId="0" xfId="0" applyNumberFormat="1" applyFont="1" applyAlignment="1">
      <alignment horizontal="center"/>
    </xf>
  </cellXfs>
  <cellStyles count="1">
    <cellStyle name="Normal" xfId="0" builtinId="0"/>
  </cellStyles>
  <dxfs count="44">
    <dxf>
      <font>
        <b/>
        <i val="0"/>
        <condense val="0"/>
        <extend val="0"/>
        <color indexed="10"/>
      </font>
    </dxf>
    <dxf>
      <font>
        <b/>
        <i val="0"/>
        <color rgb="FFFFC000"/>
      </font>
    </dxf>
    <dxf>
      <font>
        <b/>
        <i val="0"/>
        <condense val="0"/>
        <extend val="0"/>
        <color indexed="53"/>
      </font>
    </dxf>
    <dxf>
      <font>
        <b/>
        <i val="0"/>
        <condense val="0"/>
        <extend val="0"/>
        <color indexed="10"/>
      </font>
    </dxf>
    <dxf>
      <font>
        <b/>
        <i val="0"/>
        <condense val="0"/>
        <extend val="0"/>
        <color indexed="10"/>
      </font>
    </dxf>
    <dxf>
      <font>
        <b/>
        <i val="0"/>
        <color rgb="FFFFC00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lor rgb="FFFFC000"/>
      </font>
    </dxf>
    <dxf>
      <font>
        <b/>
        <i val="0"/>
        <condense val="0"/>
        <extend val="0"/>
        <color indexed="53"/>
      </font>
    </dxf>
    <dxf>
      <font>
        <b/>
        <i val="0"/>
        <condense val="0"/>
        <extend val="0"/>
        <color indexed="10"/>
      </font>
    </dxf>
    <dxf>
      <font>
        <b/>
        <i val="0"/>
        <condense val="0"/>
        <extend val="0"/>
        <color indexed="10"/>
      </font>
    </dxf>
    <dxf>
      <font>
        <b/>
        <i val="0"/>
        <color rgb="FFFFC000"/>
      </font>
    </dxf>
    <dxf>
      <font>
        <b/>
        <i val="0"/>
        <condense val="0"/>
        <extend val="0"/>
        <color indexed="10"/>
      </font>
    </dxf>
    <dxf>
      <font>
        <b/>
        <i val="0"/>
        <condense val="0"/>
        <extend val="0"/>
        <color indexed="53"/>
      </font>
    </dxf>
    <dxf>
      <font>
        <b/>
        <i val="0"/>
        <condense val="0"/>
        <extend val="0"/>
        <color indexed="10"/>
      </font>
    </dxf>
    <dxf>
      <font>
        <b/>
        <i val="0"/>
        <condense val="0"/>
        <extend val="0"/>
        <color indexed="53"/>
      </font>
    </dxf>
    <dxf>
      <font>
        <b/>
        <i val="0"/>
        <condense val="0"/>
        <extend val="0"/>
        <color indexed="10"/>
      </font>
    </dxf>
    <dxf>
      <font>
        <b/>
        <i val="0"/>
        <condense val="0"/>
        <extend val="0"/>
        <color indexed="10"/>
      </font>
    </dxf>
    <dxf>
      <font>
        <b/>
        <i val="0"/>
        <condense val="0"/>
        <extend val="0"/>
        <color indexed="53"/>
      </font>
    </dxf>
    <dxf>
      <font>
        <b/>
        <i val="0"/>
        <condense val="0"/>
        <extend val="0"/>
        <color indexed="10"/>
      </font>
    </dxf>
    <dxf>
      <font>
        <b/>
        <i val="0"/>
        <condense val="0"/>
        <extend val="0"/>
        <color indexed="10"/>
      </font>
    </dxf>
    <dxf>
      <font>
        <b/>
        <i val="0"/>
        <condense val="0"/>
        <extend val="0"/>
        <color indexed="53"/>
      </font>
    </dxf>
    <dxf>
      <font>
        <b/>
        <i val="0"/>
        <condense val="0"/>
        <extend val="0"/>
        <color indexed="53"/>
      </font>
    </dxf>
    <dxf>
      <font>
        <b/>
        <i val="0"/>
        <condense val="0"/>
        <extend val="0"/>
        <color indexed="10"/>
      </font>
    </dxf>
    <dxf>
      <font>
        <b/>
        <i val="0"/>
        <condense val="0"/>
        <extend val="0"/>
        <color indexed="10"/>
      </font>
    </dxf>
    <dxf>
      <font>
        <b/>
        <i val="0"/>
        <condense val="0"/>
        <extend val="0"/>
        <color indexed="10"/>
      </font>
    </dxf>
    <dxf>
      <font>
        <b/>
        <i val="0"/>
        <color rgb="FFFFC000"/>
      </font>
    </dxf>
    <dxf>
      <font>
        <b/>
        <i val="0"/>
        <color rgb="FFFFC000"/>
      </font>
    </dxf>
    <dxf>
      <font>
        <b/>
        <i val="0"/>
        <condense val="0"/>
        <extend val="0"/>
        <color indexed="10"/>
      </font>
    </dxf>
    <dxf>
      <font>
        <b/>
        <i val="0"/>
        <color rgb="FFFFC000"/>
      </font>
    </dxf>
    <dxf>
      <font>
        <b/>
        <i val="0"/>
        <condense val="0"/>
        <extend val="0"/>
        <color indexed="53"/>
      </font>
    </dxf>
    <dxf>
      <font>
        <b/>
        <i val="0"/>
        <condense val="0"/>
        <extend val="0"/>
        <color indexed="10"/>
      </font>
    </dxf>
    <dxf>
      <font>
        <b/>
        <i val="0"/>
        <condense val="0"/>
        <extend val="0"/>
        <color indexed="10"/>
      </font>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s>
  <tableStyles count="0" defaultTableStyle="TableStyleMedium2" defaultPivotStyle="PivotStyleLight16"/>
  <colors>
    <mruColors>
      <color rgb="FFDB67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S1146"/>
  <sheetViews>
    <sheetView showGridLines="0" zoomScale="90" zoomScaleNormal="90" workbookViewId="0">
      <pane xSplit="1" ySplit="8" topLeftCell="B976" activePane="bottomRight" state="frozen"/>
      <selection pane="bottomRight" activeCell="I1128" sqref="I1128"/>
      <selection pane="bottomLeft" activeCell="A9" sqref="A9"/>
      <selection pane="topRight" activeCell="B1" sqref="B1"/>
    </sheetView>
  </sheetViews>
  <sheetFormatPr defaultColWidth="9.140625" defaultRowHeight="15"/>
  <cols>
    <col min="1" max="1" width="19.140625" style="16" bestFit="1" customWidth="1"/>
    <col min="2" max="2" width="13.140625" style="90" customWidth="1"/>
    <col min="3" max="3" width="12.85546875" style="83" customWidth="1"/>
    <col min="4" max="4" width="19.5703125" style="76" customWidth="1"/>
    <col min="5" max="5" width="11.7109375" style="98" bestFit="1" customWidth="1"/>
    <col min="6" max="6" width="17.85546875" style="98" customWidth="1"/>
    <col min="7" max="7" width="17.85546875" style="7" customWidth="1"/>
    <col min="9" max="10" width="14.140625" style="90" customWidth="1"/>
    <col min="11" max="11" width="12.28515625" style="98" customWidth="1"/>
    <col min="12" max="12" width="19.28515625" style="98" customWidth="1"/>
    <col min="13" max="13" width="9.140625" style="98"/>
    <col min="14" max="14" width="17.85546875" style="98" customWidth="1"/>
    <col min="15" max="15" width="17.85546875" style="7" customWidth="1"/>
  </cols>
  <sheetData>
    <row r="3" spans="1:15" ht="23.25">
      <c r="A3" s="181" t="s">
        <v>0</v>
      </c>
      <c r="B3" s="86"/>
      <c r="C3" s="168"/>
      <c r="D3" s="91"/>
      <c r="E3" s="97"/>
      <c r="F3" s="97"/>
      <c r="G3" s="102"/>
      <c r="H3" s="13"/>
      <c r="I3" s="86"/>
      <c r="J3" s="86"/>
      <c r="K3" s="97"/>
      <c r="L3" s="97"/>
      <c r="M3" s="97"/>
      <c r="N3" s="97"/>
      <c r="O3" s="102"/>
    </row>
    <row r="4" spans="1:15" ht="16.5" customHeight="1">
      <c r="A4" s="18"/>
      <c r="B4" s="86"/>
      <c r="C4" s="168"/>
      <c r="D4" s="91"/>
      <c r="E4" s="97"/>
      <c r="F4" s="97"/>
      <c r="G4" s="102"/>
      <c r="H4" s="13"/>
      <c r="I4" s="86"/>
      <c r="J4" s="86"/>
      <c r="K4" s="97"/>
      <c r="L4" s="97"/>
      <c r="M4" s="97"/>
      <c r="N4" s="97"/>
      <c r="O4" s="102"/>
    </row>
    <row r="5" spans="1:15">
      <c r="A5" s="20" t="s">
        <v>1</v>
      </c>
      <c r="B5" s="85"/>
      <c r="I5" s="85" t="s">
        <v>2</v>
      </c>
      <c r="J5" s="85"/>
    </row>
    <row r="6" spans="1:15" s="34" customFormat="1" ht="58.5" customHeight="1">
      <c r="A6" s="35" t="s">
        <v>3</v>
      </c>
      <c r="B6" s="87" t="s">
        <v>4</v>
      </c>
      <c r="C6" s="80" t="s">
        <v>5</v>
      </c>
      <c r="D6" s="92" t="s">
        <v>6</v>
      </c>
      <c r="E6" s="99" t="s">
        <v>7</v>
      </c>
      <c r="F6" s="99" t="s">
        <v>8</v>
      </c>
      <c r="G6" s="33" t="s">
        <v>9</v>
      </c>
      <c r="I6" s="87" t="s">
        <v>3</v>
      </c>
      <c r="J6" s="87" t="s">
        <v>4</v>
      </c>
      <c r="K6" s="99" t="s">
        <v>5</v>
      </c>
      <c r="L6" s="99" t="s">
        <v>6</v>
      </c>
      <c r="M6" s="99" t="s">
        <v>7</v>
      </c>
      <c r="N6" s="99" t="s">
        <v>8</v>
      </c>
      <c r="O6" s="33" t="s">
        <v>9</v>
      </c>
    </row>
    <row r="7" spans="1:15" s="51" customFormat="1" ht="27" customHeight="1">
      <c r="A7" s="52"/>
      <c r="B7" s="88"/>
      <c r="C7" s="169"/>
      <c r="D7" s="93"/>
      <c r="E7" s="100"/>
      <c r="F7" s="100" t="s">
        <v>10</v>
      </c>
      <c r="G7" s="47" t="s">
        <v>11</v>
      </c>
      <c r="I7" s="88"/>
      <c r="J7" s="88"/>
      <c r="K7" s="100"/>
      <c r="L7" s="100"/>
      <c r="M7" s="100"/>
      <c r="N7" s="100" t="s">
        <v>10</v>
      </c>
      <c r="O7" s="47" t="s">
        <v>11</v>
      </c>
    </row>
    <row r="8" spans="1:15" s="40" customFormat="1" ht="27" customHeight="1">
      <c r="A8" s="41"/>
      <c r="B8" s="89"/>
      <c r="C8" s="170"/>
      <c r="D8" s="94"/>
      <c r="E8" s="101"/>
      <c r="F8" s="101"/>
      <c r="G8" s="38"/>
      <c r="I8" s="89"/>
      <c r="J8" s="89"/>
      <c r="K8" s="101"/>
      <c r="L8" s="101"/>
      <c r="M8" s="101"/>
      <c r="N8" s="101"/>
      <c r="O8" s="38"/>
    </row>
    <row r="9" spans="1:15" s="21" customFormat="1" ht="20.100000000000001" customHeight="1">
      <c r="A9" s="19">
        <v>37620</v>
      </c>
      <c r="B9" s="19"/>
      <c r="C9" s="25">
        <v>0.63</v>
      </c>
      <c r="D9" s="11">
        <v>30</v>
      </c>
      <c r="E9" s="9">
        <v>11.03</v>
      </c>
      <c r="F9" s="9">
        <v>0.25</v>
      </c>
      <c r="G9" s="9">
        <f>(F9*2)</f>
        <v>0.5</v>
      </c>
      <c r="H9" s="76"/>
      <c r="I9" s="19">
        <v>37620</v>
      </c>
      <c r="J9" s="19"/>
      <c r="K9" s="9">
        <v>0.63</v>
      </c>
      <c r="L9" s="9">
        <v>26</v>
      </c>
      <c r="M9" s="9">
        <v>8.06</v>
      </c>
      <c r="N9" s="9">
        <v>0.5</v>
      </c>
      <c r="O9" s="9">
        <f>(N9*2)</f>
        <v>1</v>
      </c>
    </row>
    <row r="10" spans="1:15" s="21" customFormat="1" ht="20.100000000000001" customHeight="1">
      <c r="A10" s="19">
        <v>37627</v>
      </c>
      <c r="B10" s="19"/>
      <c r="C10" s="25">
        <v>3</v>
      </c>
      <c r="D10" s="11">
        <v>31</v>
      </c>
      <c r="E10" s="9">
        <v>11.31</v>
      </c>
      <c r="F10" s="9">
        <v>0.25</v>
      </c>
      <c r="G10" s="9">
        <f t="shared" ref="G10:G73" si="0">(F10*2)</f>
        <v>0.5</v>
      </c>
      <c r="H10" s="84"/>
      <c r="I10" s="19">
        <v>37627</v>
      </c>
      <c r="J10" s="19"/>
      <c r="K10" s="9">
        <v>1.6</v>
      </c>
      <c r="L10" s="9">
        <v>29</v>
      </c>
      <c r="M10" s="9">
        <v>7.95</v>
      </c>
      <c r="N10" s="9">
        <v>0.5</v>
      </c>
      <c r="O10" s="9">
        <f t="shared" ref="O10:O73" si="1">(N10*2)</f>
        <v>1</v>
      </c>
    </row>
    <row r="11" spans="1:15" s="21" customFormat="1" ht="20.100000000000001" customHeight="1">
      <c r="A11" s="19">
        <v>37634</v>
      </c>
      <c r="B11" s="19"/>
      <c r="C11" s="25">
        <v>3</v>
      </c>
      <c r="D11" s="11">
        <v>32</v>
      </c>
      <c r="E11" s="9">
        <v>8.59</v>
      </c>
      <c r="F11" s="9">
        <v>0.75</v>
      </c>
      <c r="G11" s="9">
        <f t="shared" si="0"/>
        <v>1.5</v>
      </c>
      <c r="H11" s="84"/>
      <c r="I11" s="19">
        <v>37637</v>
      </c>
      <c r="J11" s="19"/>
      <c r="K11" s="9">
        <v>1.8</v>
      </c>
      <c r="L11" s="9">
        <v>31</v>
      </c>
      <c r="M11" s="9">
        <v>9.5</v>
      </c>
      <c r="N11" s="9">
        <v>1</v>
      </c>
      <c r="O11" s="9">
        <f t="shared" si="1"/>
        <v>2</v>
      </c>
    </row>
    <row r="12" spans="1:15" s="21" customFormat="1" ht="20.100000000000001" customHeight="1">
      <c r="A12" s="19">
        <v>37641</v>
      </c>
      <c r="B12" s="19"/>
      <c r="C12" s="25">
        <v>3.4</v>
      </c>
      <c r="D12" s="11">
        <v>29</v>
      </c>
      <c r="E12" s="9">
        <v>10.6</v>
      </c>
      <c r="F12" s="9">
        <v>0.5</v>
      </c>
      <c r="G12" s="9">
        <f t="shared" si="0"/>
        <v>1</v>
      </c>
      <c r="H12" s="84"/>
      <c r="I12" s="19">
        <v>37641</v>
      </c>
      <c r="J12" s="19"/>
      <c r="K12" s="9">
        <v>1.6</v>
      </c>
      <c r="L12" s="9">
        <v>30</v>
      </c>
      <c r="M12" s="9">
        <v>7.9</v>
      </c>
      <c r="N12" s="9">
        <v>0.75</v>
      </c>
      <c r="O12" s="9">
        <f t="shared" si="1"/>
        <v>1.5</v>
      </c>
    </row>
    <row r="13" spans="1:15" s="21" customFormat="1" ht="20.100000000000001" customHeight="1">
      <c r="A13" s="19">
        <v>37648</v>
      </c>
      <c r="B13" s="19"/>
      <c r="C13" s="25">
        <v>3.4</v>
      </c>
      <c r="D13" s="11">
        <v>33</v>
      </c>
      <c r="E13" s="9">
        <v>10.3</v>
      </c>
      <c r="F13" s="9">
        <v>0.5</v>
      </c>
      <c r="G13" s="9">
        <f t="shared" si="0"/>
        <v>1</v>
      </c>
      <c r="H13" s="84"/>
      <c r="I13" s="19">
        <v>37648</v>
      </c>
      <c r="J13" s="19"/>
      <c r="K13" s="9">
        <v>1.8</v>
      </c>
      <c r="L13" s="9">
        <v>34</v>
      </c>
      <c r="M13" s="9">
        <v>9.43</v>
      </c>
      <c r="N13" s="9">
        <v>0.75</v>
      </c>
      <c r="O13" s="9">
        <f t="shared" si="1"/>
        <v>1.5</v>
      </c>
    </row>
    <row r="14" spans="1:15" s="21" customFormat="1" ht="20.100000000000001" customHeight="1">
      <c r="A14" s="19">
        <v>37655</v>
      </c>
      <c r="B14" s="19"/>
      <c r="C14" s="25">
        <v>3.2</v>
      </c>
      <c r="D14" s="11">
        <v>30</v>
      </c>
      <c r="E14" s="9">
        <v>10.79</v>
      </c>
      <c r="F14" s="9">
        <v>0.5</v>
      </c>
      <c r="G14" s="9">
        <f t="shared" si="0"/>
        <v>1</v>
      </c>
      <c r="H14" s="84"/>
      <c r="I14" s="19">
        <v>37655</v>
      </c>
      <c r="J14" s="19"/>
      <c r="K14" s="9">
        <v>1.8</v>
      </c>
      <c r="L14" s="9">
        <v>24</v>
      </c>
      <c r="M14" s="9">
        <v>7.63</v>
      </c>
      <c r="N14" s="9">
        <v>0.5</v>
      </c>
      <c r="O14" s="9">
        <f t="shared" si="1"/>
        <v>1</v>
      </c>
    </row>
    <row r="15" spans="1:15" s="21" customFormat="1" ht="20.100000000000001" customHeight="1">
      <c r="A15" s="19">
        <v>37662</v>
      </c>
      <c r="B15" s="19"/>
      <c r="C15" s="25">
        <v>3</v>
      </c>
      <c r="D15" s="11">
        <v>31</v>
      </c>
      <c r="E15" s="9">
        <v>10.5</v>
      </c>
      <c r="F15" s="9">
        <v>0.5</v>
      </c>
      <c r="G15" s="9">
        <f t="shared" si="0"/>
        <v>1</v>
      </c>
      <c r="H15" s="84"/>
      <c r="I15" s="19">
        <v>37662</v>
      </c>
      <c r="J15" s="19"/>
      <c r="K15" s="9">
        <v>1.8</v>
      </c>
      <c r="L15" s="9">
        <v>30</v>
      </c>
      <c r="M15" s="9">
        <v>8.3000000000000007</v>
      </c>
      <c r="N15" s="9">
        <v>0.5</v>
      </c>
      <c r="O15" s="9">
        <f t="shared" si="1"/>
        <v>1</v>
      </c>
    </row>
    <row r="16" spans="1:15" s="21" customFormat="1" ht="20.100000000000001" customHeight="1">
      <c r="A16" s="19">
        <v>37669</v>
      </c>
      <c r="B16" s="19"/>
      <c r="C16" s="25">
        <v>3</v>
      </c>
      <c r="D16" s="11">
        <v>33</v>
      </c>
      <c r="E16" s="9">
        <v>10.029999999999999</v>
      </c>
      <c r="F16" s="9">
        <v>0.5</v>
      </c>
      <c r="G16" s="9">
        <f t="shared" si="0"/>
        <v>1</v>
      </c>
      <c r="H16" s="84"/>
      <c r="I16" s="19">
        <v>37669</v>
      </c>
      <c r="J16" s="19"/>
      <c r="K16" s="9">
        <v>1.8</v>
      </c>
      <c r="L16" s="9">
        <v>33</v>
      </c>
      <c r="M16" s="9">
        <v>9.18</v>
      </c>
      <c r="N16" s="9">
        <v>1</v>
      </c>
      <c r="O16" s="9">
        <f t="shared" si="1"/>
        <v>2</v>
      </c>
    </row>
    <row r="17" spans="1:15" s="21" customFormat="1" ht="20.100000000000001" customHeight="1">
      <c r="A17" s="19">
        <v>37677</v>
      </c>
      <c r="B17" s="19"/>
      <c r="C17" s="25">
        <v>2.9</v>
      </c>
      <c r="D17" s="11">
        <v>32</v>
      </c>
      <c r="E17" s="9">
        <v>11.3</v>
      </c>
      <c r="F17" s="9">
        <v>0.75</v>
      </c>
      <c r="G17" s="9">
        <f t="shared" si="0"/>
        <v>1.5</v>
      </c>
      <c r="H17" s="84"/>
      <c r="I17" s="19">
        <v>37677</v>
      </c>
      <c r="J17" s="19"/>
      <c r="K17" s="9">
        <v>1.8</v>
      </c>
      <c r="L17" s="9">
        <v>31</v>
      </c>
      <c r="M17" s="9">
        <v>10.01</v>
      </c>
      <c r="N17" s="9">
        <v>0.5</v>
      </c>
      <c r="O17" s="9">
        <f t="shared" si="1"/>
        <v>1</v>
      </c>
    </row>
    <row r="18" spans="1:15" s="21" customFormat="1" ht="20.100000000000001" customHeight="1">
      <c r="A18" s="19">
        <v>37683</v>
      </c>
      <c r="B18" s="19"/>
      <c r="C18" s="25">
        <v>3</v>
      </c>
      <c r="D18" s="11">
        <v>33</v>
      </c>
      <c r="E18" s="9">
        <v>10.96</v>
      </c>
      <c r="F18" s="9">
        <v>0.75</v>
      </c>
      <c r="G18" s="9">
        <f t="shared" si="0"/>
        <v>1.5</v>
      </c>
      <c r="H18" s="84"/>
      <c r="I18" s="19">
        <v>37683</v>
      </c>
      <c r="J18" s="19"/>
      <c r="K18" s="9">
        <v>1.7</v>
      </c>
      <c r="L18" s="9">
        <v>32</v>
      </c>
      <c r="M18" s="9">
        <v>10.35</v>
      </c>
      <c r="N18" s="9">
        <v>0.75</v>
      </c>
      <c r="O18" s="9">
        <f t="shared" si="1"/>
        <v>1.5</v>
      </c>
    </row>
    <row r="19" spans="1:15" s="21" customFormat="1" ht="20.100000000000001" customHeight="1">
      <c r="A19" s="19">
        <v>37691</v>
      </c>
      <c r="B19" s="19"/>
      <c r="C19" s="25">
        <v>2.8</v>
      </c>
      <c r="D19" s="11">
        <v>32.5</v>
      </c>
      <c r="E19" s="9">
        <v>10.54</v>
      </c>
      <c r="F19" s="9">
        <v>0.5</v>
      </c>
      <c r="G19" s="9">
        <f t="shared" si="0"/>
        <v>1</v>
      </c>
      <c r="H19" s="84"/>
      <c r="I19" s="19">
        <v>37691</v>
      </c>
      <c r="J19" s="19"/>
      <c r="K19" s="9">
        <v>1.7</v>
      </c>
      <c r="L19" s="9">
        <v>32</v>
      </c>
      <c r="M19" s="9">
        <v>8.52</v>
      </c>
      <c r="N19" s="9">
        <v>1</v>
      </c>
      <c r="O19" s="9">
        <f t="shared" si="1"/>
        <v>2</v>
      </c>
    </row>
    <row r="20" spans="1:15" s="21" customFormat="1" ht="20.100000000000001" customHeight="1">
      <c r="A20" s="19">
        <v>37697</v>
      </c>
      <c r="B20" s="19"/>
      <c r="C20" s="25">
        <v>3</v>
      </c>
      <c r="D20" s="11">
        <v>34</v>
      </c>
      <c r="E20" s="9">
        <v>10.07</v>
      </c>
      <c r="F20" s="9">
        <v>0.5</v>
      </c>
      <c r="G20" s="9">
        <f t="shared" si="0"/>
        <v>1</v>
      </c>
      <c r="H20" s="84"/>
      <c r="I20" s="19">
        <v>37697</v>
      </c>
      <c r="J20" s="19"/>
      <c r="K20" s="9">
        <v>1.7</v>
      </c>
      <c r="L20" s="9">
        <v>34</v>
      </c>
      <c r="M20" s="9">
        <v>8.4600000000000009</v>
      </c>
      <c r="N20" s="9">
        <v>1</v>
      </c>
      <c r="O20" s="9">
        <f t="shared" si="1"/>
        <v>2</v>
      </c>
    </row>
    <row r="21" spans="1:15" s="21" customFormat="1" ht="20.100000000000001" customHeight="1">
      <c r="A21" s="19">
        <v>37704</v>
      </c>
      <c r="B21" s="19"/>
      <c r="C21" s="25">
        <v>3</v>
      </c>
      <c r="D21" s="11">
        <v>34</v>
      </c>
      <c r="E21" s="9">
        <v>8.75</v>
      </c>
      <c r="F21" s="9">
        <v>1</v>
      </c>
      <c r="G21" s="9">
        <f t="shared" si="0"/>
        <v>2</v>
      </c>
      <c r="H21" s="84"/>
      <c r="I21" s="19">
        <v>37704</v>
      </c>
      <c r="J21" s="19"/>
      <c r="K21" s="9">
        <v>1.6</v>
      </c>
      <c r="L21" s="9">
        <v>35</v>
      </c>
      <c r="M21" s="9">
        <v>9.25</v>
      </c>
      <c r="N21" s="9">
        <v>1</v>
      </c>
      <c r="O21" s="9">
        <f t="shared" si="1"/>
        <v>2</v>
      </c>
    </row>
    <row r="22" spans="1:15" s="21" customFormat="1" ht="20.100000000000001" customHeight="1">
      <c r="A22" s="19">
        <v>37712</v>
      </c>
      <c r="B22" s="19"/>
      <c r="C22" s="25">
        <v>3</v>
      </c>
      <c r="D22" s="11">
        <v>33</v>
      </c>
      <c r="E22" s="9">
        <v>8.0500000000000007</v>
      </c>
      <c r="F22" s="9">
        <v>0.75</v>
      </c>
      <c r="G22" s="9">
        <f t="shared" si="0"/>
        <v>1.5</v>
      </c>
      <c r="H22" s="84"/>
      <c r="I22" s="19">
        <v>37712</v>
      </c>
      <c r="J22" s="19"/>
      <c r="K22" s="9">
        <v>1.6</v>
      </c>
      <c r="L22" s="9">
        <v>33</v>
      </c>
      <c r="M22" s="9">
        <v>6.3</v>
      </c>
      <c r="N22" s="9">
        <v>1</v>
      </c>
      <c r="O22" s="9">
        <f t="shared" si="1"/>
        <v>2</v>
      </c>
    </row>
    <row r="23" spans="1:15" s="21" customFormat="1" ht="20.100000000000001" customHeight="1">
      <c r="A23" s="19">
        <v>37718</v>
      </c>
      <c r="B23" s="19"/>
      <c r="C23" s="25">
        <v>3</v>
      </c>
      <c r="D23" s="11">
        <v>33</v>
      </c>
      <c r="E23" s="9">
        <v>8.1999999999999993</v>
      </c>
      <c r="F23" s="9">
        <v>0.5</v>
      </c>
      <c r="G23" s="9">
        <f t="shared" si="0"/>
        <v>1</v>
      </c>
      <c r="H23" s="84"/>
      <c r="I23" s="19">
        <v>37718</v>
      </c>
      <c r="J23" s="19"/>
      <c r="K23" s="9">
        <v>0</v>
      </c>
      <c r="L23" s="9">
        <v>0</v>
      </c>
      <c r="M23" s="9">
        <v>0</v>
      </c>
      <c r="N23" s="9">
        <v>0</v>
      </c>
      <c r="O23" s="9">
        <f t="shared" si="1"/>
        <v>0</v>
      </c>
    </row>
    <row r="24" spans="1:15" s="21" customFormat="1" ht="20.100000000000001" customHeight="1">
      <c r="A24" s="19">
        <v>37725</v>
      </c>
      <c r="B24" s="19"/>
      <c r="C24" s="25">
        <v>2.8</v>
      </c>
      <c r="D24" s="11">
        <v>32</v>
      </c>
      <c r="E24" s="9">
        <v>8.5500000000000007</v>
      </c>
      <c r="F24" s="9">
        <v>0.5</v>
      </c>
      <c r="G24" s="9">
        <f t="shared" si="0"/>
        <v>1</v>
      </c>
      <c r="H24" s="84"/>
      <c r="I24" s="19">
        <v>37725</v>
      </c>
      <c r="J24" s="19"/>
      <c r="K24" s="9">
        <v>1.6</v>
      </c>
      <c r="L24" s="9">
        <v>33</v>
      </c>
      <c r="M24" s="9">
        <v>5.25</v>
      </c>
      <c r="N24" s="9">
        <v>0.2</v>
      </c>
      <c r="O24" s="9">
        <f t="shared" si="1"/>
        <v>0.4</v>
      </c>
    </row>
    <row r="25" spans="1:15" s="21" customFormat="1" ht="20.100000000000001" customHeight="1">
      <c r="A25" s="19">
        <v>37734</v>
      </c>
      <c r="B25" s="19"/>
      <c r="C25" s="25">
        <v>2.9</v>
      </c>
      <c r="D25" s="11">
        <v>35</v>
      </c>
      <c r="E25" s="9">
        <v>9.3000000000000007</v>
      </c>
      <c r="F25" s="9">
        <v>0.75</v>
      </c>
      <c r="G25" s="9">
        <f t="shared" si="0"/>
        <v>1.5</v>
      </c>
      <c r="H25" s="84"/>
      <c r="I25" s="19">
        <v>37734</v>
      </c>
      <c r="J25" s="19"/>
      <c r="K25" s="9">
        <v>1.6</v>
      </c>
      <c r="L25" s="9">
        <v>35.5</v>
      </c>
      <c r="M25" s="9">
        <v>6.4</v>
      </c>
      <c r="N25" s="9">
        <v>0.75</v>
      </c>
      <c r="O25" s="9">
        <f t="shared" si="1"/>
        <v>1.5</v>
      </c>
    </row>
    <row r="26" spans="1:15" s="21" customFormat="1" ht="20.100000000000001" customHeight="1">
      <c r="A26" s="19">
        <v>37742</v>
      </c>
      <c r="B26" s="19"/>
      <c r="C26" s="25">
        <v>3</v>
      </c>
      <c r="D26" s="11">
        <v>33.5</v>
      </c>
      <c r="E26" s="9">
        <v>8.25</v>
      </c>
      <c r="F26" s="9">
        <v>1</v>
      </c>
      <c r="G26" s="9">
        <f t="shared" si="0"/>
        <v>2</v>
      </c>
      <c r="H26" s="84"/>
      <c r="I26" s="19">
        <v>37742</v>
      </c>
      <c r="J26" s="19"/>
      <c r="K26" s="9">
        <v>1.6</v>
      </c>
      <c r="L26" s="9">
        <v>34.5</v>
      </c>
      <c r="M26" s="9">
        <v>7.95</v>
      </c>
      <c r="N26" s="9">
        <v>1</v>
      </c>
      <c r="O26" s="9">
        <f t="shared" si="1"/>
        <v>2</v>
      </c>
    </row>
    <row r="27" spans="1:15" s="21" customFormat="1" ht="20.100000000000001" customHeight="1">
      <c r="A27" s="19">
        <v>37748</v>
      </c>
      <c r="B27" s="19"/>
      <c r="C27" s="25">
        <v>3</v>
      </c>
      <c r="D27" s="11">
        <v>36</v>
      </c>
      <c r="E27" s="9">
        <v>8.3000000000000007</v>
      </c>
      <c r="F27" s="9">
        <v>1</v>
      </c>
      <c r="G27" s="9">
        <f t="shared" si="0"/>
        <v>2</v>
      </c>
      <c r="H27" s="84"/>
      <c r="I27" s="19">
        <v>37748</v>
      </c>
      <c r="J27" s="19"/>
      <c r="K27" s="9">
        <v>1.6</v>
      </c>
      <c r="L27" s="9">
        <v>37</v>
      </c>
      <c r="M27" s="9">
        <v>6.45</v>
      </c>
      <c r="N27" s="9">
        <v>1.5</v>
      </c>
      <c r="O27" s="9">
        <f t="shared" si="1"/>
        <v>3</v>
      </c>
    </row>
    <row r="28" spans="1:15" s="21" customFormat="1" ht="20.100000000000001" customHeight="1">
      <c r="A28" s="19">
        <v>37753</v>
      </c>
      <c r="B28" s="19"/>
      <c r="C28" s="25">
        <v>3</v>
      </c>
      <c r="D28" s="11">
        <v>29</v>
      </c>
      <c r="E28" s="9">
        <v>4.5999999999999996</v>
      </c>
      <c r="F28" s="9">
        <v>0.5</v>
      </c>
      <c r="G28" s="9">
        <f t="shared" si="0"/>
        <v>1</v>
      </c>
      <c r="H28" s="84"/>
      <c r="I28" s="19">
        <v>37753</v>
      </c>
      <c r="J28" s="19"/>
      <c r="K28" s="9">
        <v>1.4</v>
      </c>
      <c r="L28" s="9">
        <v>33</v>
      </c>
      <c r="M28" s="9">
        <v>6.4</v>
      </c>
      <c r="N28" s="9">
        <v>1</v>
      </c>
      <c r="O28" s="9">
        <f t="shared" si="1"/>
        <v>2</v>
      </c>
    </row>
    <row r="29" spans="1:15" s="21" customFormat="1" ht="20.100000000000001" customHeight="1">
      <c r="A29" s="19">
        <v>37760</v>
      </c>
      <c r="B29" s="19"/>
      <c r="C29" s="25">
        <v>3</v>
      </c>
      <c r="D29" s="11">
        <v>35</v>
      </c>
      <c r="E29" s="9">
        <v>8.65</v>
      </c>
      <c r="F29" s="9">
        <v>0.75</v>
      </c>
      <c r="G29" s="9">
        <f t="shared" si="0"/>
        <v>1.5</v>
      </c>
      <c r="H29" s="84"/>
      <c r="I29" s="19">
        <v>37760</v>
      </c>
      <c r="J29" s="19"/>
      <c r="K29" s="9">
        <v>1.6</v>
      </c>
      <c r="L29" s="9">
        <v>35</v>
      </c>
      <c r="M29" s="9">
        <v>7.65</v>
      </c>
      <c r="N29" s="9">
        <v>1</v>
      </c>
      <c r="O29" s="9">
        <f t="shared" si="1"/>
        <v>2</v>
      </c>
    </row>
    <row r="30" spans="1:15" s="21" customFormat="1" ht="20.100000000000001" customHeight="1">
      <c r="A30" s="19">
        <v>37768</v>
      </c>
      <c r="B30" s="19"/>
      <c r="C30" s="25">
        <v>3</v>
      </c>
      <c r="D30" s="11">
        <v>36</v>
      </c>
      <c r="E30" s="9">
        <v>9.25</v>
      </c>
      <c r="F30" s="9">
        <v>0.5</v>
      </c>
      <c r="G30" s="9">
        <f t="shared" si="0"/>
        <v>1</v>
      </c>
      <c r="H30" s="84"/>
      <c r="I30" s="19">
        <v>37768</v>
      </c>
      <c r="J30" s="19"/>
      <c r="K30" s="9">
        <v>1.6</v>
      </c>
      <c r="L30" s="9">
        <v>36</v>
      </c>
      <c r="M30" s="9">
        <v>8.15</v>
      </c>
      <c r="N30" s="9">
        <v>0.75</v>
      </c>
      <c r="O30" s="9">
        <f t="shared" si="1"/>
        <v>1.5</v>
      </c>
    </row>
    <row r="31" spans="1:15" s="21" customFormat="1" ht="20.100000000000001" customHeight="1">
      <c r="A31" s="19">
        <v>37774</v>
      </c>
      <c r="B31" s="19"/>
      <c r="C31" s="25">
        <v>3</v>
      </c>
      <c r="D31" s="11">
        <v>38</v>
      </c>
      <c r="E31" s="9">
        <v>7.5</v>
      </c>
      <c r="F31" s="9">
        <v>0.75</v>
      </c>
      <c r="G31" s="9">
        <f t="shared" si="0"/>
        <v>1.5</v>
      </c>
      <c r="H31" s="84"/>
      <c r="I31" s="19">
        <v>37774</v>
      </c>
      <c r="J31" s="19"/>
      <c r="K31" s="9">
        <v>2.6</v>
      </c>
      <c r="L31" s="9">
        <v>35</v>
      </c>
      <c r="M31" s="9">
        <v>7.1</v>
      </c>
      <c r="N31" s="9">
        <v>0.75</v>
      </c>
      <c r="O31" s="9">
        <f t="shared" si="1"/>
        <v>1.5</v>
      </c>
    </row>
    <row r="32" spans="1:15" s="21" customFormat="1" ht="20.100000000000001" customHeight="1">
      <c r="A32" s="19">
        <v>37781</v>
      </c>
      <c r="B32" s="19"/>
      <c r="C32" s="25">
        <v>3</v>
      </c>
      <c r="D32" s="11">
        <v>40</v>
      </c>
      <c r="E32" s="9">
        <v>7.75</v>
      </c>
      <c r="F32" s="9">
        <v>1</v>
      </c>
      <c r="G32" s="9">
        <f t="shared" si="0"/>
        <v>2</v>
      </c>
      <c r="H32" s="84"/>
      <c r="I32" s="19">
        <v>37781</v>
      </c>
      <c r="J32" s="19"/>
      <c r="K32" s="9">
        <v>1.6</v>
      </c>
      <c r="L32" s="9">
        <v>40</v>
      </c>
      <c r="M32" s="9">
        <v>6.65</v>
      </c>
      <c r="N32" s="9">
        <v>0.75</v>
      </c>
      <c r="O32" s="9">
        <f t="shared" si="1"/>
        <v>1.5</v>
      </c>
    </row>
    <row r="33" spans="1:15" s="21" customFormat="1" ht="20.100000000000001" customHeight="1">
      <c r="A33" s="19">
        <v>37788</v>
      </c>
      <c r="B33" s="19"/>
      <c r="C33" s="25">
        <v>3</v>
      </c>
      <c r="D33" s="11">
        <v>32</v>
      </c>
      <c r="E33" s="9">
        <v>6.75</v>
      </c>
      <c r="F33" s="9">
        <v>0.5</v>
      </c>
      <c r="G33" s="9">
        <f t="shared" si="0"/>
        <v>1</v>
      </c>
      <c r="H33" s="84"/>
      <c r="I33" s="19">
        <v>37788</v>
      </c>
      <c r="J33" s="19"/>
      <c r="K33" s="9">
        <v>1.8</v>
      </c>
      <c r="L33" s="9">
        <v>40</v>
      </c>
      <c r="M33" s="9">
        <v>7.8</v>
      </c>
      <c r="N33" s="9">
        <v>0.75</v>
      </c>
      <c r="O33" s="9">
        <f t="shared" si="1"/>
        <v>1.5</v>
      </c>
    </row>
    <row r="34" spans="1:15" s="21" customFormat="1" ht="20.100000000000001" customHeight="1">
      <c r="A34" s="19">
        <v>37796</v>
      </c>
      <c r="B34" s="19"/>
      <c r="C34" s="25">
        <v>3</v>
      </c>
      <c r="D34" s="11">
        <v>37</v>
      </c>
      <c r="E34" s="9">
        <v>10.09</v>
      </c>
      <c r="F34" s="9">
        <v>0.75</v>
      </c>
      <c r="G34" s="9">
        <f t="shared" si="0"/>
        <v>1.5</v>
      </c>
      <c r="H34" s="84"/>
      <c r="I34" s="19">
        <v>37796</v>
      </c>
      <c r="J34" s="19"/>
      <c r="K34" s="9">
        <v>1.8</v>
      </c>
      <c r="L34" s="9">
        <v>39</v>
      </c>
      <c r="M34" s="9">
        <v>6.71</v>
      </c>
      <c r="N34" s="9">
        <v>0.75</v>
      </c>
      <c r="O34" s="9">
        <f t="shared" si="1"/>
        <v>1.5</v>
      </c>
    </row>
    <row r="35" spans="1:15" s="21" customFormat="1" ht="20.100000000000001" customHeight="1">
      <c r="A35" s="19">
        <v>37803</v>
      </c>
      <c r="B35" s="19"/>
      <c r="C35" s="25">
        <v>1.8</v>
      </c>
      <c r="D35" s="11">
        <v>35</v>
      </c>
      <c r="E35" s="9">
        <v>5.12</v>
      </c>
      <c r="F35" s="9">
        <v>0.78</v>
      </c>
      <c r="G35" s="9">
        <f t="shared" si="0"/>
        <v>1.56</v>
      </c>
      <c r="H35" s="84"/>
      <c r="I35" s="19">
        <v>37803</v>
      </c>
      <c r="J35" s="19"/>
      <c r="K35" s="9">
        <v>3.2</v>
      </c>
      <c r="L35" s="9">
        <v>34</v>
      </c>
      <c r="M35" s="9">
        <v>9.49</v>
      </c>
      <c r="N35" s="9">
        <v>0.75</v>
      </c>
      <c r="O35" s="9">
        <f t="shared" si="1"/>
        <v>1.5</v>
      </c>
    </row>
    <row r="36" spans="1:15" s="21" customFormat="1" ht="20.100000000000001" customHeight="1">
      <c r="A36" s="19">
        <v>37809</v>
      </c>
      <c r="B36" s="19"/>
      <c r="C36" s="25">
        <v>3</v>
      </c>
      <c r="D36" s="11">
        <v>36</v>
      </c>
      <c r="E36" s="9">
        <v>9.5299999999999994</v>
      </c>
      <c r="F36" s="9">
        <v>1</v>
      </c>
      <c r="G36" s="9">
        <f t="shared" si="0"/>
        <v>2</v>
      </c>
      <c r="H36" s="84"/>
      <c r="I36" s="19">
        <v>37809</v>
      </c>
      <c r="J36" s="19"/>
      <c r="K36" s="9">
        <v>1.6</v>
      </c>
      <c r="L36" s="9">
        <v>36</v>
      </c>
      <c r="M36" s="9">
        <v>8.93</v>
      </c>
      <c r="N36" s="9">
        <v>1</v>
      </c>
      <c r="O36" s="9">
        <f t="shared" si="1"/>
        <v>2</v>
      </c>
    </row>
    <row r="37" spans="1:15" s="21" customFormat="1" ht="20.100000000000001" customHeight="1">
      <c r="A37" s="19">
        <v>37818</v>
      </c>
      <c r="B37" s="19"/>
      <c r="C37" s="25">
        <v>2.8</v>
      </c>
      <c r="D37" s="11">
        <v>36</v>
      </c>
      <c r="E37" s="9">
        <v>10.64</v>
      </c>
      <c r="F37" s="9">
        <v>0.75</v>
      </c>
      <c r="G37" s="9">
        <f t="shared" si="0"/>
        <v>1.5</v>
      </c>
      <c r="H37" s="84"/>
      <c r="I37" s="19">
        <v>37818</v>
      </c>
      <c r="J37" s="19"/>
      <c r="K37" s="9">
        <v>1.6</v>
      </c>
      <c r="L37" s="9">
        <v>34</v>
      </c>
      <c r="M37" s="9">
        <v>7.43</v>
      </c>
      <c r="N37" s="9">
        <v>0.5</v>
      </c>
      <c r="O37" s="9">
        <f t="shared" si="1"/>
        <v>1</v>
      </c>
    </row>
    <row r="38" spans="1:15" s="21" customFormat="1" ht="20.100000000000001" customHeight="1">
      <c r="A38" s="19">
        <v>37824</v>
      </c>
      <c r="B38" s="19"/>
      <c r="C38" s="25"/>
      <c r="D38" s="11"/>
      <c r="E38" s="9"/>
      <c r="F38" s="9"/>
      <c r="G38" s="9">
        <f t="shared" si="0"/>
        <v>0</v>
      </c>
      <c r="H38" s="84"/>
      <c r="I38" s="19">
        <v>37824</v>
      </c>
      <c r="J38" s="19"/>
      <c r="K38" s="9">
        <v>1.6</v>
      </c>
      <c r="L38" s="9">
        <v>34</v>
      </c>
      <c r="M38" s="9">
        <v>8.94</v>
      </c>
      <c r="N38" s="9">
        <v>0.5</v>
      </c>
      <c r="O38" s="9">
        <f t="shared" si="1"/>
        <v>1</v>
      </c>
    </row>
    <row r="39" spans="1:15" s="21" customFormat="1" ht="20.100000000000001" customHeight="1">
      <c r="A39" s="19">
        <v>37831</v>
      </c>
      <c r="B39" s="19"/>
      <c r="C39" s="25">
        <v>2.9</v>
      </c>
      <c r="D39" s="11">
        <v>34</v>
      </c>
      <c r="E39" s="9">
        <v>9.5</v>
      </c>
      <c r="F39" s="9">
        <v>0.4</v>
      </c>
      <c r="G39" s="9">
        <f t="shared" si="0"/>
        <v>0.8</v>
      </c>
      <c r="H39" s="76"/>
      <c r="I39" s="19">
        <v>37831</v>
      </c>
      <c r="J39" s="19"/>
      <c r="K39" s="9">
        <v>1.6</v>
      </c>
      <c r="L39" s="9">
        <v>38</v>
      </c>
      <c r="M39" s="9">
        <v>10.3</v>
      </c>
      <c r="N39" s="9">
        <v>0.75</v>
      </c>
      <c r="O39" s="9">
        <f t="shared" si="1"/>
        <v>1.5</v>
      </c>
    </row>
    <row r="40" spans="1:15" s="21" customFormat="1" ht="20.100000000000001" customHeight="1">
      <c r="A40" s="19">
        <v>37838</v>
      </c>
      <c r="B40" s="19"/>
      <c r="C40" s="25">
        <v>3</v>
      </c>
      <c r="D40" s="11">
        <v>37</v>
      </c>
      <c r="E40" s="9">
        <v>9.84</v>
      </c>
      <c r="F40" s="9">
        <v>0.75</v>
      </c>
      <c r="G40" s="9">
        <f t="shared" si="0"/>
        <v>1.5</v>
      </c>
      <c r="H40" s="76"/>
      <c r="I40" s="19">
        <v>37838</v>
      </c>
      <c r="J40" s="19"/>
      <c r="K40" s="9">
        <v>1.7</v>
      </c>
      <c r="L40" s="9">
        <v>39</v>
      </c>
      <c r="M40" s="9">
        <v>7.19</v>
      </c>
      <c r="N40" s="9">
        <v>0.5</v>
      </c>
      <c r="O40" s="9">
        <f t="shared" si="1"/>
        <v>1</v>
      </c>
    </row>
    <row r="41" spans="1:15" s="21" customFormat="1" ht="20.100000000000001" customHeight="1">
      <c r="A41" s="19">
        <v>37847</v>
      </c>
      <c r="B41" s="19"/>
      <c r="C41" s="25">
        <v>2.8</v>
      </c>
      <c r="D41" s="11">
        <v>38</v>
      </c>
      <c r="E41" s="9">
        <v>9.9</v>
      </c>
      <c r="F41" s="9">
        <v>0.75</v>
      </c>
      <c r="G41" s="9">
        <f t="shared" si="0"/>
        <v>1.5</v>
      </c>
      <c r="H41" s="76"/>
      <c r="I41" s="19">
        <v>37847</v>
      </c>
      <c r="J41" s="19"/>
      <c r="K41" s="9">
        <v>1.4</v>
      </c>
      <c r="L41" s="9">
        <v>39.5</v>
      </c>
      <c r="M41" s="9">
        <v>7</v>
      </c>
      <c r="N41" s="9">
        <v>0.75</v>
      </c>
      <c r="O41" s="9">
        <f t="shared" si="1"/>
        <v>1.5</v>
      </c>
    </row>
    <row r="42" spans="1:15" s="21" customFormat="1" ht="20.100000000000001" customHeight="1">
      <c r="A42" s="19">
        <v>37851</v>
      </c>
      <c r="B42" s="19"/>
      <c r="C42" s="25">
        <v>2.9</v>
      </c>
      <c r="D42" s="11">
        <v>40</v>
      </c>
      <c r="E42" s="9">
        <v>8.5</v>
      </c>
      <c r="F42" s="9">
        <v>0.9</v>
      </c>
      <c r="G42" s="9">
        <f t="shared" si="0"/>
        <v>1.8</v>
      </c>
      <c r="H42" s="76"/>
      <c r="I42" s="19">
        <v>37851</v>
      </c>
      <c r="J42" s="19"/>
      <c r="K42" s="9">
        <v>1.5</v>
      </c>
      <c r="L42" s="9">
        <v>38</v>
      </c>
      <c r="M42" s="9">
        <v>7.5</v>
      </c>
      <c r="N42" s="9">
        <v>1</v>
      </c>
      <c r="O42" s="9">
        <f t="shared" si="1"/>
        <v>2</v>
      </c>
    </row>
    <row r="43" spans="1:15" s="21" customFormat="1" ht="20.100000000000001" customHeight="1">
      <c r="A43" s="19">
        <v>37859</v>
      </c>
      <c r="B43" s="19"/>
      <c r="C43" s="25">
        <v>2.9</v>
      </c>
      <c r="D43" s="11">
        <v>38</v>
      </c>
      <c r="E43" s="9">
        <v>9.1999999999999993</v>
      </c>
      <c r="F43" s="9">
        <v>0.9</v>
      </c>
      <c r="G43" s="9">
        <f t="shared" si="0"/>
        <v>1.8</v>
      </c>
      <c r="H43" s="76"/>
      <c r="I43" s="19">
        <v>37859</v>
      </c>
      <c r="J43" s="19"/>
      <c r="K43" s="9">
        <v>1.4</v>
      </c>
      <c r="L43" s="9">
        <v>38</v>
      </c>
      <c r="M43" s="9">
        <v>5</v>
      </c>
      <c r="N43" s="9">
        <v>1</v>
      </c>
      <c r="O43" s="9">
        <f t="shared" si="1"/>
        <v>2</v>
      </c>
    </row>
    <row r="44" spans="1:15" s="21" customFormat="1" ht="20.100000000000001" customHeight="1">
      <c r="A44" s="19">
        <v>37866</v>
      </c>
      <c r="B44" s="19"/>
      <c r="C44" s="25">
        <v>2.8</v>
      </c>
      <c r="D44" s="11">
        <v>38</v>
      </c>
      <c r="E44" s="9">
        <v>7.5</v>
      </c>
      <c r="F44" s="9">
        <v>1</v>
      </c>
      <c r="G44" s="9">
        <f t="shared" si="0"/>
        <v>2</v>
      </c>
      <c r="H44" s="76"/>
      <c r="I44" s="19">
        <v>37866</v>
      </c>
      <c r="J44" s="19"/>
      <c r="K44" s="9">
        <v>1.1000000000000001</v>
      </c>
      <c r="L44" s="9">
        <v>39</v>
      </c>
      <c r="M44" s="9">
        <v>5.3</v>
      </c>
      <c r="N44" s="9">
        <v>1</v>
      </c>
      <c r="O44" s="9">
        <f t="shared" si="1"/>
        <v>2</v>
      </c>
    </row>
    <row r="45" spans="1:15" s="21" customFormat="1" ht="20.100000000000001" customHeight="1">
      <c r="A45" s="19">
        <v>37874</v>
      </c>
      <c r="B45" s="19"/>
      <c r="C45" s="25">
        <v>2.9</v>
      </c>
      <c r="D45" s="11">
        <v>38</v>
      </c>
      <c r="E45" s="9">
        <v>9.26</v>
      </c>
      <c r="F45" s="9">
        <v>1</v>
      </c>
      <c r="G45" s="9">
        <f t="shared" si="0"/>
        <v>2</v>
      </c>
      <c r="H45" s="76"/>
      <c r="I45" s="19">
        <v>37874</v>
      </c>
      <c r="J45" s="19"/>
      <c r="K45" s="9">
        <v>1.5</v>
      </c>
      <c r="L45" s="9">
        <v>39</v>
      </c>
      <c r="M45" s="9">
        <v>5.47</v>
      </c>
      <c r="N45" s="9">
        <v>1</v>
      </c>
      <c r="O45" s="9">
        <f t="shared" si="1"/>
        <v>2</v>
      </c>
    </row>
    <row r="46" spans="1:15" s="21" customFormat="1" ht="20.100000000000001" customHeight="1">
      <c r="A46" s="19">
        <v>37880</v>
      </c>
      <c r="B46" s="19"/>
      <c r="C46" s="25">
        <v>2.9</v>
      </c>
      <c r="D46" s="11">
        <v>38</v>
      </c>
      <c r="E46" s="9">
        <v>9.1999999999999993</v>
      </c>
      <c r="F46" s="9">
        <v>1</v>
      </c>
      <c r="G46" s="9">
        <f t="shared" si="0"/>
        <v>2</v>
      </c>
      <c r="H46" s="76"/>
      <c r="I46" s="19">
        <v>37880</v>
      </c>
      <c r="J46" s="19"/>
      <c r="K46" s="9">
        <v>1.4</v>
      </c>
      <c r="L46" s="9">
        <v>39</v>
      </c>
      <c r="M46" s="9">
        <v>5</v>
      </c>
      <c r="N46" s="9">
        <v>1</v>
      </c>
      <c r="O46" s="9">
        <f t="shared" si="1"/>
        <v>2</v>
      </c>
    </row>
    <row r="47" spans="1:15" s="21" customFormat="1" ht="20.100000000000001" customHeight="1">
      <c r="A47" s="19">
        <v>37887</v>
      </c>
      <c r="B47" s="19"/>
      <c r="C47" s="25">
        <v>3</v>
      </c>
      <c r="D47" s="11">
        <v>32</v>
      </c>
      <c r="E47" s="9">
        <v>8.75</v>
      </c>
      <c r="F47" s="9">
        <v>1</v>
      </c>
      <c r="G47" s="9">
        <f t="shared" si="0"/>
        <v>2</v>
      </c>
      <c r="H47" s="76"/>
      <c r="I47" s="19">
        <v>37887</v>
      </c>
      <c r="J47" s="19"/>
      <c r="K47" s="9">
        <v>1.5</v>
      </c>
      <c r="L47" s="9">
        <v>32</v>
      </c>
      <c r="M47" s="9">
        <v>6.39</v>
      </c>
      <c r="N47" s="9">
        <v>0.75</v>
      </c>
      <c r="O47" s="9">
        <f t="shared" si="1"/>
        <v>1.5</v>
      </c>
    </row>
    <row r="48" spans="1:15" s="21" customFormat="1" ht="20.100000000000001" customHeight="1">
      <c r="A48" s="19">
        <v>37895</v>
      </c>
      <c r="B48" s="19"/>
      <c r="C48" s="25">
        <v>2.8</v>
      </c>
      <c r="D48" s="11">
        <v>36</v>
      </c>
      <c r="E48" s="9">
        <v>10.199999999999999</v>
      </c>
      <c r="F48" s="9">
        <v>0.5</v>
      </c>
      <c r="G48" s="9">
        <f t="shared" si="0"/>
        <v>1</v>
      </c>
      <c r="H48" s="76"/>
      <c r="I48" s="19">
        <v>37895</v>
      </c>
      <c r="J48" s="19"/>
      <c r="K48" s="9">
        <v>1.4</v>
      </c>
      <c r="L48" s="9">
        <v>36</v>
      </c>
      <c r="M48" s="9">
        <v>8.8000000000000007</v>
      </c>
      <c r="N48" s="9">
        <v>0.5</v>
      </c>
      <c r="O48" s="9">
        <f t="shared" si="1"/>
        <v>1</v>
      </c>
    </row>
    <row r="49" spans="1:19" s="21" customFormat="1" ht="20.100000000000001" customHeight="1">
      <c r="A49" s="19">
        <v>37904</v>
      </c>
      <c r="B49" s="19"/>
      <c r="C49" s="25">
        <v>2.8</v>
      </c>
      <c r="D49" s="11">
        <v>19</v>
      </c>
      <c r="E49" s="9">
        <v>1.8</v>
      </c>
      <c r="F49" s="9" t="s">
        <v>12</v>
      </c>
      <c r="G49" s="9" t="s">
        <v>13</v>
      </c>
      <c r="H49" s="76"/>
      <c r="I49" s="19">
        <v>37901</v>
      </c>
      <c r="J49" s="19"/>
      <c r="K49" s="9">
        <v>1.4</v>
      </c>
      <c r="L49" s="9">
        <v>34</v>
      </c>
      <c r="M49" s="9">
        <v>8.1</v>
      </c>
      <c r="N49" s="9">
        <v>0.5</v>
      </c>
      <c r="O49" s="9">
        <f t="shared" si="1"/>
        <v>1</v>
      </c>
      <c r="P49" s="84"/>
      <c r="Q49" s="84"/>
      <c r="R49" s="84"/>
      <c r="S49" s="84"/>
    </row>
    <row r="50" spans="1:19" s="21" customFormat="1" ht="20.100000000000001" customHeight="1">
      <c r="A50" s="19">
        <v>37907</v>
      </c>
      <c r="B50" s="19"/>
      <c r="C50" s="25">
        <v>2.8</v>
      </c>
      <c r="D50" s="11">
        <v>36</v>
      </c>
      <c r="E50" s="9">
        <v>8.5</v>
      </c>
      <c r="F50" s="9">
        <v>0.5</v>
      </c>
      <c r="G50" s="9">
        <f t="shared" si="0"/>
        <v>1</v>
      </c>
      <c r="H50" s="76"/>
      <c r="I50" s="19">
        <v>37907</v>
      </c>
      <c r="J50" s="19"/>
      <c r="K50" s="9">
        <v>1.4</v>
      </c>
      <c r="L50" s="9">
        <v>34</v>
      </c>
      <c r="M50" s="9">
        <v>5.2</v>
      </c>
      <c r="N50" s="9">
        <v>0.5</v>
      </c>
      <c r="O50" s="9">
        <f t="shared" si="1"/>
        <v>1</v>
      </c>
      <c r="P50" s="84"/>
      <c r="Q50" s="84"/>
      <c r="R50" s="84"/>
      <c r="S50" s="84"/>
    </row>
    <row r="51" spans="1:19" s="21" customFormat="1" ht="20.100000000000001" customHeight="1">
      <c r="A51" s="19">
        <v>37914</v>
      </c>
      <c r="B51" s="19"/>
      <c r="C51" s="25">
        <v>3</v>
      </c>
      <c r="D51" s="11">
        <v>34</v>
      </c>
      <c r="E51" s="9">
        <v>9.67</v>
      </c>
      <c r="F51" s="9">
        <v>1</v>
      </c>
      <c r="G51" s="9">
        <f t="shared" si="0"/>
        <v>2</v>
      </c>
      <c r="H51" s="76"/>
      <c r="I51" s="19">
        <v>37914</v>
      </c>
      <c r="J51" s="19"/>
      <c r="K51" s="9">
        <v>1.6</v>
      </c>
      <c r="L51" s="9">
        <v>36</v>
      </c>
      <c r="M51" s="9">
        <v>7.67</v>
      </c>
      <c r="N51" s="9">
        <v>1</v>
      </c>
      <c r="O51" s="9">
        <f t="shared" si="1"/>
        <v>2</v>
      </c>
      <c r="P51" s="84"/>
      <c r="Q51" s="84"/>
      <c r="R51" s="84"/>
      <c r="S51" s="84"/>
    </row>
    <row r="52" spans="1:19" s="21" customFormat="1" ht="20.100000000000001" customHeight="1">
      <c r="A52" s="19">
        <v>37922</v>
      </c>
      <c r="B52" s="19"/>
      <c r="C52" s="25">
        <v>3</v>
      </c>
      <c r="D52" s="11">
        <v>31</v>
      </c>
      <c r="E52" s="9">
        <v>9.64</v>
      </c>
      <c r="F52" s="9">
        <v>1</v>
      </c>
      <c r="G52" s="9">
        <f t="shared" si="0"/>
        <v>2</v>
      </c>
      <c r="H52" s="76"/>
      <c r="I52" s="19">
        <v>37922</v>
      </c>
      <c r="J52" s="19"/>
      <c r="K52" s="9">
        <v>1.6</v>
      </c>
      <c r="L52" s="9">
        <v>35</v>
      </c>
      <c r="M52" s="9">
        <v>7.55</v>
      </c>
      <c r="N52" s="9">
        <v>1</v>
      </c>
      <c r="O52" s="9">
        <f t="shared" si="1"/>
        <v>2</v>
      </c>
      <c r="P52" s="84"/>
      <c r="Q52" s="84"/>
      <c r="R52" s="84"/>
      <c r="S52" s="84"/>
    </row>
    <row r="53" spans="1:19" s="21" customFormat="1" ht="20.100000000000001" customHeight="1">
      <c r="A53" s="19">
        <v>37929</v>
      </c>
      <c r="B53" s="19"/>
      <c r="C53" s="25">
        <v>2.8</v>
      </c>
      <c r="D53" s="11">
        <v>35</v>
      </c>
      <c r="E53" s="9">
        <v>9.25</v>
      </c>
      <c r="F53" s="9">
        <v>0.75</v>
      </c>
      <c r="G53" s="9">
        <f t="shared" si="0"/>
        <v>1.5</v>
      </c>
      <c r="H53" s="76"/>
      <c r="I53" s="19">
        <v>37929</v>
      </c>
      <c r="J53" s="19"/>
      <c r="K53" s="9">
        <v>1.7</v>
      </c>
      <c r="L53" s="9">
        <v>32</v>
      </c>
      <c r="M53" s="9">
        <v>7.5</v>
      </c>
      <c r="N53" s="9">
        <v>0.5</v>
      </c>
      <c r="O53" s="9">
        <f t="shared" si="1"/>
        <v>1</v>
      </c>
      <c r="P53" s="84"/>
      <c r="Q53" s="84"/>
      <c r="R53" s="84"/>
      <c r="S53" s="84"/>
    </row>
    <row r="54" spans="1:19" s="21" customFormat="1" ht="20.100000000000001" customHeight="1">
      <c r="A54" s="19">
        <v>37936</v>
      </c>
      <c r="B54" s="19"/>
      <c r="C54" s="25">
        <v>2.9</v>
      </c>
      <c r="D54" s="11">
        <v>34</v>
      </c>
      <c r="E54" s="9">
        <v>9.3000000000000007</v>
      </c>
      <c r="F54" s="9">
        <v>0.5</v>
      </c>
      <c r="G54" s="9">
        <f t="shared" si="0"/>
        <v>1</v>
      </c>
      <c r="H54" s="76"/>
      <c r="I54" s="19">
        <v>37936</v>
      </c>
      <c r="J54" s="19"/>
      <c r="K54" s="9">
        <v>1.6</v>
      </c>
      <c r="L54" s="9">
        <v>35</v>
      </c>
      <c r="M54" s="9">
        <v>6.1</v>
      </c>
      <c r="N54" s="9">
        <v>0.5</v>
      </c>
      <c r="O54" s="9">
        <f t="shared" si="1"/>
        <v>1</v>
      </c>
      <c r="P54" s="84"/>
      <c r="Q54" s="84"/>
      <c r="R54" s="84"/>
      <c r="S54" s="84"/>
    </row>
    <row r="55" spans="1:19" s="21" customFormat="1" ht="20.100000000000001" customHeight="1">
      <c r="A55" s="19">
        <v>37943</v>
      </c>
      <c r="B55" s="19"/>
      <c r="C55" s="25">
        <v>3</v>
      </c>
      <c r="D55" s="11">
        <v>31</v>
      </c>
      <c r="E55" s="9">
        <v>8.75</v>
      </c>
      <c r="F55" s="9">
        <v>0.75</v>
      </c>
      <c r="G55" s="9">
        <f t="shared" si="0"/>
        <v>1.5</v>
      </c>
      <c r="H55" s="76"/>
      <c r="I55" s="19">
        <v>37943</v>
      </c>
      <c r="J55" s="19"/>
      <c r="K55" s="9">
        <v>1.8</v>
      </c>
      <c r="L55" s="9">
        <v>32</v>
      </c>
      <c r="M55" s="9">
        <v>7.93</v>
      </c>
      <c r="N55" s="9">
        <v>0.75</v>
      </c>
      <c r="O55" s="9">
        <f t="shared" si="1"/>
        <v>1.5</v>
      </c>
      <c r="P55" s="84"/>
      <c r="Q55" s="84"/>
      <c r="R55" s="84"/>
      <c r="S55" s="84"/>
    </row>
    <row r="56" spans="1:19" s="21" customFormat="1" ht="20.100000000000001" customHeight="1">
      <c r="A56" s="19">
        <v>37950</v>
      </c>
      <c r="B56" s="19"/>
      <c r="C56" s="25">
        <v>3</v>
      </c>
      <c r="D56" s="11">
        <v>32</v>
      </c>
      <c r="E56" s="27">
        <v>8.8000000000000007</v>
      </c>
      <c r="F56" s="9">
        <v>0.5</v>
      </c>
      <c r="G56" s="9">
        <f t="shared" si="0"/>
        <v>1</v>
      </c>
      <c r="H56" s="76"/>
      <c r="I56" s="19">
        <v>37950</v>
      </c>
      <c r="J56" s="19"/>
      <c r="K56" s="9">
        <v>1.6</v>
      </c>
      <c r="L56" s="9">
        <v>34</v>
      </c>
      <c r="M56" s="27">
        <v>8.5</v>
      </c>
      <c r="N56" s="9">
        <v>0.5</v>
      </c>
      <c r="O56" s="9">
        <f t="shared" si="1"/>
        <v>1</v>
      </c>
      <c r="P56" s="84"/>
      <c r="Q56" s="84"/>
      <c r="R56" s="84"/>
      <c r="S56" s="84"/>
    </row>
    <row r="57" spans="1:19" s="21" customFormat="1" ht="20.100000000000001" customHeight="1">
      <c r="A57" s="19">
        <v>37956</v>
      </c>
      <c r="B57" s="19"/>
      <c r="C57" s="25">
        <v>3.1</v>
      </c>
      <c r="D57" s="11">
        <v>28</v>
      </c>
      <c r="E57" s="9">
        <v>7.86</v>
      </c>
      <c r="F57" s="9">
        <v>0.5</v>
      </c>
      <c r="G57" s="9">
        <f t="shared" si="0"/>
        <v>1</v>
      </c>
      <c r="H57" s="76"/>
      <c r="I57" s="19">
        <v>37956</v>
      </c>
      <c r="J57" s="19"/>
      <c r="K57" s="9">
        <v>1.75</v>
      </c>
      <c r="L57" s="9">
        <v>24</v>
      </c>
      <c r="M57" s="9">
        <v>8.9700000000000006</v>
      </c>
      <c r="N57" s="9">
        <v>0.5</v>
      </c>
      <c r="O57" s="9">
        <f t="shared" si="1"/>
        <v>1</v>
      </c>
      <c r="P57" s="84"/>
      <c r="Q57" s="84"/>
      <c r="R57" s="84"/>
      <c r="S57" s="84"/>
    </row>
    <row r="58" spans="1:19" s="21" customFormat="1" ht="20.100000000000001" customHeight="1">
      <c r="A58" s="19">
        <v>37963</v>
      </c>
      <c r="B58" s="19"/>
      <c r="C58" s="25">
        <v>2.9</v>
      </c>
      <c r="D58" s="11">
        <v>27</v>
      </c>
      <c r="E58" s="9">
        <v>7.91</v>
      </c>
      <c r="F58" s="9">
        <v>0.75</v>
      </c>
      <c r="G58" s="9">
        <f t="shared" si="0"/>
        <v>1.5</v>
      </c>
      <c r="H58" s="76"/>
      <c r="I58" s="19">
        <v>37963</v>
      </c>
      <c r="J58" s="19"/>
      <c r="K58" s="9">
        <v>1.4</v>
      </c>
      <c r="L58" s="9">
        <v>23</v>
      </c>
      <c r="M58" s="9">
        <v>7.82</v>
      </c>
      <c r="N58" s="9">
        <v>0.3</v>
      </c>
      <c r="O58" s="9">
        <f t="shared" si="1"/>
        <v>0.6</v>
      </c>
      <c r="P58" s="84"/>
      <c r="Q58" s="84"/>
      <c r="R58" s="84"/>
      <c r="S58" s="84"/>
    </row>
    <row r="59" spans="1:19" s="21" customFormat="1" ht="20.100000000000001" customHeight="1">
      <c r="A59" s="19">
        <v>37970</v>
      </c>
      <c r="B59" s="19"/>
      <c r="C59" s="25">
        <v>2.95</v>
      </c>
      <c r="D59" s="11">
        <v>31.7</v>
      </c>
      <c r="E59" s="9">
        <v>9.0500000000000007</v>
      </c>
      <c r="F59" s="9">
        <v>0.3</v>
      </c>
      <c r="G59" s="9">
        <f t="shared" si="0"/>
        <v>0.6</v>
      </c>
      <c r="H59" s="76"/>
      <c r="I59" s="19">
        <v>37970</v>
      </c>
      <c r="J59" s="19"/>
      <c r="K59" s="9">
        <v>1.6</v>
      </c>
      <c r="L59" s="9">
        <v>34.5</v>
      </c>
      <c r="M59" s="9">
        <v>10.34</v>
      </c>
      <c r="N59" s="9">
        <v>0.3</v>
      </c>
      <c r="O59" s="9">
        <f t="shared" si="1"/>
        <v>0.6</v>
      </c>
      <c r="P59" s="84"/>
      <c r="Q59" s="84"/>
      <c r="R59" s="84"/>
      <c r="S59" s="84"/>
    </row>
    <row r="60" spans="1:19" s="21" customFormat="1" ht="20.100000000000001" customHeight="1">
      <c r="A60" s="19">
        <v>37977</v>
      </c>
      <c r="B60" s="19"/>
      <c r="C60" s="25">
        <v>2.95</v>
      </c>
      <c r="D60" s="11">
        <v>32.299999999999997</v>
      </c>
      <c r="E60" s="9">
        <v>8.99</v>
      </c>
      <c r="F60" s="9">
        <v>0.5</v>
      </c>
      <c r="G60" s="9">
        <f t="shared" si="0"/>
        <v>1</v>
      </c>
      <c r="H60" s="76"/>
      <c r="I60" s="19">
        <v>37977</v>
      </c>
      <c r="J60" s="19"/>
      <c r="K60" s="9">
        <v>1.6</v>
      </c>
      <c r="L60" s="9">
        <v>33.299999999999997</v>
      </c>
      <c r="M60" s="9">
        <v>5.79</v>
      </c>
      <c r="N60" s="9">
        <v>0.8</v>
      </c>
      <c r="O60" s="9">
        <f t="shared" si="1"/>
        <v>1.6</v>
      </c>
      <c r="P60" s="84"/>
      <c r="Q60" s="84"/>
      <c r="R60" s="84"/>
      <c r="S60" s="84"/>
    </row>
    <row r="61" spans="1:19" ht="20.100000000000001" customHeight="1">
      <c r="A61" s="19">
        <v>37986</v>
      </c>
      <c r="B61" s="19"/>
      <c r="C61" s="25">
        <v>3</v>
      </c>
      <c r="D61" s="11">
        <v>32.1</v>
      </c>
      <c r="E61" s="9">
        <v>8.68</v>
      </c>
      <c r="F61" s="9">
        <v>0.8</v>
      </c>
      <c r="G61" s="9">
        <f t="shared" si="0"/>
        <v>1.6</v>
      </c>
      <c r="H61" s="76"/>
      <c r="I61" s="19">
        <v>37986</v>
      </c>
      <c r="J61" s="19"/>
      <c r="K61" s="9">
        <v>1.6</v>
      </c>
      <c r="L61" s="9">
        <v>36.1</v>
      </c>
      <c r="M61" s="9">
        <v>8.89</v>
      </c>
      <c r="N61" s="9">
        <v>0.5</v>
      </c>
      <c r="O61" s="9">
        <f t="shared" si="1"/>
        <v>1</v>
      </c>
      <c r="P61" s="45"/>
      <c r="Q61" s="45"/>
      <c r="R61" s="45"/>
      <c r="S61" s="45"/>
    </row>
    <row r="62" spans="1:19" ht="20.100000000000001" customHeight="1">
      <c r="A62" s="19">
        <v>37991</v>
      </c>
      <c r="B62" s="19"/>
      <c r="C62" s="25">
        <v>3</v>
      </c>
      <c r="D62" s="11">
        <v>34</v>
      </c>
      <c r="E62" s="9">
        <v>9.48</v>
      </c>
      <c r="F62" s="9">
        <v>0.75</v>
      </c>
      <c r="G62" s="9">
        <f t="shared" si="0"/>
        <v>1.5</v>
      </c>
      <c r="H62" s="76"/>
      <c r="I62" s="19">
        <v>37991</v>
      </c>
      <c r="J62" s="19"/>
      <c r="K62" s="9">
        <v>1.6</v>
      </c>
      <c r="L62" s="9">
        <v>35</v>
      </c>
      <c r="M62" s="9">
        <v>4.21</v>
      </c>
      <c r="N62" s="9">
        <v>1</v>
      </c>
      <c r="O62" s="9">
        <f t="shared" si="1"/>
        <v>2</v>
      </c>
      <c r="P62" s="45"/>
      <c r="Q62" s="45"/>
      <c r="R62" s="45"/>
      <c r="S62" s="45"/>
    </row>
    <row r="63" spans="1:19" ht="20.100000000000001" customHeight="1">
      <c r="A63" s="19">
        <v>37998</v>
      </c>
      <c r="B63" s="19"/>
      <c r="C63" s="25">
        <v>3.1</v>
      </c>
      <c r="D63" s="11">
        <v>34.6</v>
      </c>
      <c r="E63" s="9">
        <v>10.15</v>
      </c>
      <c r="F63" s="9">
        <v>0.3</v>
      </c>
      <c r="G63" s="9">
        <f t="shared" si="0"/>
        <v>0.6</v>
      </c>
      <c r="H63" s="76"/>
      <c r="I63" s="19">
        <v>37998</v>
      </c>
      <c r="J63" s="19"/>
      <c r="K63" s="9">
        <v>1.6</v>
      </c>
      <c r="L63" s="9">
        <v>34.5</v>
      </c>
      <c r="M63" s="9">
        <v>8.64</v>
      </c>
      <c r="N63" s="9">
        <v>0.35</v>
      </c>
      <c r="O63" s="9">
        <f t="shared" si="1"/>
        <v>0.7</v>
      </c>
      <c r="P63" s="45"/>
      <c r="Q63" s="45"/>
      <c r="R63" s="45"/>
      <c r="S63" s="45"/>
    </row>
    <row r="64" spans="1:19" ht="20.100000000000001" customHeight="1">
      <c r="A64" s="19">
        <v>38005</v>
      </c>
      <c r="B64" s="19"/>
      <c r="C64" s="25">
        <v>3</v>
      </c>
      <c r="D64" s="11">
        <v>33</v>
      </c>
      <c r="E64" s="9">
        <v>9.69</v>
      </c>
      <c r="F64" s="9">
        <v>1</v>
      </c>
      <c r="G64" s="9">
        <f t="shared" si="0"/>
        <v>2</v>
      </c>
      <c r="H64" s="76"/>
      <c r="I64" s="19">
        <v>38005</v>
      </c>
      <c r="J64" s="19"/>
      <c r="K64" s="9">
        <v>1.6</v>
      </c>
      <c r="L64" s="9">
        <v>34.6</v>
      </c>
      <c r="M64" s="9">
        <v>6.4</v>
      </c>
      <c r="N64" s="9">
        <v>1</v>
      </c>
      <c r="O64" s="9">
        <f t="shared" si="1"/>
        <v>2</v>
      </c>
      <c r="P64" s="45"/>
      <c r="Q64" s="45"/>
      <c r="R64" s="45"/>
      <c r="S64" s="45"/>
    </row>
    <row r="65" spans="1:19" ht="20.100000000000001" customHeight="1">
      <c r="A65" s="19">
        <v>38012</v>
      </c>
      <c r="B65" s="19"/>
      <c r="C65" s="25">
        <v>3.3</v>
      </c>
      <c r="D65" s="11">
        <v>32.4</v>
      </c>
      <c r="E65" s="9">
        <v>8.4600000000000009</v>
      </c>
      <c r="F65" s="9">
        <v>0.75</v>
      </c>
      <c r="G65" s="9">
        <f t="shared" si="0"/>
        <v>1.5</v>
      </c>
      <c r="H65" s="76"/>
      <c r="I65" s="19">
        <v>38012</v>
      </c>
      <c r="J65" s="19"/>
      <c r="K65" s="9">
        <v>1.6</v>
      </c>
      <c r="L65" s="9">
        <v>32.6</v>
      </c>
      <c r="M65" s="9">
        <v>7.95</v>
      </c>
      <c r="N65" s="9">
        <v>0.5</v>
      </c>
      <c r="O65" s="9">
        <f t="shared" si="1"/>
        <v>1</v>
      </c>
      <c r="P65" s="45"/>
      <c r="Q65" s="45"/>
      <c r="R65" s="45"/>
      <c r="S65" s="45"/>
    </row>
    <row r="66" spans="1:19" ht="20.100000000000001" customHeight="1">
      <c r="A66" s="19"/>
      <c r="B66" s="19"/>
      <c r="C66" s="25"/>
      <c r="D66" s="11"/>
      <c r="E66" s="9"/>
      <c r="F66" s="9"/>
      <c r="G66" s="9"/>
      <c r="H66" s="76"/>
      <c r="I66" s="19"/>
      <c r="J66" s="19"/>
      <c r="K66" s="9"/>
      <c r="L66" s="9"/>
      <c r="M66" s="9"/>
      <c r="N66" s="9"/>
      <c r="O66" s="9"/>
      <c r="P66" s="45"/>
      <c r="Q66" s="45"/>
      <c r="R66" s="45"/>
      <c r="S66" s="45"/>
    </row>
    <row r="67" spans="1:19" ht="20.100000000000001" customHeight="1">
      <c r="A67" s="19">
        <v>38026</v>
      </c>
      <c r="B67" s="19"/>
      <c r="C67" s="25">
        <v>3</v>
      </c>
      <c r="D67" s="11">
        <v>33.299999999999997</v>
      </c>
      <c r="E67" s="9">
        <v>6.95</v>
      </c>
      <c r="F67" s="9">
        <v>0.75</v>
      </c>
      <c r="G67" s="9">
        <f t="shared" si="0"/>
        <v>1.5</v>
      </c>
      <c r="H67" s="76"/>
      <c r="I67" s="19">
        <v>38026</v>
      </c>
      <c r="J67" s="19"/>
      <c r="K67" s="9">
        <v>1.6</v>
      </c>
      <c r="L67" s="9">
        <v>36.799999999999997</v>
      </c>
      <c r="M67" s="9">
        <v>9.3800000000000008</v>
      </c>
      <c r="N67" s="9">
        <v>1</v>
      </c>
      <c r="O67" s="9">
        <f t="shared" si="1"/>
        <v>2</v>
      </c>
      <c r="P67" s="45"/>
      <c r="Q67" s="45"/>
      <c r="R67" s="45"/>
      <c r="S67" s="45"/>
    </row>
    <row r="68" spans="1:19" ht="20.100000000000001" customHeight="1">
      <c r="A68" s="19">
        <v>38034</v>
      </c>
      <c r="B68" s="19"/>
      <c r="C68" s="25">
        <v>3</v>
      </c>
      <c r="D68" s="11">
        <v>33</v>
      </c>
      <c r="E68" s="9">
        <v>8</v>
      </c>
      <c r="F68" s="9">
        <v>0.75</v>
      </c>
      <c r="G68" s="9">
        <f t="shared" si="0"/>
        <v>1.5</v>
      </c>
      <c r="H68" s="76"/>
      <c r="I68" s="19">
        <v>38034</v>
      </c>
      <c r="J68" s="19"/>
      <c r="K68" s="9">
        <v>1.5</v>
      </c>
      <c r="L68" s="9">
        <v>37</v>
      </c>
      <c r="M68" s="9">
        <v>5.95</v>
      </c>
      <c r="N68" s="9">
        <v>1</v>
      </c>
      <c r="O68" s="9">
        <f t="shared" si="1"/>
        <v>2</v>
      </c>
      <c r="P68" s="45"/>
      <c r="Q68" s="45"/>
      <c r="R68" s="45"/>
      <c r="S68" s="45"/>
    </row>
    <row r="69" spans="1:19" ht="20.100000000000001" customHeight="1">
      <c r="A69" s="19">
        <v>38040</v>
      </c>
      <c r="B69" s="19"/>
      <c r="C69" s="25">
        <v>3</v>
      </c>
      <c r="D69" s="11">
        <v>30</v>
      </c>
      <c r="E69" s="9">
        <v>8.85</v>
      </c>
      <c r="F69" s="9">
        <v>1</v>
      </c>
      <c r="G69" s="9">
        <f t="shared" si="0"/>
        <v>2</v>
      </c>
      <c r="H69" s="76"/>
      <c r="I69" s="19">
        <v>38040</v>
      </c>
      <c r="J69" s="19"/>
      <c r="K69" s="9">
        <v>1.5</v>
      </c>
      <c r="L69" s="9">
        <v>32</v>
      </c>
      <c r="M69" s="9">
        <v>5.4</v>
      </c>
      <c r="N69" s="9">
        <v>0.5</v>
      </c>
      <c r="O69" s="9">
        <f t="shared" si="1"/>
        <v>1</v>
      </c>
      <c r="P69" s="45"/>
      <c r="Q69" s="45"/>
      <c r="R69" s="45"/>
      <c r="S69" s="45"/>
    </row>
    <row r="70" spans="1:19" ht="20.100000000000001" customHeight="1">
      <c r="A70" s="19">
        <v>38047</v>
      </c>
      <c r="B70" s="19"/>
      <c r="C70" s="25">
        <v>3</v>
      </c>
      <c r="D70" s="11">
        <v>33</v>
      </c>
      <c r="E70" s="9">
        <v>9.84</v>
      </c>
      <c r="F70" s="9">
        <v>1</v>
      </c>
      <c r="G70" s="9">
        <f t="shared" si="0"/>
        <v>2</v>
      </c>
      <c r="H70" s="76"/>
      <c r="I70" s="19">
        <v>38047</v>
      </c>
      <c r="J70" s="19"/>
      <c r="K70" s="9">
        <v>1.6</v>
      </c>
      <c r="L70" s="9">
        <v>35</v>
      </c>
      <c r="M70" s="9">
        <v>5.55</v>
      </c>
      <c r="N70" s="9">
        <v>1</v>
      </c>
      <c r="O70" s="9">
        <f t="shared" si="1"/>
        <v>2</v>
      </c>
      <c r="P70" s="45"/>
      <c r="Q70" s="45"/>
      <c r="R70" s="45"/>
      <c r="S70" s="45"/>
    </row>
    <row r="71" spans="1:19" ht="20.100000000000001" customHeight="1">
      <c r="A71" s="19">
        <v>38054</v>
      </c>
      <c r="B71" s="19"/>
      <c r="C71" s="25">
        <v>2.95</v>
      </c>
      <c r="D71" s="11">
        <v>33</v>
      </c>
      <c r="E71" s="9">
        <v>8.76</v>
      </c>
      <c r="F71" s="9">
        <v>0.3</v>
      </c>
      <c r="G71" s="9">
        <f t="shared" si="0"/>
        <v>0.6</v>
      </c>
      <c r="H71" s="76"/>
      <c r="I71" s="19">
        <v>38054</v>
      </c>
      <c r="J71" s="19"/>
      <c r="K71" s="9">
        <v>1.7</v>
      </c>
      <c r="L71" s="9">
        <v>34</v>
      </c>
      <c r="M71" s="9">
        <v>7.03</v>
      </c>
      <c r="N71" s="9">
        <v>0.45</v>
      </c>
      <c r="O71" s="9">
        <f t="shared" si="1"/>
        <v>0.9</v>
      </c>
      <c r="P71" s="45"/>
      <c r="Q71" s="45"/>
      <c r="R71" s="45"/>
      <c r="S71" s="45"/>
    </row>
    <row r="72" spans="1:19" ht="20.100000000000001" customHeight="1">
      <c r="A72" s="19">
        <v>38061</v>
      </c>
      <c r="B72" s="19"/>
      <c r="C72" s="25">
        <v>3</v>
      </c>
      <c r="D72" s="11">
        <v>32</v>
      </c>
      <c r="E72" s="9">
        <v>8.69</v>
      </c>
      <c r="F72" s="9">
        <v>0.75</v>
      </c>
      <c r="G72" s="9">
        <f t="shared" si="0"/>
        <v>1.5</v>
      </c>
      <c r="H72" s="76"/>
      <c r="I72" s="19">
        <v>38061</v>
      </c>
      <c r="J72" s="19"/>
      <c r="K72" s="9">
        <v>1.8</v>
      </c>
      <c r="L72" s="9">
        <v>34</v>
      </c>
      <c r="M72" s="9">
        <v>6.76</v>
      </c>
      <c r="N72" s="9">
        <v>1</v>
      </c>
      <c r="O72" s="9">
        <f t="shared" si="1"/>
        <v>2</v>
      </c>
      <c r="P72" s="45"/>
      <c r="Q72" s="45"/>
      <c r="R72" s="45"/>
      <c r="S72" s="45"/>
    </row>
    <row r="73" spans="1:19" ht="20.100000000000001" customHeight="1">
      <c r="A73" s="19">
        <v>38069</v>
      </c>
      <c r="B73" s="19"/>
      <c r="C73" s="25">
        <v>3</v>
      </c>
      <c r="D73" s="11">
        <v>30</v>
      </c>
      <c r="E73" s="9">
        <v>10.34</v>
      </c>
      <c r="F73" s="9">
        <v>0.5</v>
      </c>
      <c r="G73" s="9">
        <f t="shared" si="0"/>
        <v>1</v>
      </c>
      <c r="H73" s="76"/>
      <c r="I73" s="19">
        <v>38072</v>
      </c>
      <c r="J73" s="19"/>
      <c r="K73" s="9">
        <v>1.4</v>
      </c>
      <c r="L73" s="9">
        <v>33</v>
      </c>
      <c r="M73" s="9">
        <v>7.26</v>
      </c>
      <c r="N73" s="9">
        <v>0.75</v>
      </c>
      <c r="O73" s="9">
        <f t="shared" si="1"/>
        <v>1.5</v>
      </c>
      <c r="P73" s="45"/>
      <c r="Q73" s="45"/>
      <c r="R73" s="45"/>
      <c r="S73" s="45"/>
    </row>
    <row r="74" spans="1:19" ht="20.100000000000001" customHeight="1">
      <c r="A74" s="19">
        <v>38075</v>
      </c>
      <c r="B74" s="19"/>
      <c r="C74" s="25">
        <v>2.9</v>
      </c>
      <c r="D74" s="11">
        <v>32</v>
      </c>
      <c r="E74" s="9">
        <v>10.23</v>
      </c>
      <c r="F74" s="9">
        <v>0.3</v>
      </c>
      <c r="G74" s="9">
        <f t="shared" ref="G74:G137" si="2">(F74*2)</f>
        <v>0.6</v>
      </c>
      <c r="H74" s="76"/>
      <c r="I74" s="19">
        <v>38075</v>
      </c>
      <c r="J74" s="19"/>
      <c r="K74" s="9">
        <v>1.4</v>
      </c>
      <c r="L74" s="9">
        <v>36</v>
      </c>
      <c r="M74" s="9">
        <v>8.9499999999999993</v>
      </c>
      <c r="N74" s="9">
        <v>0.35</v>
      </c>
      <c r="O74" s="9">
        <f t="shared" ref="O74:O137" si="3">(N74*2)</f>
        <v>0.7</v>
      </c>
      <c r="P74" s="45"/>
      <c r="Q74" s="45"/>
      <c r="R74" s="45"/>
      <c r="S74" s="45"/>
    </row>
    <row r="75" spans="1:19" ht="20.100000000000001" customHeight="1">
      <c r="A75" s="19">
        <v>38082</v>
      </c>
      <c r="B75" s="19"/>
      <c r="C75" s="25">
        <v>3</v>
      </c>
      <c r="D75" s="11">
        <v>34</v>
      </c>
      <c r="E75" s="9">
        <v>8.75</v>
      </c>
      <c r="F75" s="9">
        <v>0.75</v>
      </c>
      <c r="G75" s="9">
        <f t="shared" si="2"/>
        <v>1.5</v>
      </c>
      <c r="H75" s="76"/>
      <c r="I75" s="19">
        <v>38082</v>
      </c>
      <c r="J75" s="19"/>
      <c r="K75" s="9">
        <v>1.4</v>
      </c>
      <c r="L75" s="9">
        <v>34</v>
      </c>
      <c r="M75" s="9">
        <v>9.4600000000000009</v>
      </c>
      <c r="N75" s="9">
        <v>0.5</v>
      </c>
      <c r="O75" s="9">
        <f t="shared" si="3"/>
        <v>1</v>
      </c>
      <c r="P75" s="45"/>
      <c r="Q75" s="45"/>
      <c r="R75" s="45"/>
      <c r="S75" s="45"/>
    </row>
    <row r="76" spans="1:19" ht="20.100000000000001" customHeight="1">
      <c r="A76" s="19">
        <v>38090</v>
      </c>
      <c r="B76" s="19"/>
      <c r="C76" s="25">
        <v>3</v>
      </c>
      <c r="D76" s="11">
        <v>34</v>
      </c>
      <c r="E76" s="9">
        <v>9.25</v>
      </c>
      <c r="F76" s="9">
        <v>0.6</v>
      </c>
      <c r="G76" s="9">
        <f t="shared" si="2"/>
        <v>1.2</v>
      </c>
      <c r="H76" s="76"/>
      <c r="I76" s="19">
        <v>38090</v>
      </c>
      <c r="J76" s="19"/>
      <c r="K76" s="9">
        <v>1.6</v>
      </c>
      <c r="L76" s="9">
        <v>35</v>
      </c>
      <c r="M76" s="9">
        <v>8.25</v>
      </c>
      <c r="N76" s="9">
        <v>0.6</v>
      </c>
      <c r="O76" s="9">
        <f t="shared" si="3"/>
        <v>1.2</v>
      </c>
      <c r="P76" s="45"/>
      <c r="Q76" s="45"/>
      <c r="R76" s="45"/>
      <c r="S76" s="45"/>
    </row>
    <row r="77" spans="1:19" ht="20.100000000000001" customHeight="1">
      <c r="A77" s="19">
        <v>38096</v>
      </c>
      <c r="B77" s="19"/>
      <c r="C77" s="25">
        <v>3</v>
      </c>
      <c r="D77" s="11">
        <v>28</v>
      </c>
      <c r="E77" s="9">
        <v>8.35</v>
      </c>
      <c r="F77" s="9">
        <v>0.2</v>
      </c>
      <c r="G77" s="9">
        <f t="shared" si="2"/>
        <v>0.4</v>
      </c>
      <c r="H77" s="76"/>
      <c r="I77" s="19">
        <v>38096</v>
      </c>
      <c r="J77" s="19"/>
      <c r="K77" s="9">
        <v>1.4</v>
      </c>
      <c r="L77" s="9">
        <v>35</v>
      </c>
      <c r="M77" s="9">
        <v>9.6999999999999993</v>
      </c>
      <c r="N77" s="9">
        <v>0.3</v>
      </c>
      <c r="O77" s="9">
        <f t="shared" si="3"/>
        <v>0.6</v>
      </c>
      <c r="P77" s="45"/>
      <c r="Q77" s="45"/>
      <c r="R77" s="45"/>
      <c r="S77" s="45"/>
    </row>
    <row r="78" spans="1:19" ht="20.100000000000001" customHeight="1">
      <c r="A78" s="19">
        <v>38103</v>
      </c>
      <c r="B78" s="19"/>
      <c r="C78" s="25">
        <v>2.9</v>
      </c>
      <c r="D78" s="11">
        <v>37</v>
      </c>
      <c r="E78" s="9">
        <v>9.25</v>
      </c>
      <c r="F78" s="9">
        <v>0.5</v>
      </c>
      <c r="G78" s="9">
        <f t="shared" si="2"/>
        <v>1</v>
      </c>
      <c r="H78" s="76"/>
      <c r="I78" s="19">
        <v>38103</v>
      </c>
      <c r="J78" s="19"/>
      <c r="K78" s="9">
        <v>1.4</v>
      </c>
      <c r="L78" s="9">
        <v>40</v>
      </c>
      <c r="M78" s="9">
        <v>9.9499999999999993</v>
      </c>
      <c r="N78" s="9">
        <v>0.3</v>
      </c>
      <c r="O78" s="9">
        <f t="shared" si="3"/>
        <v>0.6</v>
      </c>
      <c r="P78" s="45"/>
      <c r="Q78" s="45"/>
      <c r="R78" s="45"/>
      <c r="S78" s="45"/>
    </row>
    <row r="79" spans="1:19" ht="20.100000000000001" customHeight="1">
      <c r="A79" s="19">
        <v>38111</v>
      </c>
      <c r="B79" s="19"/>
      <c r="C79" s="25">
        <v>3</v>
      </c>
      <c r="D79" s="11">
        <v>35</v>
      </c>
      <c r="E79" s="9">
        <v>8.65</v>
      </c>
      <c r="F79" s="9">
        <v>0.75</v>
      </c>
      <c r="G79" s="9">
        <f t="shared" si="2"/>
        <v>1.5</v>
      </c>
      <c r="H79" s="76"/>
      <c r="I79" s="19">
        <v>38111</v>
      </c>
      <c r="J79" s="19"/>
      <c r="K79" s="9">
        <v>1.6</v>
      </c>
      <c r="L79" s="9">
        <v>38</v>
      </c>
      <c r="M79" s="9">
        <v>7.25</v>
      </c>
      <c r="N79" s="9">
        <v>1</v>
      </c>
      <c r="O79" s="9">
        <f t="shared" si="3"/>
        <v>2</v>
      </c>
      <c r="P79" s="45"/>
      <c r="Q79" s="45"/>
      <c r="R79" s="45"/>
      <c r="S79" s="45"/>
    </row>
    <row r="80" spans="1:19" ht="20.100000000000001" customHeight="1">
      <c r="A80" s="19">
        <v>38117</v>
      </c>
      <c r="B80" s="19"/>
      <c r="C80" s="25">
        <v>3</v>
      </c>
      <c r="D80" s="11">
        <v>37</v>
      </c>
      <c r="E80" s="9">
        <v>8.3000000000000007</v>
      </c>
      <c r="F80" s="9">
        <v>0.75</v>
      </c>
      <c r="G80" s="9">
        <f t="shared" si="2"/>
        <v>1.5</v>
      </c>
      <c r="H80" s="76"/>
      <c r="I80" s="19">
        <v>38117</v>
      </c>
      <c r="J80" s="19"/>
      <c r="K80" s="9">
        <v>1.6</v>
      </c>
      <c r="L80" s="9">
        <v>40</v>
      </c>
      <c r="M80" s="9">
        <v>7.65</v>
      </c>
      <c r="N80" s="9">
        <v>1</v>
      </c>
      <c r="O80" s="9">
        <f t="shared" si="3"/>
        <v>2</v>
      </c>
      <c r="P80" s="45"/>
      <c r="Q80" s="45"/>
      <c r="R80" s="45"/>
      <c r="S80" s="45"/>
    </row>
    <row r="81" spans="1:19" ht="20.100000000000001" customHeight="1">
      <c r="A81" s="19">
        <v>38125</v>
      </c>
      <c r="B81" s="19"/>
      <c r="C81" s="25">
        <v>2.9</v>
      </c>
      <c r="D81" s="11">
        <v>38</v>
      </c>
      <c r="E81" s="9">
        <v>9</v>
      </c>
      <c r="F81" s="9">
        <v>0.5</v>
      </c>
      <c r="G81" s="9">
        <f t="shared" si="2"/>
        <v>1</v>
      </c>
      <c r="H81" s="76"/>
      <c r="I81" s="19">
        <v>38125</v>
      </c>
      <c r="J81" s="19"/>
      <c r="K81" s="9">
        <v>1.6</v>
      </c>
      <c r="L81" s="9">
        <v>39</v>
      </c>
      <c r="M81" s="9">
        <v>9.1</v>
      </c>
      <c r="N81" s="9">
        <v>0.35</v>
      </c>
      <c r="O81" s="9">
        <f t="shared" si="3"/>
        <v>0.7</v>
      </c>
      <c r="P81" s="45"/>
      <c r="Q81" s="45"/>
      <c r="R81" s="45"/>
      <c r="S81" s="45"/>
    </row>
    <row r="82" spans="1:19" ht="20.100000000000001" customHeight="1">
      <c r="A82" s="19">
        <v>38131</v>
      </c>
      <c r="B82" s="19"/>
      <c r="C82" s="25">
        <v>3</v>
      </c>
      <c r="D82" s="11">
        <v>36</v>
      </c>
      <c r="E82" s="9">
        <v>7.32</v>
      </c>
      <c r="F82" s="9">
        <v>0.75</v>
      </c>
      <c r="G82" s="9">
        <f t="shared" si="2"/>
        <v>1.5</v>
      </c>
      <c r="H82" s="76"/>
      <c r="I82" s="19">
        <v>38131</v>
      </c>
      <c r="J82" s="19"/>
      <c r="K82" s="9">
        <v>1.4</v>
      </c>
      <c r="L82" s="9">
        <v>35</v>
      </c>
      <c r="M82" s="9">
        <v>9.3800000000000008</v>
      </c>
      <c r="N82" s="9">
        <v>1</v>
      </c>
      <c r="O82" s="9">
        <f t="shared" si="3"/>
        <v>2</v>
      </c>
      <c r="P82" s="45"/>
      <c r="Q82" s="45"/>
      <c r="R82" s="45"/>
      <c r="S82" s="45"/>
    </row>
    <row r="83" spans="1:19" ht="20.100000000000001" customHeight="1">
      <c r="A83" s="19">
        <v>38139</v>
      </c>
      <c r="B83" s="19"/>
      <c r="C83" s="25">
        <v>3</v>
      </c>
      <c r="D83" s="11">
        <v>36</v>
      </c>
      <c r="E83" s="9">
        <v>7.62</v>
      </c>
      <c r="F83" s="9">
        <v>1</v>
      </c>
      <c r="G83" s="9">
        <f t="shared" si="2"/>
        <v>2</v>
      </c>
      <c r="H83" s="76"/>
      <c r="I83" s="19">
        <v>38139</v>
      </c>
      <c r="J83" s="19"/>
      <c r="K83" s="9">
        <v>1.5</v>
      </c>
      <c r="L83" s="9">
        <v>37</v>
      </c>
      <c r="M83" s="9">
        <v>5.83</v>
      </c>
      <c r="N83" s="9">
        <v>0.75</v>
      </c>
      <c r="O83" s="9">
        <f t="shared" si="3"/>
        <v>1.5</v>
      </c>
      <c r="P83" s="45"/>
      <c r="Q83" s="45"/>
      <c r="R83" s="45"/>
      <c r="S83" s="45"/>
    </row>
    <row r="84" spans="1:19" ht="20.100000000000001" customHeight="1">
      <c r="A84" s="19">
        <v>38145</v>
      </c>
      <c r="B84" s="19"/>
      <c r="C84" s="25">
        <v>3</v>
      </c>
      <c r="D84" s="11">
        <v>39</v>
      </c>
      <c r="E84" s="9">
        <v>7.9</v>
      </c>
      <c r="F84" s="9">
        <v>0.75</v>
      </c>
      <c r="G84" s="9">
        <f t="shared" si="2"/>
        <v>1.5</v>
      </c>
      <c r="H84" s="76"/>
      <c r="I84" s="19">
        <v>38145</v>
      </c>
      <c r="J84" s="19"/>
      <c r="K84" s="9">
        <v>1.4</v>
      </c>
      <c r="L84" s="9">
        <v>40</v>
      </c>
      <c r="M84" s="9">
        <v>6.2</v>
      </c>
      <c r="N84" s="9">
        <v>0.75</v>
      </c>
      <c r="O84" s="9">
        <f t="shared" si="3"/>
        <v>1.5</v>
      </c>
      <c r="P84" s="45"/>
      <c r="Q84" s="45"/>
      <c r="R84" s="45"/>
      <c r="S84" s="45"/>
    </row>
    <row r="85" spans="1:19" ht="20.100000000000001" customHeight="1">
      <c r="A85" s="19">
        <v>38152</v>
      </c>
      <c r="B85" s="19"/>
      <c r="C85" s="25">
        <v>3</v>
      </c>
      <c r="D85" s="11">
        <v>37</v>
      </c>
      <c r="E85" s="9">
        <v>8.4</v>
      </c>
      <c r="F85" s="9">
        <v>0.6</v>
      </c>
      <c r="G85" s="9">
        <f t="shared" si="2"/>
        <v>1.2</v>
      </c>
      <c r="H85" s="76"/>
      <c r="I85" s="19">
        <v>38152</v>
      </c>
      <c r="J85" s="19"/>
      <c r="K85" s="9">
        <v>1.4</v>
      </c>
      <c r="L85" s="9">
        <v>39</v>
      </c>
      <c r="M85" s="9">
        <v>9.9499999999999993</v>
      </c>
      <c r="N85" s="9">
        <v>0.25</v>
      </c>
      <c r="O85" s="9">
        <f t="shared" si="3"/>
        <v>0.5</v>
      </c>
      <c r="P85" s="45"/>
      <c r="Q85" s="45"/>
      <c r="R85" s="45"/>
      <c r="S85" s="45"/>
    </row>
    <row r="86" spans="1:19" ht="20.100000000000001" customHeight="1">
      <c r="A86" s="19">
        <v>38159</v>
      </c>
      <c r="B86" s="19"/>
      <c r="C86" s="25">
        <v>3</v>
      </c>
      <c r="D86" s="11">
        <v>37</v>
      </c>
      <c r="E86" s="9">
        <v>10.56</v>
      </c>
      <c r="F86" s="9">
        <v>1</v>
      </c>
      <c r="G86" s="9">
        <f t="shared" si="2"/>
        <v>2</v>
      </c>
      <c r="H86" s="76"/>
      <c r="I86" s="19">
        <v>38159</v>
      </c>
      <c r="J86" s="19"/>
      <c r="K86" s="9">
        <v>1.4</v>
      </c>
      <c r="L86" s="9">
        <v>38</v>
      </c>
      <c r="M86" s="9">
        <v>4.92</v>
      </c>
      <c r="N86" s="9">
        <v>1</v>
      </c>
      <c r="O86" s="9">
        <f t="shared" si="3"/>
        <v>2</v>
      </c>
      <c r="P86" s="45"/>
      <c r="Q86" s="45"/>
      <c r="R86" s="45"/>
      <c r="S86" s="45"/>
    </row>
    <row r="87" spans="1:19" ht="20.100000000000001" customHeight="1">
      <c r="A87" s="19">
        <v>38166</v>
      </c>
      <c r="B87" s="19"/>
      <c r="C87" s="25">
        <v>3</v>
      </c>
      <c r="D87" s="11">
        <v>36</v>
      </c>
      <c r="E87" s="9">
        <v>10.96</v>
      </c>
      <c r="F87" s="9">
        <v>0.75</v>
      </c>
      <c r="G87" s="9">
        <f t="shared" si="2"/>
        <v>1.5</v>
      </c>
      <c r="H87" s="76"/>
      <c r="I87" s="19">
        <v>38166</v>
      </c>
      <c r="J87" s="19"/>
      <c r="K87" s="9">
        <v>1.4</v>
      </c>
      <c r="L87" s="9">
        <v>37</v>
      </c>
      <c r="M87" s="9">
        <v>5.71</v>
      </c>
      <c r="N87" s="9">
        <v>1</v>
      </c>
      <c r="O87" s="9">
        <f t="shared" si="3"/>
        <v>2</v>
      </c>
      <c r="P87" s="45"/>
      <c r="Q87" s="45"/>
      <c r="R87" s="45"/>
      <c r="S87" s="45"/>
    </row>
    <row r="88" spans="1:19" ht="20.100000000000001" customHeight="1">
      <c r="A88" s="19">
        <v>38173</v>
      </c>
      <c r="B88" s="19"/>
      <c r="C88" s="25">
        <v>2.9</v>
      </c>
      <c r="D88" s="11">
        <v>36</v>
      </c>
      <c r="E88" s="9">
        <v>9.59</v>
      </c>
      <c r="F88" s="9">
        <v>0.5</v>
      </c>
      <c r="G88" s="9">
        <f t="shared" si="2"/>
        <v>1</v>
      </c>
      <c r="H88" s="76"/>
      <c r="I88" s="19">
        <v>38173</v>
      </c>
      <c r="J88" s="19"/>
      <c r="K88" s="9">
        <v>1.5</v>
      </c>
      <c r="L88" s="9">
        <v>37</v>
      </c>
      <c r="M88" s="9">
        <v>8.0500000000000007</v>
      </c>
      <c r="N88" s="9">
        <v>0.6</v>
      </c>
      <c r="O88" s="9">
        <f t="shared" si="3"/>
        <v>1.2</v>
      </c>
      <c r="P88" s="45"/>
      <c r="Q88" s="45"/>
      <c r="R88" s="45"/>
      <c r="S88" s="45"/>
    </row>
    <row r="89" spans="1:19" ht="20.100000000000001" customHeight="1">
      <c r="A89" s="19">
        <v>38180</v>
      </c>
      <c r="B89" s="19"/>
      <c r="C89" s="25">
        <v>1.5</v>
      </c>
      <c r="D89" s="11">
        <v>37</v>
      </c>
      <c r="E89" s="9">
        <v>6.39</v>
      </c>
      <c r="F89" s="9">
        <v>1</v>
      </c>
      <c r="G89" s="9">
        <f t="shared" si="2"/>
        <v>2</v>
      </c>
      <c r="H89" s="76"/>
      <c r="I89" s="19">
        <v>38180</v>
      </c>
      <c r="J89" s="19"/>
      <c r="K89" s="9">
        <v>1.5</v>
      </c>
      <c r="L89" s="9">
        <v>38</v>
      </c>
      <c r="M89" s="9">
        <v>9.7200000000000006</v>
      </c>
      <c r="N89" s="9">
        <v>1</v>
      </c>
      <c r="O89" s="9">
        <f t="shared" si="3"/>
        <v>2</v>
      </c>
      <c r="P89" s="45"/>
      <c r="Q89" s="45"/>
      <c r="R89" s="45"/>
      <c r="S89" s="45"/>
    </row>
    <row r="90" spans="1:19" ht="20.100000000000001" customHeight="1">
      <c r="A90" s="19">
        <v>38188</v>
      </c>
      <c r="B90" s="19"/>
      <c r="C90" s="25">
        <v>2.9</v>
      </c>
      <c r="D90" s="11">
        <v>36</v>
      </c>
      <c r="E90" s="9">
        <v>11.04</v>
      </c>
      <c r="F90" s="9">
        <v>1</v>
      </c>
      <c r="G90" s="9">
        <f t="shared" si="2"/>
        <v>2</v>
      </c>
      <c r="H90" s="76"/>
      <c r="I90" s="19">
        <v>38188</v>
      </c>
      <c r="J90" s="19"/>
      <c r="K90" s="9">
        <v>1.4</v>
      </c>
      <c r="L90" s="9">
        <v>37</v>
      </c>
      <c r="M90" s="9">
        <v>7.23</v>
      </c>
      <c r="N90" s="9">
        <v>1</v>
      </c>
      <c r="O90" s="9">
        <f t="shared" si="3"/>
        <v>2</v>
      </c>
      <c r="P90" s="45"/>
      <c r="Q90" s="45"/>
      <c r="R90" s="45"/>
      <c r="S90" s="45"/>
    </row>
    <row r="91" spans="1:19" ht="20.100000000000001" customHeight="1">
      <c r="A91" s="19">
        <v>38194</v>
      </c>
      <c r="B91" s="19"/>
      <c r="C91" s="25">
        <v>2.8</v>
      </c>
      <c r="D91" s="11">
        <v>36</v>
      </c>
      <c r="E91" s="9">
        <v>9.73</v>
      </c>
      <c r="F91" s="9">
        <v>0.4</v>
      </c>
      <c r="G91" s="9">
        <f t="shared" si="2"/>
        <v>0.8</v>
      </c>
      <c r="H91" s="76"/>
      <c r="I91" s="19">
        <v>38194</v>
      </c>
      <c r="J91" s="19"/>
      <c r="K91" s="9">
        <v>1.4</v>
      </c>
      <c r="L91" s="9">
        <v>39</v>
      </c>
      <c r="M91" s="9">
        <v>11.48</v>
      </c>
      <c r="N91" s="9">
        <v>0.35</v>
      </c>
      <c r="O91" s="9">
        <f t="shared" si="3"/>
        <v>0.7</v>
      </c>
      <c r="P91" s="45"/>
      <c r="Q91" s="45"/>
      <c r="R91" s="45"/>
      <c r="S91" s="45"/>
    </row>
    <row r="92" spans="1:19" ht="20.100000000000001" customHeight="1">
      <c r="A92" s="19">
        <v>38205</v>
      </c>
      <c r="B92" s="19"/>
      <c r="C92" s="25">
        <v>3</v>
      </c>
      <c r="D92" s="11">
        <v>38</v>
      </c>
      <c r="E92" s="9">
        <v>11.86</v>
      </c>
      <c r="F92" s="9">
        <v>1</v>
      </c>
      <c r="G92" s="9">
        <f t="shared" si="2"/>
        <v>2</v>
      </c>
      <c r="H92" s="76"/>
      <c r="I92" s="19">
        <v>38205</v>
      </c>
      <c r="J92" s="19"/>
      <c r="K92" s="9">
        <v>1.4</v>
      </c>
      <c r="L92" s="9">
        <v>39</v>
      </c>
      <c r="M92" s="9">
        <v>7.61</v>
      </c>
      <c r="N92" s="9">
        <v>1</v>
      </c>
      <c r="O92" s="9">
        <f t="shared" si="3"/>
        <v>2</v>
      </c>
      <c r="P92" s="45"/>
      <c r="Q92" s="45"/>
      <c r="R92" s="45"/>
      <c r="S92" s="45"/>
    </row>
    <row r="93" spans="1:19" ht="20.100000000000001" customHeight="1">
      <c r="A93" s="19">
        <v>38209</v>
      </c>
      <c r="B93" s="19"/>
      <c r="C93" s="25">
        <v>2.8</v>
      </c>
      <c r="D93" s="11">
        <v>37</v>
      </c>
      <c r="E93" s="9">
        <v>10.97</v>
      </c>
      <c r="F93" s="9">
        <v>0.3</v>
      </c>
      <c r="G93" s="9">
        <f t="shared" si="2"/>
        <v>0.6</v>
      </c>
      <c r="H93" s="76"/>
      <c r="I93" s="19">
        <v>38209</v>
      </c>
      <c r="J93" s="19"/>
      <c r="K93" s="9">
        <v>1.4</v>
      </c>
      <c r="L93" s="9">
        <v>38</v>
      </c>
      <c r="M93" s="9">
        <v>10.86</v>
      </c>
      <c r="N93" s="9">
        <v>0.25</v>
      </c>
      <c r="O93" s="9">
        <f t="shared" si="3"/>
        <v>0.5</v>
      </c>
      <c r="P93" s="45"/>
      <c r="Q93" s="45"/>
      <c r="R93" s="45"/>
      <c r="S93" s="45"/>
    </row>
    <row r="94" spans="1:19" ht="20.100000000000001" customHeight="1">
      <c r="A94" s="19">
        <v>38215</v>
      </c>
      <c r="B94" s="19"/>
      <c r="C94" s="25">
        <v>3</v>
      </c>
      <c r="D94" s="11">
        <v>38</v>
      </c>
      <c r="E94" s="9">
        <v>10.87</v>
      </c>
      <c r="F94" s="9">
        <v>1</v>
      </c>
      <c r="G94" s="9">
        <f t="shared" si="2"/>
        <v>2</v>
      </c>
      <c r="H94" s="76"/>
      <c r="I94" s="19">
        <v>38215</v>
      </c>
      <c r="J94" s="19"/>
      <c r="K94" s="9">
        <v>1.5</v>
      </c>
      <c r="L94" s="9">
        <v>40</v>
      </c>
      <c r="M94" s="9">
        <v>7.01</v>
      </c>
      <c r="N94" s="9">
        <v>1</v>
      </c>
      <c r="O94" s="9">
        <f t="shared" si="3"/>
        <v>2</v>
      </c>
      <c r="P94" s="45"/>
      <c r="Q94" s="45"/>
      <c r="R94" s="45"/>
      <c r="S94" s="45"/>
    </row>
    <row r="95" spans="1:19" ht="20.100000000000001" customHeight="1">
      <c r="A95" s="19">
        <v>38222</v>
      </c>
      <c r="B95" s="19"/>
      <c r="C95" s="25">
        <v>3</v>
      </c>
      <c r="D95" s="11">
        <v>36</v>
      </c>
      <c r="E95" s="9">
        <v>10.72</v>
      </c>
      <c r="F95" s="9">
        <v>0.75</v>
      </c>
      <c r="G95" s="9">
        <f t="shared" si="2"/>
        <v>1.5</v>
      </c>
      <c r="H95" s="76"/>
      <c r="I95" s="19">
        <v>38222</v>
      </c>
      <c r="J95" s="19"/>
      <c r="K95" s="9">
        <v>1.4</v>
      </c>
      <c r="L95" s="9">
        <v>38</v>
      </c>
      <c r="M95" s="9">
        <v>6.49</v>
      </c>
      <c r="N95" s="9">
        <v>1</v>
      </c>
      <c r="O95" s="9">
        <f t="shared" si="3"/>
        <v>2</v>
      </c>
      <c r="P95" s="45"/>
      <c r="Q95" s="45"/>
      <c r="R95" s="45"/>
      <c r="S95" s="45"/>
    </row>
    <row r="96" spans="1:19" ht="20.100000000000001" customHeight="1">
      <c r="A96" s="19">
        <v>38230</v>
      </c>
      <c r="B96" s="19"/>
      <c r="C96" s="25">
        <v>2.8</v>
      </c>
      <c r="D96" s="11">
        <v>37</v>
      </c>
      <c r="E96" s="9">
        <v>10.94</v>
      </c>
      <c r="F96" s="9">
        <v>1</v>
      </c>
      <c r="G96" s="9">
        <f t="shared" si="2"/>
        <v>2</v>
      </c>
      <c r="H96" s="76"/>
      <c r="I96" s="19">
        <v>38230</v>
      </c>
      <c r="J96" s="19"/>
      <c r="K96" s="9">
        <v>1.3</v>
      </c>
      <c r="L96" s="9">
        <v>39</v>
      </c>
      <c r="M96" s="9">
        <v>7.43</v>
      </c>
      <c r="N96" s="9">
        <v>1</v>
      </c>
      <c r="O96" s="9">
        <f t="shared" si="3"/>
        <v>2</v>
      </c>
      <c r="P96" s="45"/>
      <c r="Q96" s="45"/>
      <c r="R96" s="45"/>
      <c r="S96" s="45"/>
    </row>
    <row r="97" spans="1:19" ht="20.100000000000001" customHeight="1">
      <c r="A97" s="19">
        <v>38236</v>
      </c>
      <c r="B97" s="19"/>
      <c r="C97" s="25">
        <v>3</v>
      </c>
      <c r="D97" s="11">
        <v>37</v>
      </c>
      <c r="E97" s="9">
        <v>10.53</v>
      </c>
      <c r="F97" s="9">
        <v>0.75</v>
      </c>
      <c r="G97" s="9">
        <f t="shared" si="2"/>
        <v>1.5</v>
      </c>
      <c r="H97" s="76"/>
      <c r="I97" s="19">
        <v>38236</v>
      </c>
      <c r="J97" s="19"/>
      <c r="K97" s="9">
        <v>1.3</v>
      </c>
      <c r="L97" s="9">
        <v>38</v>
      </c>
      <c r="M97" s="9">
        <v>8.9700000000000006</v>
      </c>
      <c r="N97" s="9">
        <v>0.75</v>
      </c>
      <c r="O97" s="9">
        <f t="shared" si="3"/>
        <v>1.5</v>
      </c>
      <c r="P97" s="45"/>
      <c r="Q97" s="45"/>
      <c r="R97" s="45"/>
      <c r="S97" s="45"/>
    </row>
    <row r="98" spans="1:19" ht="20.100000000000001" customHeight="1">
      <c r="A98" s="19">
        <v>38243</v>
      </c>
      <c r="B98" s="19"/>
      <c r="C98" s="25">
        <v>2.8</v>
      </c>
      <c r="D98" s="11">
        <v>34</v>
      </c>
      <c r="E98" s="9">
        <v>10.6</v>
      </c>
      <c r="F98" s="9">
        <v>0.5</v>
      </c>
      <c r="G98" s="9">
        <f t="shared" si="2"/>
        <v>1</v>
      </c>
      <c r="H98" s="76"/>
      <c r="I98" s="19" t="s">
        <v>14</v>
      </c>
      <c r="J98" s="19"/>
      <c r="K98" s="9">
        <v>1.5</v>
      </c>
      <c r="L98" s="9">
        <v>36</v>
      </c>
      <c r="M98" s="9">
        <v>10.63</v>
      </c>
      <c r="N98" s="9">
        <v>0.7</v>
      </c>
      <c r="O98" s="9">
        <f t="shared" si="3"/>
        <v>1.4</v>
      </c>
      <c r="P98" s="45"/>
      <c r="Q98" s="45"/>
      <c r="R98" s="45"/>
      <c r="S98" s="45"/>
    </row>
    <row r="99" spans="1:19" ht="20.100000000000001" customHeight="1">
      <c r="A99" s="19">
        <v>38252</v>
      </c>
      <c r="B99" s="19"/>
      <c r="C99" s="25">
        <v>3</v>
      </c>
      <c r="D99" s="11">
        <v>35</v>
      </c>
      <c r="E99" s="9">
        <v>7.26</v>
      </c>
      <c r="F99" s="9">
        <v>1</v>
      </c>
      <c r="G99" s="9">
        <f t="shared" si="2"/>
        <v>2</v>
      </c>
      <c r="H99" s="76"/>
      <c r="I99" s="19">
        <v>38252</v>
      </c>
      <c r="J99" s="19"/>
      <c r="K99" s="9">
        <v>1.2</v>
      </c>
      <c r="L99" s="9">
        <v>36</v>
      </c>
      <c r="M99" s="9">
        <v>9.35</v>
      </c>
      <c r="N99" s="9">
        <v>1</v>
      </c>
      <c r="O99" s="9">
        <f t="shared" si="3"/>
        <v>2</v>
      </c>
      <c r="P99" s="45"/>
      <c r="Q99" s="45"/>
      <c r="R99" s="45"/>
      <c r="S99" s="45"/>
    </row>
    <row r="100" spans="1:19" ht="20.100000000000001" customHeight="1">
      <c r="A100" s="19">
        <v>38257</v>
      </c>
      <c r="B100" s="19"/>
      <c r="C100" s="25">
        <v>2</v>
      </c>
      <c r="D100" s="11">
        <v>36</v>
      </c>
      <c r="E100" s="9">
        <v>6.79</v>
      </c>
      <c r="F100" s="9">
        <v>0.75</v>
      </c>
      <c r="G100" s="9">
        <f t="shared" si="2"/>
        <v>1.5</v>
      </c>
      <c r="H100" s="76"/>
      <c r="I100" s="19">
        <v>38257</v>
      </c>
      <c r="J100" s="19"/>
      <c r="K100" s="9">
        <v>1.2</v>
      </c>
      <c r="L100" s="9">
        <v>37</v>
      </c>
      <c r="M100" s="9">
        <v>9.57</v>
      </c>
      <c r="N100" s="9">
        <v>1</v>
      </c>
      <c r="O100" s="9">
        <f t="shared" si="3"/>
        <v>2</v>
      </c>
      <c r="P100" s="45"/>
      <c r="Q100" s="45"/>
      <c r="R100" s="45"/>
      <c r="S100" s="45"/>
    </row>
    <row r="101" spans="1:19" ht="20.100000000000001" customHeight="1">
      <c r="A101" s="19">
        <v>38266</v>
      </c>
      <c r="B101" s="19"/>
      <c r="C101" s="25">
        <v>2.6</v>
      </c>
      <c r="D101" s="11">
        <v>36</v>
      </c>
      <c r="E101" s="9">
        <v>6.79</v>
      </c>
      <c r="F101" s="9">
        <v>0.5</v>
      </c>
      <c r="G101" s="9">
        <f t="shared" si="2"/>
        <v>1</v>
      </c>
      <c r="H101" s="76"/>
      <c r="I101" s="19">
        <v>38266</v>
      </c>
      <c r="J101" s="19"/>
      <c r="K101" s="9">
        <v>1.2</v>
      </c>
      <c r="L101" s="9">
        <v>38</v>
      </c>
      <c r="M101" s="9">
        <v>9.36</v>
      </c>
      <c r="N101" s="9">
        <v>0.5</v>
      </c>
      <c r="O101" s="9">
        <f t="shared" si="3"/>
        <v>1</v>
      </c>
      <c r="P101" s="45"/>
      <c r="Q101" s="45"/>
      <c r="R101" s="45"/>
      <c r="S101" s="45"/>
    </row>
    <row r="102" spans="1:19" ht="20.100000000000001" customHeight="1">
      <c r="A102" s="19">
        <v>38271</v>
      </c>
      <c r="B102" s="19"/>
      <c r="C102" s="25">
        <v>2.8</v>
      </c>
      <c r="D102" s="11">
        <v>34</v>
      </c>
      <c r="E102" s="9">
        <v>10.47</v>
      </c>
      <c r="F102" s="9">
        <v>0.3</v>
      </c>
      <c r="G102" s="9">
        <f t="shared" si="2"/>
        <v>0.6</v>
      </c>
      <c r="H102" s="76"/>
      <c r="I102" s="19">
        <v>38271</v>
      </c>
      <c r="J102" s="19"/>
      <c r="K102" s="9">
        <v>1.3</v>
      </c>
      <c r="L102" s="9">
        <v>35</v>
      </c>
      <c r="M102" s="9">
        <v>10.7</v>
      </c>
      <c r="N102" s="9">
        <v>0.4</v>
      </c>
      <c r="O102" s="9">
        <f t="shared" si="3"/>
        <v>0.8</v>
      </c>
      <c r="P102" s="45"/>
      <c r="Q102" s="45"/>
      <c r="R102" s="45"/>
      <c r="S102" s="45"/>
    </row>
    <row r="103" spans="1:19" ht="20.100000000000001" customHeight="1">
      <c r="A103" s="19">
        <v>38278</v>
      </c>
      <c r="B103" s="19"/>
      <c r="C103" s="25">
        <v>2.8</v>
      </c>
      <c r="D103" s="11">
        <v>33</v>
      </c>
      <c r="E103" s="9">
        <v>9.36</v>
      </c>
      <c r="F103" s="9">
        <v>0.75</v>
      </c>
      <c r="G103" s="9">
        <f t="shared" si="2"/>
        <v>1.5</v>
      </c>
      <c r="H103" s="76"/>
      <c r="I103" s="19">
        <v>38278</v>
      </c>
      <c r="J103" s="19"/>
      <c r="K103" s="9">
        <v>1.4</v>
      </c>
      <c r="L103" s="9">
        <v>34</v>
      </c>
      <c r="M103" s="9">
        <v>6.02</v>
      </c>
      <c r="N103" s="9">
        <v>0.75</v>
      </c>
      <c r="O103" s="9">
        <f t="shared" si="3"/>
        <v>1.5</v>
      </c>
      <c r="P103" s="45"/>
      <c r="Q103" s="45"/>
      <c r="R103" s="45"/>
      <c r="S103" s="45"/>
    </row>
    <row r="104" spans="1:19" ht="20.100000000000001" customHeight="1">
      <c r="A104" s="19">
        <v>38285</v>
      </c>
      <c r="B104" s="19"/>
      <c r="C104" s="25">
        <v>2.8</v>
      </c>
      <c r="D104" s="11">
        <v>36</v>
      </c>
      <c r="E104" s="9">
        <v>10.18</v>
      </c>
      <c r="F104" s="9">
        <v>0.5</v>
      </c>
      <c r="G104" s="9">
        <f t="shared" si="2"/>
        <v>1</v>
      </c>
      <c r="H104" s="76"/>
      <c r="I104" s="19">
        <v>38285</v>
      </c>
      <c r="J104" s="19"/>
      <c r="K104" s="9">
        <v>1.5</v>
      </c>
      <c r="L104" s="9">
        <v>35</v>
      </c>
      <c r="M104" s="9">
        <v>6.32</v>
      </c>
      <c r="N104" s="9">
        <v>1</v>
      </c>
      <c r="O104" s="9">
        <f t="shared" si="3"/>
        <v>2</v>
      </c>
      <c r="P104" s="45"/>
      <c r="Q104" s="45"/>
      <c r="R104" s="45"/>
      <c r="S104" s="45"/>
    </row>
    <row r="105" spans="1:19" ht="20.100000000000001" customHeight="1">
      <c r="A105" s="19">
        <v>38292</v>
      </c>
      <c r="B105" s="19"/>
      <c r="C105" s="25">
        <v>2.9</v>
      </c>
      <c r="D105" s="11">
        <v>35</v>
      </c>
      <c r="E105" s="9">
        <v>10.42</v>
      </c>
      <c r="F105" s="9">
        <v>0.3</v>
      </c>
      <c r="G105" s="9">
        <f t="shared" si="2"/>
        <v>0.6</v>
      </c>
      <c r="H105" s="76"/>
      <c r="I105" s="19">
        <v>38292</v>
      </c>
      <c r="J105" s="19"/>
      <c r="K105" s="9">
        <v>1.4</v>
      </c>
      <c r="L105" s="9">
        <v>35</v>
      </c>
      <c r="M105" s="9">
        <v>10.94</v>
      </c>
      <c r="N105" s="9">
        <v>0.5</v>
      </c>
      <c r="O105" s="9">
        <f t="shared" si="3"/>
        <v>1</v>
      </c>
      <c r="P105" s="45"/>
      <c r="Q105" s="45"/>
      <c r="R105" s="45"/>
      <c r="S105" s="45"/>
    </row>
    <row r="106" spans="1:19" ht="20.100000000000001" customHeight="1">
      <c r="A106" s="19">
        <v>38299</v>
      </c>
      <c r="B106" s="19"/>
      <c r="C106" s="25">
        <v>2.8</v>
      </c>
      <c r="D106" s="11">
        <v>34</v>
      </c>
      <c r="E106" s="9">
        <v>10.119999999999999</v>
      </c>
      <c r="F106" s="9">
        <v>0.25</v>
      </c>
      <c r="G106" s="9">
        <f t="shared" si="2"/>
        <v>0.5</v>
      </c>
      <c r="H106" s="76"/>
      <c r="I106" s="19">
        <v>38299</v>
      </c>
      <c r="J106" s="19"/>
      <c r="K106" s="9">
        <v>1.3</v>
      </c>
      <c r="L106" s="9">
        <v>35</v>
      </c>
      <c r="M106" s="9">
        <v>10.66</v>
      </c>
      <c r="N106" s="9">
        <v>0.4</v>
      </c>
      <c r="O106" s="9">
        <f t="shared" si="3"/>
        <v>0.8</v>
      </c>
      <c r="P106" s="45"/>
      <c r="Q106" s="45"/>
      <c r="R106" s="45"/>
      <c r="S106" s="45"/>
    </row>
    <row r="107" spans="1:19" ht="20.100000000000001" customHeight="1">
      <c r="A107" s="19">
        <v>38306</v>
      </c>
      <c r="B107" s="19"/>
      <c r="C107" s="25">
        <v>2</v>
      </c>
      <c r="D107" s="11">
        <v>36</v>
      </c>
      <c r="E107" s="9">
        <v>9.56</v>
      </c>
      <c r="F107" s="9">
        <v>1</v>
      </c>
      <c r="G107" s="9">
        <f t="shared" si="2"/>
        <v>2</v>
      </c>
      <c r="H107" s="76"/>
      <c r="I107" s="19">
        <v>38306</v>
      </c>
      <c r="J107" s="19"/>
      <c r="K107" s="9">
        <v>0.63</v>
      </c>
      <c r="L107" s="9">
        <v>37</v>
      </c>
      <c r="M107" s="9">
        <v>6.06</v>
      </c>
      <c r="N107" s="9">
        <v>0.5</v>
      </c>
      <c r="O107" s="9">
        <f t="shared" si="3"/>
        <v>1</v>
      </c>
      <c r="P107" s="45"/>
      <c r="Q107" s="45"/>
      <c r="R107" s="45"/>
      <c r="S107" s="45"/>
    </row>
    <row r="108" spans="1:19" ht="20.100000000000001" customHeight="1">
      <c r="A108" s="19">
        <v>38313</v>
      </c>
      <c r="B108" s="19"/>
      <c r="C108" s="25">
        <v>2.8</v>
      </c>
      <c r="D108" s="11">
        <v>35</v>
      </c>
      <c r="E108" s="9">
        <v>10.45</v>
      </c>
      <c r="F108" s="9">
        <v>1</v>
      </c>
      <c r="G108" s="9">
        <f t="shared" si="2"/>
        <v>2</v>
      </c>
      <c r="H108" s="76"/>
      <c r="I108" s="19">
        <v>38313</v>
      </c>
      <c r="J108" s="19"/>
      <c r="K108" s="9">
        <v>1.4</v>
      </c>
      <c r="L108" s="9">
        <v>35</v>
      </c>
      <c r="M108" s="9">
        <v>6.7</v>
      </c>
      <c r="N108" s="9">
        <v>1</v>
      </c>
      <c r="O108" s="9">
        <f t="shared" si="3"/>
        <v>2</v>
      </c>
      <c r="P108" s="45"/>
      <c r="Q108" s="45"/>
      <c r="R108" s="45"/>
      <c r="S108" s="45"/>
    </row>
    <row r="109" spans="1:19" ht="20.100000000000001" customHeight="1">
      <c r="A109" s="19">
        <v>38320</v>
      </c>
      <c r="B109" s="19"/>
      <c r="C109" s="25">
        <v>2.8</v>
      </c>
      <c r="D109" s="11">
        <v>34</v>
      </c>
      <c r="E109" s="9">
        <v>10.4</v>
      </c>
      <c r="F109" s="9">
        <v>0.35</v>
      </c>
      <c r="G109" s="9">
        <f t="shared" si="2"/>
        <v>0.7</v>
      </c>
      <c r="H109" s="76"/>
      <c r="I109" s="19">
        <v>38320</v>
      </c>
      <c r="J109" s="19"/>
      <c r="K109" s="9">
        <v>1.4</v>
      </c>
      <c r="L109" s="9">
        <v>30</v>
      </c>
      <c r="M109" s="9">
        <v>9.4</v>
      </c>
      <c r="N109" s="9">
        <v>0.65</v>
      </c>
      <c r="O109" s="9">
        <f t="shared" si="3"/>
        <v>1.3</v>
      </c>
      <c r="P109" s="45"/>
      <c r="Q109" s="45"/>
      <c r="R109" s="45"/>
      <c r="S109" s="45"/>
    </row>
    <row r="110" spans="1:19" ht="20.100000000000001" customHeight="1">
      <c r="A110" s="19">
        <v>38327</v>
      </c>
      <c r="B110" s="19"/>
      <c r="C110" s="25">
        <v>2.8</v>
      </c>
      <c r="D110" s="11">
        <v>35</v>
      </c>
      <c r="E110" s="9">
        <v>9.33</v>
      </c>
      <c r="F110" s="9">
        <v>0.25</v>
      </c>
      <c r="G110" s="9">
        <f t="shared" si="2"/>
        <v>0.5</v>
      </c>
      <c r="H110" s="76"/>
      <c r="I110" s="19">
        <v>38327</v>
      </c>
      <c r="J110" s="19"/>
      <c r="K110" s="9">
        <v>1.4</v>
      </c>
      <c r="L110" s="9">
        <v>35</v>
      </c>
      <c r="M110" s="9">
        <v>4.5999999999999996</v>
      </c>
      <c r="N110" s="9">
        <v>1</v>
      </c>
      <c r="O110" s="9">
        <f t="shared" si="3"/>
        <v>2</v>
      </c>
      <c r="P110" s="45"/>
      <c r="Q110" s="45"/>
      <c r="R110" s="45"/>
      <c r="S110" s="45"/>
    </row>
    <row r="111" spans="1:19" ht="20.100000000000001" customHeight="1">
      <c r="A111" s="19">
        <v>38334</v>
      </c>
      <c r="B111" s="19"/>
      <c r="C111" s="25">
        <v>2.8</v>
      </c>
      <c r="D111" s="11">
        <v>33</v>
      </c>
      <c r="E111" s="9">
        <v>10.57</v>
      </c>
      <c r="F111" s="9">
        <v>0.5</v>
      </c>
      <c r="G111" s="9">
        <f t="shared" si="2"/>
        <v>1</v>
      </c>
      <c r="H111" s="76"/>
      <c r="I111" s="19">
        <v>38334</v>
      </c>
      <c r="J111" s="19"/>
      <c r="K111" s="9">
        <v>1.3</v>
      </c>
      <c r="L111" s="9">
        <v>34</v>
      </c>
      <c r="M111" s="9">
        <v>10.18</v>
      </c>
      <c r="N111" s="9">
        <v>0.6</v>
      </c>
      <c r="O111" s="9">
        <f t="shared" si="3"/>
        <v>1.2</v>
      </c>
      <c r="P111" s="45"/>
      <c r="Q111" s="45"/>
      <c r="R111" s="45"/>
      <c r="S111" s="45"/>
    </row>
    <row r="112" spans="1:19" ht="20.100000000000001" customHeight="1">
      <c r="A112" s="19">
        <v>38341</v>
      </c>
      <c r="B112" s="19"/>
      <c r="C112" s="25">
        <v>2.9</v>
      </c>
      <c r="D112" s="11">
        <v>33</v>
      </c>
      <c r="E112" s="9">
        <v>9.86</v>
      </c>
      <c r="F112" s="9">
        <v>0.5</v>
      </c>
      <c r="G112" s="9">
        <f t="shared" si="2"/>
        <v>1</v>
      </c>
      <c r="H112" s="76"/>
      <c r="I112" s="19">
        <v>38341</v>
      </c>
      <c r="J112" s="19"/>
      <c r="K112" s="9">
        <v>1.4</v>
      </c>
      <c r="L112" s="9">
        <v>33</v>
      </c>
      <c r="M112" s="9">
        <v>11.05</v>
      </c>
      <c r="N112" s="9">
        <v>0.3</v>
      </c>
      <c r="O112" s="9">
        <f t="shared" si="3"/>
        <v>0.6</v>
      </c>
      <c r="P112" s="45"/>
      <c r="Q112" s="45"/>
      <c r="R112" s="45"/>
      <c r="S112" s="45"/>
    </row>
    <row r="113" spans="1:19" ht="20.100000000000001" customHeight="1">
      <c r="A113" s="19">
        <v>38351</v>
      </c>
      <c r="B113" s="19"/>
      <c r="C113" s="25">
        <v>3</v>
      </c>
      <c r="D113" s="11">
        <v>34</v>
      </c>
      <c r="E113" s="9">
        <v>9.86</v>
      </c>
      <c r="F113" s="9">
        <v>0.5</v>
      </c>
      <c r="G113" s="9">
        <f t="shared" si="2"/>
        <v>1</v>
      </c>
      <c r="H113" s="76"/>
      <c r="I113" s="19">
        <v>38351</v>
      </c>
      <c r="J113" s="19"/>
      <c r="K113" s="9">
        <v>1.3</v>
      </c>
      <c r="L113" s="9">
        <v>34</v>
      </c>
      <c r="M113" s="9">
        <v>5.52</v>
      </c>
      <c r="N113" s="9">
        <v>0.5</v>
      </c>
      <c r="O113" s="9">
        <f t="shared" si="3"/>
        <v>1</v>
      </c>
      <c r="P113" s="45"/>
      <c r="Q113" s="45"/>
      <c r="R113" s="45"/>
      <c r="S113" s="45"/>
    </row>
    <row r="114" spans="1:19" ht="20.100000000000001" customHeight="1">
      <c r="A114" s="19">
        <v>38357</v>
      </c>
      <c r="B114" s="19"/>
      <c r="C114" s="25">
        <v>3</v>
      </c>
      <c r="D114" s="11">
        <v>34</v>
      </c>
      <c r="E114" s="9">
        <v>10.7</v>
      </c>
      <c r="F114" s="9">
        <v>0.25</v>
      </c>
      <c r="G114" s="9">
        <f t="shared" si="2"/>
        <v>0.5</v>
      </c>
      <c r="H114" s="76"/>
      <c r="I114" s="19">
        <v>38357</v>
      </c>
      <c r="J114" s="19"/>
      <c r="K114" s="9">
        <v>1.5</v>
      </c>
      <c r="L114" s="9">
        <v>34</v>
      </c>
      <c r="M114" s="9">
        <v>9.9700000000000006</v>
      </c>
      <c r="N114" s="9">
        <v>0.5</v>
      </c>
      <c r="O114" s="9">
        <f t="shared" si="3"/>
        <v>1</v>
      </c>
    </row>
    <row r="115" spans="1:19" ht="20.100000000000001" customHeight="1">
      <c r="A115" s="19">
        <v>38363</v>
      </c>
      <c r="B115" s="19"/>
      <c r="C115" s="25">
        <v>3</v>
      </c>
      <c r="D115" s="11">
        <v>33</v>
      </c>
      <c r="E115" s="9">
        <v>10.4</v>
      </c>
      <c r="F115" s="9">
        <v>0.4</v>
      </c>
      <c r="G115" s="9">
        <f t="shared" si="2"/>
        <v>0.8</v>
      </c>
      <c r="H115" s="76"/>
      <c r="I115" s="19">
        <v>38363</v>
      </c>
      <c r="J115" s="19"/>
      <c r="K115" s="9">
        <v>1.6</v>
      </c>
      <c r="L115" s="9">
        <v>35</v>
      </c>
      <c r="M115" s="9">
        <v>6.5</v>
      </c>
      <c r="N115" s="9">
        <v>0.45</v>
      </c>
      <c r="O115" s="9">
        <f t="shared" si="3"/>
        <v>0.9</v>
      </c>
      <c r="P115" s="3"/>
      <c r="Q115" s="3"/>
      <c r="R115" s="3"/>
      <c r="S115" s="3"/>
    </row>
    <row r="116" spans="1:19" ht="20.100000000000001" customHeight="1">
      <c r="A116" s="19">
        <v>38369</v>
      </c>
      <c r="B116" s="19"/>
      <c r="C116" s="25">
        <v>3</v>
      </c>
      <c r="D116" s="11">
        <v>33</v>
      </c>
      <c r="E116" s="9">
        <v>10.78</v>
      </c>
      <c r="F116" s="9">
        <v>0.5</v>
      </c>
      <c r="G116" s="9">
        <f t="shared" si="2"/>
        <v>1</v>
      </c>
      <c r="H116" s="76"/>
      <c r="I116" s="19">
        <v>38369</v>
      </c>
      <c r="J116" s="19"/>
      <c r="K116" s="9">
        <v>1.6</v>
      </c>
      <c r="L116" s="9">
        <v>34</v>
      </c>
      <c r="M116" s="9">
        <v>11.09</v>
      </c>
      <c r="N116" s="9">
        <v>0.7</v>
      </c>
      <c r="O116" s="9">
        <f t="shared" si="3"/>
        <v>1.4</v>
      </c>
      <c r="P116" s="5"/>
      <c r="Q116" s="5"/>
      <c r="R116" s="5"/>
      <c r="S116" s="5"/>
    </row>
    <row r="117" spans="1:19" ht="20.100000000000001" customHeight="1">
      <c r="A117" s="19">
        <v>38376</v>
      </c>
      <c r="B117" s="19"/>
      <c r="C117" s="25">
        <v>2.5</v>
      </c>
      <c r="D117" s="11">
        <v>34</v>
      </c>
      <c r="E117" s="9">
        <v>9.5</v>
      </c>
      <c r="F117" s="9">
        <v>0.25</v>
      </c>
      <c r="G117" s="9">
        <f t="shared" si="2"/>
        <v>0.5</v>
      </c>
      <c r="H117" s="76"/>
      <c r="I117" s="19">
        <v>38376</v>
      </c>
      <c r="J117" s="19"/>
      <c r="K117" s="9">
        <v>1.4</v>
      </c>
      <c r="L117" s="9">
        <v>35</v>
      </c>
      <c r="M117" s="9">
        <v>7.5</v>
      </c>
      <c r="N117" s="9">
        <v>0.25</v>
      </c>
      <c r="O117" s="9">
        <f t="shared" si="3"/>
        <v>0.5</v>
      </c>
    </row>
    <row r="118" spans="1:19" ht="20.100000000000001" customHeight="1">
      <c r="A118" s="19">
        <v>38383</v>
      </c>
      <c r="B118" s="19"/>
      <c r="C118" s="25">
        <v>2.8</v>
      </c>
      <c r="D118" s="11">
        <v>35</v>
      </c>
      <c r="E118" s="9">
        <v>9.74</v>
      </c>
      <c r="F118" s="9">
        <v>0.25</v>
      </c>
      <c r="G118" s="9">
        <f t="shared" si="2"/>
        <v>0.5</v>
      </c>
      <c r="H118" s="76"/>
      <c r="I118" s="19">
        <v>38383</v>
      </c>
      <c r="J118" s="19"/>
      <c r="K118" s="9">
        <v>1.4</v>
      </c>
      <c r="L118" s="9">
        <v>31</v>
      </c>
      <c r="M118" s="9">
        <v>11.22</v>
      </c>
      <c r="N118" s="9">
        <v>1.5</v>
      </c>
      <c r="O118" s="9">
        <f t="shared" si="3"/>
        <v>3</v>
      </c>
    </row>
    <row r="119" spans="1:19" ht="20.100000000000001" customHeight="1">
      <c r="A119" s="19">
        <v>38390</v>
      </c>
      <c r="B119" s="19"/>
      <c r="C119" s="25">
        <v>2.6</v>
      </c>
      <c r="D119" s="11">
        <v>35</v>
      </c>
      <c r="E119" s="9">
        <v>10.5</v>
      </c>
      <c r="F119" s="9">
        <v>0.5</v>
      </c>
      <c r="G119" s="9">
        <f t="shared" si="2"/>
        <v>1</v>
      </c>
      <c r="H119" s="76"/>
      <c r="I119" s="19">
        <v>38390</v>
      </c>
      <c r="J119" s="19"/>
      <c r="K119" s="9">
        <v>1</v>
      </c>
      <c r="L119" s="9">
        <v>36</v>
      </c>
      <c r="M119" s="9">
        <v>5.4</v>
      </c>
      <c r="N119" s="9">
        <v>0.5</v>
      </c>
      <c r="O119" s="9">
        <f t="shared" si="3"/>
        <v>1</v>
      </c>
    </row>
    <row r="120" spans="1:19" ht="20.100000000000001" customHeight="1">
      <c r="A120" s="19">
        <v>38398</v>
      </c>
      <c r="B120" s="19"/>
      <c r="C120" s="25">
        <v>2.8</v>
      </c>
      <c r="D120" s="11">
        <v>34</v>
      </c>
      <c r="E120" s="9">
        <v>8.35</v>
      </c>
      <c r="F120" s="9">
        <v>1</v>
      </c>
      <c r="G120" s="9">
        <f t="shared" si="2"/>
        <v>2</v>
      </c>
      <c r="H120" s="76"/>
      <c r="I120" s="19">
        <v>38398</v>
      </c>
      <c r="J120" s="19"/>
      <c r="K120" s="9">
        <v>1.3</v>
      </c>
      <c r="L120" s="9">
        <v>35</v>
      </c>
      <c r="M120" s="9">
        <v>6.1</v>
      </c>
      <c r="N120" s="9">
        <v>1</v>
      </c>
      <c r="O120" s="9">
        <f t="shared" si="3"/>
        <v>2</v>
      </c>
    </row>
    <row r="121" spans="1:19" ht="20.100000000000001" customHeight="1">
      <c r="A121" s="19">
        <v>38405</v>
      </c>
      <c r="B121" s="19"/>
      <c r="C121" s="25">
        <v>2.8</v>
      </c>
      <c r="D121" s="11">
        <v>34</v>
      </c>
      <c r="E121" s="9">
        <v>11.3</v>
      </c>
      <c r="F121" s="9">
        <v>0.7</v>
      </c>
      <c r="G121" s="9">
        <f t="shared" si="2"/>
        <v>1.4</v>
      </c>
      <c r="H121" s="76"/>
      <c r="I121" s="19">
        <v>38405</v>
      </c>
      <c r="J121" s="19"/>
      <c r="K121" s="9">
        <v>1.2</v>
      </c>
      <c r="L121" s="9">
        <v>34</v>
      </c>
      <c r="M121" s="9">
        <v>9.1</v>
      </c>
      <c r="N121" s="9">
        <v>0.85</v>
      </c>
      <c r="O121" s="9">
        <f t="shared" si="3"/>
        <v>1.7</v>
      </c>
    </row>
    <row r="122" spans="1:19" ht="20.100000000000001" customHeight="1">
      <c r="A122" s="19">
        <v>38411</v>
      </c>
      <c r="B122" s="19"/>
      <c r="C122" s="25">
        <v>3</v>
      </c>
      <c r="D122" s="11">
        <v>34</v>
      </c>
      <c r="E122" s="9">
        <v>10.4</v>
      </c>
      <c r="F122" s="9">
        <v>0.3</v>
      </c>
      <c r="G122" s="9">
        <f t="shared" si="2"/>
        <v>0.6</v>
      </c>
      <c r="H122" s="76"/>
      <c r="I122" s="19">
        <v>38411</v>
      </c>
      <c r="J122" s="19"/>
      <c r="K122" s="9">
        <v>1.2</v>
      </c>
      <c r="L122" s="9">
        <v>35</v>
      </c>
      <c r="M122" s="9">
        <v>6.8</v>
      </c>
      <c r="N122" s="9">
        <v>0.25</v>
      </c>
      <c r="O122" s="9">
        <f t="shared" si="3"/>
        <v>0.5</v>
      </c>
    </row>
    <row r="123" spans="1:19" ht="20.100000000000001" customHeight="1">
      <c r="A123" s="19">
        <v>38419</v>
      </c>
      <c r="B123" s="19"/>
      <c r="C123" s="25">
        <v>2.8</v>
      </c>
      <c r="D123" s="11">
        <v>33</v>
      </c>
      <c r="E123" s="9">
        <v>11.06</v>
      </c>
      <c r="F123" s="9">
        <v>1</v>
      </c>
      <c r="G123" s="9">
        <f t="shared" si="2"/>
        <v>2</v>
      </c>
      <c r="H123" s="76"/>
      <c r="I123" s="19">
        <v>38419</v>
      </c>
      <c r="J123" s="19"/>
      <c r="K123" s="9">
        <v>1.2</v>
      </c>
      <c r="L123" s="9">
        <v>34</v>
      </c>
      <c r="M123" s="9">
        <v>5.3</v>
      </c>
      <c r="N123" s="9">
        <v>0.75</v>
      </c>
      <c r="O123" s="9">
        <f t="shared" si="3"/>
        <v>1.5</v>
      </c>
    </row>
    <row r="124" spans="1:19" ht="20.100000000000001" customHeight="1">
      <c r="A124" s="19">
        <v>38425</v>
      </c>
      <c r="B124" s="19"/>
      <c r="C124" s="25">
        <v>2.5</v>
      </c>
      <c r="D124" s="11">
        <v>35</v>
      </c>
      <c r="E124" s="9">
        <v>9.4</v>
      </c>
      <c r="F124" s="9">
        <v>0.5</v>
      </c>
      <c r="G124" s="9">
        <f t="shared" si="2"/>
        <v>1</v>
      </c>
      <c r="H124" s="76"/>
      <c r="I124" s="19">
        <v>38425</v>
      </c>
      <c r="J124" s="19"/>
      <c r="K124" s="9">
        <v>1.2</v>
      </c>
      <c r="L124" s="9">
        <v>35</v>
      </c>
      <c r="M124" s="9">
        <v>7.9</v>
      </c>
      <c r="N124" s="9">
        <v>0.52</v>
      </c>
      <c r="O124" s="9">
        <f t="shared" si="3"/>
        <v>1.04</v>
      </c>
    </row>
    <row r="125" spans="1:19" ht="20.100000000000001" customHeight="1">
      <c r="A125" s="19">
        <v>38432</v>
      </c>
      <c r="B125" s="19"/>
      <c r="C125" s="25">
        <v>2.8</v>
      </c>
      <c r="D125" s="11">
        <v>35</v>
      </c>
      <c r="E125" s="9">
        <v>10.4</v>
      </c>
      <c r="F125" s="9">
        <v>0.35</v>
      </c>
      <c r="G125" s="9">
        <f t="shared" si="2"/>
        <v>0.7</v>
      </c>
      <c r="H125" s="76"/>
      <c r="I125" s="19">
        <v>38432</v>
      </c>
      <c r="J125" s="19"/>
      <c r="K125" s="9">
        <v>1.4</v>
      </c>
      <c r="L125" s="9">
        <v>37</v>
      </c>
      <c r="M125" s="9">
        <v>8</v>
      </c>
      <c r="N125" s="9">
        <v>0.5</v>
      </c>
      <c r="O125" s="9">
        <f t="shared" si="3"/>
        <v>1</v>
      </c>
    </row>
    <row r="126" spans="1:19" ht="20.100000000000001" customHeight="1">
      <c r="A126" s="19">
        <v>38440</v>
      </c>
      <c r="B126" s="19"/>
      <c r="C126" s="25">
        <v>2.8</v>
      </c>
      <c r="D126" s="11">
        <v>35</v>
      </c>
      <c r="E126" s="9">
        <v>9.3000000000000007</v>
      </c>
      <c r="F126" s="9">
        <v>0.25</v>
      </c>
      <c r="G126" s="9">
        <f t="shared" si="2"/>
        <v>0.5</v>
      </c>
      <c r="H126" s="76"/>
      <c r="I126" s="19">
        <v>38440</v>
      </c>
      <c r="J126" s="19"/>
      <c r="K126" s="9">
        <v>1.4</v>
      </c>
      <c r="L126" s="9">
        <v>35</v>
      </c>
      <c r="M126" s="9">
        <v>8</v>
      </c>
      <c r="N126" s="9">
        <v>0.5</v>
      </c>
      <c r="O126" s="9">
        <f t="shared" si="3"/>
        <v>1</v>
      </c>
    </row>
    <row r="127" spans="1:19" ht="20.100000000000001" customHeight="1">
      <c r="A127" s="19">
        <v>38446</v>
      </c>
      <c r="B127" s="19"/>
      <c r="C127" s="25">
        <v>2.7</v>
      </c>
      <c r="D127" s="11">
        <v>34</v>
      </c>
      <c r="E127" s="9">
        <v>10.8</v>
      </c>
      <c r="F127" s="9">
        <v>0.5</v>
      </c>
      <c r="G127" s="9">
        <f t="shared" si="2"/>
        <v>1</v>
      </c>
      <c r="H127" s="76"/>
      <c r="I127" s="19">
        <v>38446</v>
      </c>
      <c r="J127" s="19"/>
      <c r="K127" s="9">
        <v>1.2</v>
      </c>
      <c r="L127" s="9">
        <v>35</v>
      </c>
      <c r="M127" s="9">
        <v>9.6999999999999993</v>
      </c>
      <c r="N127" s="9">
        <v>0.5</v>
      </c>
      <c r="O127" s="9">
        <f t="shared" si="3"/>
        <v>1</v>
      </c>
    </row>
    <row r="128" spans="1:19" ht="20.100000000000001" customHeight="1">
      <c r="A128" s="19">
        <v>38453</v>
      </c>
      <c r="B128" s="19"/>
      <c r="C128" s="25">
        <v>3</v>
      </c>
      <c r="D128" s="11">
        <v>33</v>
      </c>
      <c r="E128" s="9">
        <v>11.76</v>
      </c>
      <c r="F128" s="9">
        <v>0.75</v>
      </c>
      <c r="G128" s="9">
        <f t="shared" si="2"/>
        <v>1.5</v>
      </c>
      <c r="H128" s="76"/>
      <c r="I128" s="19">
        <v>38453</v>
      </c>
      <c r="J128" s="19"/>
      <c r="K128" s="9">
        <v>1.2</v>
      </c>
      <c r="L128" s="9">
        <v>36</v>
      </c>
      <c r="M128" s="9">
        <v>5.39</v>
      </c>
      <c r="N128" s="9">
        <v>0.8</v>
      </c>
      <c r="O128" s="9">
        <f t="shared" si="3"/>
        <v>1.6</v>
      </c>
    </row>
    <row r="129" spans="1:15" ht="20.100000000000001" customHeight="1">
      <c r="A129" s="19">
        <v>38460</v>
      </c>
      <c r="B129" s="19"/>
      <c r="C129" s="25">
        <v>2.8</v>
      </c>
      <c r="D129" s="11">
        <v>35</v>
      </c>
      <c r="E129" s="9">
        <v>10.94</v>
      </c>
      <c r="F129" s="9">
        <v>1</v>
      </c>
      <c r="G129" s="9">
        <f t="shared" si="2"/>
        <v>2</v>
      </c>
      <c r="H129" s="76"/>
      <c r="I129" s="19">
        <v>38460</v>
      </c>
      <c r="J129" s="19"/>
      <c r="K129" s="9">
        <v>1.2</v>
      </c>
      <c r="L129" s="9">
        <v>30</v>
      </c>
      <c r="M129" s="9">
        <v>6.57</v>
      </c>
      <c r="N129" s="9">
        <v>0.5</v>
      </c>
      <c r="O129" s="9">
        <f t="shared" si="3"/>
        <v>1</v>
      </c>
    </row>
    <row r="130" spans="1:15" ht="20.100000000000001" customHeight="1">
      <c r="A130" s="19">
        <v>38467</v>
      </c>
      <c r="B130" s="19"/>
      <c r="C130" s="25">
        <v>2.7</v>
      </c>
      <c r="D130" s="11">
        <v>31</v>
      </c>
      <c r="E130" s="9">
        <v>9.75</v>
      </c>
      <c r="F130" s="9">
        <v>0.25</v>
      </c>
      <c r="G130" s="9">
        <f t="shared" si="2"/>
        <v>0.5</v>
      </c>
      <c r="H130" s="76"/>
      <c r="I130" s="19">
        <v>38467</v>
      </c>
      <c r="J130" s="19"/>
      <c r="K130" s="9">
        <v>1.2</v>
      </c>
      <c r="L130" s="9">
        <v>32</v>
      </c>
      <c r="M130" s="9">
        <v>6.6</v>
      </c>
      <c r="N130" s="9">
        <v>0.6</v>
      </c>
      <c r="O130" s="9">
        <f t="shared" si="3"/>
        <v>1.2</v>
      </c>
    </row>
    <row r="131" spans="1:15" ht="20.100000000000001" customHeight="1">
      <c r="A131" s="19">
        <v>38475</v>
      </c>
      <c r="B131" s="19"/>
      <c r="C131" s="25">
        <v>2.7</v>
      </c>
      <c r="D131" s="11">
        <v>37</v>
      </c>
      <c r="E131" s="9">
        <v>10.5</v>
      </c>
      <c r="F131" s="9">
        <v>0.6</v>
      </c>
      <c r="G131" s="9">
        <f t="shared" si="2"/>
        <v>1.2</v>
      </c>
      <c r="H131" s="76"/>
      <c r="I131" s="19">
        <v>38475</v>
      </c>
      <c r="J131" s="19"/>
      <c r="K131" s="9">
        <v>1.2</v>
      </c>
      <c r="L131" s="9">
        <v>38</v>
      </c>
      <c r="M131" s="9">
        <v>9.5</v>
      </c>
      <c r="N131" s="9">
        <v>0.6</v>
      </c>
      <c r="O131" s="9">
        <f t="shared" si="3"/>
        <v>1.2</v>
      </c>
    </row>
    <row r="132" spans="1:15" ht="20.100000000000001" customHeight="1">
      <c r="A132" s="19">
        <v>38481</v>
      </c>
      <c r="B132" s="19"/>
      <c r="C132" s="25">
        <v>2.8</v>
      </c>
      <c r="D132" s="11">
        <v>34</v>
      </c>
      <c r="E132" s="9">
        <v>10.35</v>
      </c>
      <c r="F132" s="9">
        <v>0.75</v>
      </c>
      <c r="G132" s="9">
        <f t="shared" si="2"/>
        <v>1.5</v>
      </c>
      <c r="H132" s="76"/>
      <c r="I132" s="19">
        <v>38481</v>
      </c>
      <c r="J132" s="19"/>
      <c r="K132" s="9">
        <v>1.3</v>
      </c>
      <c r="L132" s="9">
        <v>35</v>
      </c>
      <c r="M132" s="9">
        <v>5.79</v>
      </c>
      <c r="N132" s="9">
        <v>1</v>
      </c>
      <c r="O132" s="9">
        <f t="shared" si="3"/>
        <v>2</v>
      </c>
    </row>
    <row r="133" spans="1:15" ht="20.100000000000001" customHeight="1">
      <c r="A133" s="19">
        <v>38488</v>
      </c>
      <c r="B133" s="19"/>
      <c r="C133" s="25">
        <v>2.7</v>
      </c>
      <c r="D133" s="11">
        <v>33</v>
      </c>
      <c r="E133" s="9">
        <v>10.46</v>
      </c>
      <c r="F133" s="9">
        <v>0.3</v>
      </c>
      <c r="G133" s="9">
        <f t="shared" si="2"/>
        <v>0.6</v>
      </c>
      <c r="H133" s="76"/>
      <c r="I133" s="19">
        <v>38488</v>
      </c>
      <c r="J133" s="19"/>
      <c r="K133" s="9">
        <v>1.2</v>
      </c>
      <c r="L133" s="9">
        <v>35</v>
      </c>
      <c r="M133" s="9">
        <v>10.76</v>
      </c>
      <c r="N133" s="9">
        <v>0.35</v>
      </c>
      <c r="O133" s="9">
        <f t="shared" si="3"/>
        <v>0.7</v>
      </c>
    </row>
    <row r="134" spans="1:15" ht="20.100000000000001" customHeight="1">
      <c r="A134" s="19">
        <v>38495</v>
      </c>
      <c r="B134" s="19"/>
      <c r="C134" s="25">
        <v>2.8</v>
      </c>
      <c r="D134" s="11">
        <v>36</v>
      </c>
      <c r="E134" s="9">
        <v>9.75</v>
      </c>
      <c r="F134" s="9">
        <v>0.3</v>
      </c>
      <c r="G134" s="9">
        <f t="shared" si="2"/>
        <v>0.6</v>
      </c>
      <c r="H134" s="76"/>
      <c r="I134" s="19">
        <v>38495</v>
      </c>
      <c r="J134" s="19"/>
      <c r="K134" s="9">
        <v>1.4</v>
      </c>
      <c r="L134" s="9">
        <v>36</v>
      </c>
      <c r="M134" s="9">
        <v>9.1999999999999993</v>
      </c>
      <c r="N134" s="9">
        <v>0.6</v>
      </c>
      <c r="O134" s="9">
        <f t="shared" si="3"/>
        <v>1.2</v>
      </c>
    </row>
    <row r="135" spans="1:15" ht="20.100000000000001" customHeight="1">
      <c r="A135" s="19">
        <v>38503</v>
      </c>
      <c r="B135" s="19"/>
      <c r="C135" s="25">
        <v>2.8</v>
      </c>
      <c r="D135" s="11">
        <v>35</v>
      </c>
      <c r="E135" s="9">
        <v>10.45</v>
      </c>
      <c r="F135" s="9">
        <v>0.8</v>
      </c>
      <c r="G135" s="9">
        <f t="shared" si="2"/>
        <v>1.6</v>
      </c>
      <c r="H135" s="76"/>
      <c r="I135" s="19">
        <v>38503</v>
      </c>
      <c r="J135" s="19"/>
      <c r="K135" s="9">
        <v>1.2</v>
      </c>
      <c r="L135" s="9">
        <v>36</v>
      </c>
      <c r="M135" s="9">
        <v>5.5</v>
      </c>
      <c r="N135" s="9">
        <v>0.8</v>
      </c>
      <c r="O135" s="9">
        <f t="shared" si="3"/>
        <v>1.6</v>
      </c>
    </row>
    <row r="136" spans="1:15" ht="20.100000000000001" customHeight="1">
      <c r="A136" s="19">
        <v>38509</v>
      </c>
      <c r="B136" s="19"/>
      <c r="C136" s="25">
        <v>2.8</v>
      </c>
      <c r="D136" s="11">
        <v>36</v>
      </c>
      <c r="E136" s="9">
        <v>10.43</v>
      </c>
      <c r="F136" s="9">
        <v>0.6</v>
      </c>
      <c r="G136" s="9">
        <f t="shared" si="2"/>
        <v>1.2</v>
      </c>
      <c r="H136" s="76"/>
      <c r="I136" s="19">
        <v>38509</v>
      </c>
      <c r="J136" s="19"/>
      <c r="K136" s="9">
        <v>1.6</v>
      </c>
      <c r="L136" s="9">
        <v>36</v>
      </c>
      <c r="M136" s="9">
        <v>10.77</v>
      </c>
      <c r="N136" s="9">
        <v>0.6</v>
      </c>
      <c r="O136" s="9">
        <f t="shared" si="3"/>
        <v>1.2</v>
      </c>
    </row>
    <row r="137" spans="1:15" ht="20.100000000000001" customHeight="1">
      <c r="A137" s="19">
        <v>38516</v>
      </c>
      <c r="B137" s="19"/>
      <c r="C137" s="25">
        <v>2.4</v>
      </c>
      <c r="D137" s="11">
        <v>35</v>
      </c>
      <c r="E137" s="9">
        <v>11.58</v>
      </c>
      <c r="F137" s="9">
        <v>0.5</v>
      </c>
      <c r="G137" s="9">
        <f t="shared" si="2"/>
        <v>1</v>
      </c>
      <c r="H137" s="76"/>
      <c r="I137" s="19">
        <v>38516</v>
      </c>
      <c r="J137" s="19"/>
      <c r="K137" s="9">
        <v>1.2</v>
      </c>
      <c r="L137" s="9">
        <v>35</v>
      </c>
      <c r="M137" s="9">
        <v>10.88</v>
      </c>
      <c r="N137" s="9">
        <v>0.5</v>
      </c>
      <c r="O137" s="9">
        <f t="shared" si="3"/>
        <v>1</v>
      </c>
    </row>
    <row r="138" spans="1:15" ht="20.100000000000001" customHeight="1">
      <c r="A138" s="19">
        <v>38523</v>
      </c>
      <c r="B138" s="19"/>
      <c r="C138" s="25">
        <v>2.7</v>
      </c>
      <c r="D138" s="11">
        <v>37</v>
      </c>
      <c r="E138" s="9">
        <v>11.44</v>
      </c>
      <c r="F138" s="9">
        <v>0.25</v>
      </c>
      <c r="G138" s="9">
        <f t="shared" ref="G138:G201" si="4">(F138*2)</f>
        <v>0.5</v>
      </c>
      <c r="H138" s="76"/>
      <c r="I138" s="19">
        <v>38523</v>
      </c>
      <c r="J138" s="19"/>
      <c r="K138" s="9">
        <v>1.4</v>
      </c>
      <c r="L138" s="9">
        <v>38</v>
      </c>
      <c r="M138" s="9">
        <v>11.56</v>
      </c>
      <c r="N138" s="9">
        <v>0.25</v>
      </c>
      <c r="O138" s="9">
        <f t="shared" ref="O138:O201" si="5">(N138*2)</f>
        <v>0.5</v>
      </c>
    </row>
    <row r="139" spans="1:15" ht="20.100000000000001" customHeight="1">
      <c r="A139" s="19">
        <v>38530</v>
      </c>
      <c r="B139" s="19"/>
      <c r="C139" s="25">
        <v>2.6</v>
      </c>
      <c r="D139" s="11">
        <v>37</v>
      </c>
      <c r="E139" s="9">
        <v>10.9</v>
      </c>
      <c r="F139" s="9">
        <v>0.5</v>
      </c>
      <c r="G139" s="9">
        <f t="shared" si="4"/>
        <v>1</v>
      </c>
      <c r="H139" s="76"/>
      <c r="I139" s="19">
        <v>38530</v>
      </c>
      <c r="J139" s="19"/>
      <c r="K139" s="9">
        <v>1.4</v>
      </c>
      <c r="L139" s="9">
        <v>39</v>
      </c>
      <c r="M139" s="9">
        <v>8</v>
      </c>
      <c r="N139" s="9">
        <v>0.8</v>
      </c>
      <c r="O139" s="9">
        <f t="shared" si="5"/>
        <v>1.6</v>
      </c>
    </row>
    <row r="140" spans="1:15" ht="20.100000000000001" customHeight="1">
      <c r="A140" s="19">
        <v>38537</v>
      </c>
      <c r="B140" s="19"/>
      <c r="C140" s="25">
        <v>2.7</v>
      </c>
      <c r="D140" s="11">
        <v>35</v>
      </c>
      <c r="E140" s="9">
        <v>10.98</v>
      </c>
      <c r="F140" s="9">
        <v>0.3</v>
      </c>
      <c r="G140" s="9">
        <f t="shared" si="4"/>
        <v>0.6</v>
      </c>
      <c r="H140" s="76"/>
      <c r="I140" s="19">
        <v>38537</v>
      </c>
      <c r="J140" s="19"/>
      <c r="K140" s="9">
        <v>1.4</v>
      </c>
      <c r="L140" s="9">
        <v>36</v>
      </c>
      <c r="M140" s="9">
        <v>11.99</v>
      </c>
      <c r="N140" s="9">
        <v>0.5</v>
      </c>
      <c r="O140" s="9">
        <f t="shared" si="5"/>
        <v>1</v>
      </c>
    </row>
    <row r="141" spans="1:15" ht="20.100000000000001" customHeight="1">
      <c r="A141" s="19">
        <v>38544</v>
      </c>
      <c r="B141" s="19"/>
      <c r="C141" s="25">
        <v>2.8</v>
      </c>
      <c r="D141" s="11">
        <v>33</v>
      </c>
      <c r="E141" s="9">
        <v>9.65</v>
      </c>
      <c r="F141" s="9">
        <v>0.65</v>
      </c>
      <c r="G141" s="9">
        <f t="shared" si="4"/>
        <v>1.3</v>
      </c>
      <c r="H141" s="76"/>
      <c r="I141" s="19">
        <v>38544</v>
      </c>
      <c r="J141" s="19"/>
      <c r="K141" s="9">
        <v>1.4</v>
      </c>
      <c r="L141" s="9">
        <v>33</v>
      </c>
      <c r="M141" s="9">
        <v>7.75</v>
      </c>
      <c r="N141" s="9">
        <v>0.6</v>
      </c>
      <c r="O141" s="9">
        <f t="shared" si="5"/>
        <v>1.2</v>
      </c>
    </row>
    <row r="142" spans="1:15" ht="20.100000000000001" customHeight="1">
      <c r="A142" s="19">
        <v>38551</v>
      </c>
      <c r="B142" s="19"/>
      <c r="C142" s="25">
        <v>2.8</v>
      </c>
      <c r="D142" s="11">
        <v>37</v>
      </c>
      <c r="E142" s="9">
        <v>10.5</v>
      </c>
      <c r="F142" s="9">
        <v>0.6</v>
      </c>
      <c r="G142" s="9">
        <f t="shared" si="4"/>
        <v>1.2</v>
      </c>
      <c r="H142" s="76"/>
      <c r="I142" s="19">
        <v>38551</v>
      </c>
      <c r="J142" s="19"/>
      <c r="K142" s="9">
        <v>1.4</v>
      </c>
      <c r="L142" s="9">
        <v>37</v>
      </c>
      <c r="M142" s="9">
        <v>9.5</v>
      </c>
      <c r="N142" s="9">
        <v>0.5</v>
      </c>
      <c r="O142" s="9">
        <f t="shared" si="5"/>
        <v>1</v>
      </c>
    </row>
    <row r="143" spans="1:15" ht="20.100000000000001" customHeight="1">
      <c r="A143" s="19">
        <v>38558</v>
      </c>
      <c r="B143" s="19"/>
      <c r="C143" s="25">
        <v>2.8</v>
      </c>
      <c r="D143" s="11">
        <v>37</v>
      </c>
      <c r="E143" s="9">
        <v>9.85</v>
      </c>
      <c r="F143" s="9">
        <v>0.35</v>
      </c>
      <c r="G143" s="9">
        <f t="shared" si="4"/>
        <v>0.7</v>
      </c>
      <c r="H143" s="76"/>
      <c r="I143" s="19">
        <v>38558</v>
      </c>
      <c r="J143" s="19"/>
      <c r="K143" s="9">
        <v>1.2</v>
      </c>
      <c r="L143" s="9">
        <v>37</v>
      </c>
      <c r="M143" s="9">
        <v>8.5</v>
      </c>
      <c r="N143" s="9">
        <v>0.35</v>
      </c>
      <c r="O143" s="9">
        <f t="shared" si="5"/>
        <v>0.7</v>
      </c>
    </row>
    <row r="144" spans="1:15" ht="20.100000000000001" customHeight="1">
      <c r="A144" s="19">
        <v>38565</v>
      </c>
      <c r="B144" s="19"/>
      <c r="C144" s="25">
        <v>2.8</v>
      </c>
      <c r="D144" s="11">
        <v>37</v>
      </c>
      <c r="E144" s="9">
        <v>9.75</v>
      </c>
      <c r="F144" s="9">
        <v>0.6</v>
      </c>
      <c r="G144" s="9">
        <f t="shared" si="4"/>
        <v>1.2</v>
      </c>
      <c r="H144" s="76"/>
      <c r="I144" s="19">
        <v>38565</v>
      </c>
      <c r="J144" s="19"/>
      <c r="K144" s="9">
        <v>1.2</v>
      </c>
      <c r="L144" s="9">
        <v>37</v>
      </c>
      <c r="M144" s="9">
        <v>8.5</v>
      </c>
      <c r="N144" s="9">
        <v>0.25</v>
      </c>
      <c r="O144" s="9">
        <f t="shared" si="5"/>
        <v>0.5</v>
      </c>
    </row>
    <row r="145" spans="1:15" ht="20.100000000000001" customHeight="1">
      <c r="A145" s="19">
        <v>38572</v>
      </c>
      <c r="B145" s="19"/>
      <c r="C145" s="25">
        <v>2.8</v>
      </c>
      <c r="D145" s="11">
        <v>36.299999999999997</v>
      </c>
      <c r="E145" s="9">
        <v>10.62</v>
      </c>
      <c r="F145" s="9">
        <v>1</v>
      </c>
      <c r="G145" s="9">
        <f t="shared" si="4"/>
        <v>2</v>
      </c>
      <c r="H145" s="76"/>
      <c r="I145" s="19">
        <v>38572</v>
      </c>
      <c r="J145" s="19"/>
      <c r="K145" s="9">
        <v>1.2</v>
      </c>
      <c r="L145" s="9">
        <v>36.799999999999997</v>
      </c>
      <c r="M145" s="9">
        <v>5.68</v>
      </c>
      <c r="N145" s="9">
        <v>1</v>
      </c>
      <c r="O145" s="9">
        <f t="shared" si="5"/>
        <v>2</v>
      </c>
    </row>
    <row r="146" spans="1:15" ht="20.100000000000001" customHeight="1">
      <c r="A146" s="19">
        <v>38579</v>
      </c>
      <c r="B146" s="19"/>
      <c r="C146" s="25">
        <v>2.7</v>
      </c>
      <c r="D146" s="11">
        <v>39.200000000000003</v>
      </c>
      <c r="E146" s="9">
        <v>9.9600000000000009</v>
      </c>
      <c r="F146" s="9">
        <v>0.5</v>
      </c>
      <c r="G146" s="9">
        <f t="shared" si="4"/>
        <v>1</v>
      </c>
      <c r="H146" s="76"/>
      <c r="I146" s="19">
        <v>38579</v>
      </c>
      <c r="J146" s="19"/>
      <c r="K146" s="9">
        <v>1.3</v>
      </c>
      <c r="L146" s="9">
        <v>36.9</v>
      </c>
      <c r="M146" s="9">
        <v>10.62</v>
      </c>
      <c r="N146" s="9">
        <v>0.5</v>
      </c>
      <c r="O146" s="9">
        <f t="shared" si="5"/>
        <v>1</v>
      </c>
    </row>
    <row r="147" spans="1:15" ht="20.100000000000001" customHeight="1">
      <c r="A147" s="19">
        <v>38586</v>
      </c>
      <c r="B147" s="19"/>
      <c r="C147" s="25">
        <v>2.8</v>
      </c>
      <c r="D147" s="11">
        <v>33</v>
      </c>
      <c r="E147" s="9">
        <v>10.92</v>
      </c>
      <c r="F147" s="9">
        <v>0.5</v>
      </c>
      <c r="G147" s="9">
        <f t="shared" si="4"/>
        <v>1</v>
      </c>
      <c r="H147" s="76"/>
      <c r="I147" s="19">
        <v>38586</v>
      </c>
      <c r="J147" s="19"/>
      <c r="K147" s="9">
        <v>1.3</v>
      </c>
      <c r="L147" s="9">
        <v>34.1</v>
      </c>
      <c r="M147" s="9">
        <v>11.14</v>
      </c>
      <c r="N147" s="9">
        <v>0.4</v>
      </c>
      <c r="O147" s="9">
        <f t="shared" si="5"/>
        <v>0.8</v>
      </c>
    </row>
    <row r="148" spans="1:15" ht="20.100000000000001" customHeight="1">
      <c r="A148" s="19">
        <v>38597</v>
      </c>
      <c r="B148" s="19"/>
      <c r="C148" s="25">
        <v>2.8</v>
      </c>
      <c r="D148" s="11">
        <v>37</v>
      </c>
      <c r="E148" s="9">
        <v>10.54</v>
      </c>
      <c r="F148" s="9">
        <v>0.8</v>
      </c>
      <c r="G148" s="9">
        <f t="shared" si="4"/>
        <v>1.6</v>
      </c>
      <c r="H148" s="76"/>
      <c r="I148" s="19">
        <v>38597</v>
      </c>
      <c r="J148" s="19"/>
      <c r="K148" s="9">
        <v>1.2</v>
      </c>
      <c r="L148" s="9">
        <v>35.799999999999997</v>
      </c>
      <c r="M148" s="9">
        <v>11.76</v>
      </c>
      <c r="N148" s="9">
        <v>0.5</v>
      </c>
      <c r="O148" s="9">
        <f t="shared" si="5"/>
        <v>1</v>
      </c>
    </row>
    <row r="149" spans="1:15" ht="20.100000000000001" customHeight="1">
      <c r="A149" s="19">
        <v>38600</v>
      </c>
      <c r="B149" s="19"/>
      <c r="C149" s="25">
        <v>2.7</v>
      </c>
      <c r="D149" s="11">
        <v>37.799999999999997</v>
      </c>
      <c r="E149" s="9">
        <v>10</v>
      </c>
      <c r="F149" s="9">
        <v>0.6</v>
      </c>
      <c r="G149" s="9">
        <f t="shared" si="4"/>
        <v>1.2</v>
      </c>
      <c r="H149" s="76"/>
      <c r="I149" s="19">
        <v>38600</v>
      </c>
      <c r="J149" s="19"/>
      <c r="K149" s="9">
        <v>1.2</v>
      </c>
      <c r="L149" s="9">
        <v>36</v>
      </c>
      <c r="M149" s="9">
        <v>9.75</v>
      </c>
      <c r="N149" s="9">
        <v>0.4</v>
      </c>
      <c r="O149" s="9">
        <f t="shared" si="5"/>
        <v>0.8</v>
      </c>
    </row>
    <row r="150" spans="1:15" ht="20.100000000000001" customHeight="1">
      <c r="A150" s="19">
        <v>38607</v>
      </c>
      <c r="B150" s="19"/>
      <c r="C150" s="25">
        <v>2.8</v>
      </c>
      <c r="D150" s="11">
        <v>38.1</v>
      </c>
      <c r="E150" s="9">
        <v>9.6</v>
      </c>
      <c r="F150" s="9">
        <v>0.25</v>
      </c>
      <c r="G150" s="9">
        <f t="shared" si="4"/>
        <v>0.5</v>
      </c>
      <c r="H150" s="76"/>
      <c r="I150" s="19">
        <v>38607</v>
      </c>
      <c r="J150" s="19"/>
      <c r="K150" s="9">
        <v>1.3</v>
      </c>
      <c r="L150" s="9">
        <v>37.700000000000003</v>
      </c>
      <c r="M150" s="9">
        <v>8.1999999999999993</v>
      </c>
      <c r="N150" s="9">
        <v>0.4</v>
      </c>
      <c r="O150" s="9">
        <f t="shared" si="5"/>
        <v>0.8</v>
      </c>
    </row>
    <row r="151" spans="1:15" ht="20.100000000000001" customHeight="1">
      <c r="A151" s="19">
        <v>38614</v>
      </c>
      <c r="B151" s="19"/>
      <c r="C151" s="25">
        <v>2.8</v>
      </c>
      <c r="D151" s="11">
        <v>37</v>
      </c>
      <c r="E151" s="9">
        <v>10.8</v>
      </c>
      <c r="F151" s="9">
        <v>0.4</v>
      </c>
      <c r="G151" s="9">
        <f t="shared" si="4"/>
        <v>0.8</v>
      </c>
      <c r="H151" s="76"/>
      <c r="I151" s="19">
        <v>38614</v>
      </c>
      <c r="J151" s="19"/>
      <c r="K151" s="9">
        <v>1.2</v>
      </c>
      <c r="L151" s="9">
        <v>37.1</v>
      </c>
      <c r="M151" s="9">
        <v>8</v>
      </c>
      <c r="N151" s="9">
        <v>0.4</v>
      </c>
      <c r="O151" s="9">
        <f t="shared" si="5"/>
        <v>0.8</v>
      </c>
    </row>
    <row r="152" spans="1:15" ht="20.100000000000001" customHeight="1">
      <c r="A152" s="19">
        <v>38621</v>
      </c>
      <c r="B152" s="19"/>
      <c r="C152" s="25">
        <v>2.4</v>
      </c>
      <c r="D152" s="11">
        <v>35.9</v>
      </c>
      <c r="E152" s="9">
        <v>11.82</v>
      </c>
      <c r="F152" s="9">
        <v>0.5</v>
      </c>
      <c r="G152" s="9">
        <f t="shared" si="4"/>
        <v>1</v>
      </c>
      <c r="H152" s="76"/>
      <c r="I152" s="19">
        <v>38621</v>
      </c>
      <c r="J152" s="19"/>
      <c r="K152" s="9">
        <v>1.1000000000000001</v>
      </c>
      <c r="L152" s="9">
        <v>36.1</v>
      </c>
      <c r="M152" s="9">
        <v>10.53</v>
      </c>
      <c r="N152" s="9">
        <v>0.5</v>
      </c>
      <c r="O152" s="9">
        <f t="shared" si="5"/>
        <v>1</v>
      </c>
    </row>
    <row r="153" spans="1:15" ht="20.100000000000001" customHeight="1">
      <c r="A153" s="19">
        <v>38629</v>
      </c>
      <c r="B153" s="19"/>
      <c r="C153" s="25">
        <v>2.6</v>
      </c>
      <c r="D153" s="11">
        <v>37</v>
      </c>
      <c r="E153" s="9">
        <v>9.25</v>
      </c>
      <c r="F153" s="9">
        <v>0.25</v>
      </c>
      <c r="G153" s="9">
        <f t="shared" si="4"/>
        <v>0.5</v>
      </c>
      <c r="H153" s="76"/>
      <c r="I153" s="19">
        <v>38629</v>
      </c>
      <c r="J153" s="19"/>
      <c r="K153" s="9">
        <v>1.4</v>
      </c>
      <c r="L153" s="9">
        <v>37</v>
      </c>
      <c r="M153" s="9">
        <v>8</v>
      </c>
      <c r="N153" s="9">
        <v>0.1</v>
      </c>
      <c r="O153" s="9">
        <f t="shared" si="5"/>
        <v>0.2</v>
      </c>
    </row>
    <row r="154" spans="1:15" ht="20.100000000000001" customHeight="1">
      <c r="A154" s="19">
        <v>38635</v>
      </c>
      <c r="B154" s="19"/>
      <c r="C154" s="25">
        <v>2.4</v>
      </c>
      <c r="D154" s="11">
        <v>36.799999999999997</v>
      </c>
      <c r="E154" s="9">
        <v>11.06</v>
      </c>
      <c r="F154" s="9">
        <v>0.5</v>
      </c>
      <c r="G154" s="9">
        <f t="shared" si="4"/>
        <v>1</v>
      </c>
      <c r="H154" s="76"/>
      <c r="I154" s="19">
        <v>38635</v>
      </c>
      <c r="J154" s="19"/>
      <c r="K154" s="9">
        <v>1.4</v>
      </c>
      <c r="L154" s="9">
        <v>36.700000000000003</v>
      </c>
      <c r="M154" s="9">
        <v>10.119999999999999</v>
      </c>
      <c r="N154" s="9">
        <v>0.5</v>
      </c>
      <c r="O154" s="9">
        <f t="shared" si="5"/>
        <v>1</v>
      </c>
    </row>
    <row r="155" spans="1:15" ht="20.100000000000001" customHeight="1">
      <c r="A155" s="19">
        <v>38642</v>
      </c>
      <c r="B155" s="19"/>
      <c r="C155" s="25">
        <v>2.7</v>
      </c>
      <c r="D155" s="11">
        <v>31</v>
      </c>
      <c r="E155" s="9">
        <v>8.75</v>
      </c>
      <c r="F155" s="9">
        <v>0.25</v>
      </c>
      <c r="G155" s="9">
        <f t="shared" si="4"/>
        <v>0.5</v>
      </c>
      <c r="H155" s="76"/>
      <c r="I155" s="19">
        <v>38642</v>
      </c>
      <c r="J155" s="19"/>
      <c r="K155" s="9">
        <v>1.2</v>
      </c>
      <c r="L155" s="9">
        <v>36.200000000000003</v>
      </c>
      <c r="M155" s="9">
        <v>8.8000000000000007</v>
      </c>
      <c r="N155" s="9">
        <v>0.55000000000000004</v>
      </c>
      <c r="O155" s="9">
        <f t="shared" si="5"/>
        <v>1.1000000000000001</v>
      </c>
    </row>
    <row r="156" spans="1:15" ht="20.100000000000001" customHeight="1">
      <c r="A156" s="19">
        <v>38650</v>
      </c>
      <c r="B156" s="19"/>
      <c r="C156" s="25">
        <v>2.7</v>
      </c>
      <c r="D156" s="11">
        <v>35.1</v>
      </c>
      <c r="E156" s="9">
        <v>10.71</v>
      </c>
      <c r="F156" s="9">
        <v>0.6</v>
      </c>
      <c r="G156" s="9">
        <f t="shared" si="4"/>
        <v>1.2</v>
      </c>
      <c r="H156" s="76"/>
      <c r="I156" s="19">
        <v>38650</v>
      </c>
      <c r="J156" s="19"/>
      <c r="K156" s="9">
        <v>1.4</v>
      </c>
      <c r="L156" s="9">
        <v>35.1</v>
      </c>
      <c r="M156" s="9">
        <v>11.38</v>
      </c>
      <c r="N156" s="9">
        <v>0.5</v>
      </c>
      <c r="O156" s="9">
        <f t="shared" si="5"/>
        <v>1</v>
      </c>
    </row>
    <row r="157" spans="1:15" ht="20.100000000000001" customHeight="1">
      <c r="A157" s="19">
        <v>38656</v>
      </c>
      <c r="B157" s="19"/>
      <c r="C157" s="25">
        <v>2.9</v>
      </c>
      <c r="D157" s="11">
        <v>36</v>
      </c>
      <c r="E157" s="9">
        <v>11.51</v>
      </c>
      <c r="F157" s="9">
        <v>0.4</v>
      </c>
      <c r="G157" s="9">
        <f t="shared" si="4"/>
        <v>0.8</v>
      </c>
      <c r="H157" s="76"/>
      <c r="I157" s="19">
        <v>38656</v>
      </c>
      <c r="J157" s="19"/>
      <c r="K157" s="9">
        <v>1.6</v>
      </c>
      <c r="L157" s="9">
        <v>34</v>
      </c>
      <c r="M157" s="9">
        <v>9.84</v>
      </c>
      <c r="N157" s="9">
        <v>0.75</v>
      </c>
      <c r="O157" s="9">
        <f t="shared" si="5"/>
        <v>1.5</v>
      </c>
    </row>
    <row r="158" spans="1:15" ht="20.100000000000001" customHeight="1">
      <c r="A158" s="19">
        <v>38663</v>
      </c>
      <c r="B158" s="19"/>
      <c r="C158" s="25">
        <v>3</v>
      </c>
      <c r="D158" s="11">
        <v>35.200000000000003</v>
      </c>
      <c r="E158" s="9">
        <v>11.1</v>
      </c>
      <c r="F158" s="9">
        <v>0.6</v>
      </c>
      <c r="G158" s="9">
        <f t="shared" si="4"/>
        <v>1.2</v>
      </c>
      <c r="H158" s="76"/>
      <c r="I158" s="19">
        <v>38663</v>
      </c>
      <c r="J158" s="19"/>
      <c r="K158" s="9">
        <v>1.6</v>
      </c>
      <c r="L158" s="9">
        <v>34.200000000000003</v>
      </c>
      <c r="M158" s="9">
        <v>10.5</v>
      </c>
      <c r="N158" s="9">
        <v>0.5</v>
      </c>
      <c r="O158" s="9">
        <f t="shared" si="5"/>
        <v>1</v>
      </c>
    </row>
    <row r="159" spans="1:15" ht="20.100000000000001" customHeight="1">
      <c r="A159" s="19">
        <v>38670</v>
      </c>
      <c r="B159" s="19"/>
      <c r="C159" s="25">
        <v>3</v>
      </c>
      <c r="D159" s="11">
        <v>37</v>
      </c>
      <c r="E159" s="9">
        <v>9.75</v>
      </c>
      <c r="F159" s="9">
        <v>0.6</v>
      </c>
      <c r="G159" s="9">
        <f t="shared" si="4"/>
        <v>1.2</v>
      </c>
      <c r="H159" s="76"/>
      <c r="I159" s="19">
        <v>38670</v>
      </c>
      <c r="J159" s="19"/>
      <c r="K159" s="9">
        <v>1.4</v>
      </c>
      <c r="L159" s="9">
        <v>30</v>
      </c>
      <c r="M159" s="9">
        <v>10</v>
      </c>
      <c r="N159" s="9">
        <v>0.6</v>
      </c>
      <c r="O159" s="9">
        <f t="shared" si="5"/>
        <v>1.2</v>
      </c>
    </row>
    <row r="160" spans="1:15" ht="20.100000000000001" customHeight="1">
      <c r="A160" s="19">
        <v>38677</v>
      </c>
      <c r="B160" s="19"/>
      <c r="C160" s="25">
        <v>3</v>
      </c>
      <c r="D160" s="11">
        <v>29.2</v>
      </c>
      <c r="E160" s="9">
        <v>10.31</v>
      </c>
      <c r="F160" s="9">
        <v>0.6</v>
      </c>
      <c r="G160" s="9">
        <f t="shared" si="4"/>
        <v>1.2</v>
      </c>
      <c r="H160" s="76"/>
      <c r="I160" s="19">
        <v>38677</v>
      </c>
      <c r="J160" s="19"/>
      <c r="K160" s="9">
        <v>1.4</v>
      </c>
      <c r="L160" s="9">
        <v>33.5</v>
      </c>
      <c r="M160" s="9">
        <v>9.41</v>
      </c>
      <c r="N160" s="9">
        <v>0.6</v>
      </c>
      <c r="O160" s="9">
        <f t="shared" si="5"/>
        <v>1.2</v>
      </c>
    </row>
    <row r="161" spans="1:15" ht="20.100000000000001" customHeight="1">
      <c r="A161" s="19"/>
      <c r="B161" s="19"/>
      <c r="C161" s="25"/>
      <c r="D161" s="11"/>
      <c r="E161" s="9"/>
      <c r="F161" s="9"/>
      <c r="G161" s="9"/>
      <c r="H161" s="76"/>
      <c r="I161" s="19">
        <v>38685</v>
      </c>
      <c r="J161" s="19"/>
      <c r="K161" s="9">
        <v>1.6</v>
      </c>
      <c r="L161" s="9">
        <v>34.9</v>
      </c>
      <c r="M161" s="9">
        <v>9.85</v>
      </c>
      <c r="N161" s="9">
        <v>0.5</v>
      </c>
      <c r="O161" s="9">
        <f t="shared" si="5"/>
        <v>1</v>
      </c>
    </row>
    <row r="162" spans="1:15" ht="20.100000000000001" customHeight="1">
      <c r="A162" s="19">
        <v>38691</v>
      </c>
      <c r="B162" s="19"/>
      <c r="C162" s="25">
        <v>3.6</v>
      </c>
      <c r="D162" s="11">
        <v>30.4</v>
      </c>
      <c r="E162" s="9">
        <v>10.75</v>
      </c>
      <c r="F162" s="9">
        <v>0.5</v>
      </c>
      <c r="G162" s="9">
        <f t="shared" si="4"/>
        <v>1</v>
      </c>
      <c r="H162" s="76"/>
      <c r="I162" s="19">
        <v>38691</v>
      </c>
      <c r="J162" s="19"/>
      <c r="K162" s="9">
        <v>1.8</v>
      </c>
      <c r="L162" s="9">
        <v>33.799999999999997</v>
      </c>
      <c r="M162" s="9">
        <v>11.82</v>
      </c>
      <c r="N162" s="9">
        <v>0.5</v>
      </c>
      <c r="O162" s="9">
        <f t="shared" si="5"/>
        <v>1</v>
      </c>
    </row>
    <row r="163" spans="1:15" ht="20.100000000000001" customHeight="1">
      <c r="A163" s="19">
        <v>38698</v>
      </c>
      <c r="B163" s="19"/>
      <c r="C163" s="25">
        <v>2.6</v>
      </c>
      <c r="D163" s="11">
        <v>34.1</v>
      </c>
      <c r="E163" s="9">
        <v>10.68</v>
      </c>
      <c r="F163" s="9">
        <v>0.4</v>
      </c>
      <c r="G163" s="9">
        <f t="shared" si="4"/>
        <v>0.8</v>
      </c>
      <c r="H163" s="76"/>
      <c r="I163" s="19">
        <v>38698</v>
      </c>
      <c r="J163" s="19"/>
      <c r="K163" s="9">
        <v>1.2</v>
      </c>
      <c r="L163" s="9">
        <v>33.200000000000003</v>
      </c>
      <c r="M163" s="9">
        <v>10.61</v>
      </c>
      <c r="N163" s="9">
        <v>0.5</v>
      </c>
      <c r="O163" s="9">
        <f t="shared" si="5"/>
        <v>1</v>
      </c>
    </row>
    <row r="164" spans="1:15" ht="20.100000000000001" customHeight="1">
      <c r="A164" s="19">
        <v>38705</v>
      </c>
      <c r="B164" s="19"/>
      <c r="C164" s="25">
        <v>2.6</v>
      </c>
      <c r="D164" s="11">
        <v>33.799999999999997</v>
      </c>
      <c r="E164" s="9">
        <v>10.79</v>
      </c>
      <c r="F164" s="9">
        <v>0.5</v>
      </c>
      <c r="G164" s="9">
        <f t="shared" si="4"/>
        <v>1</v>
      </c>
      <c r="H164" s="76"/>
      <c r="I164" s="19">
        <v>38705</v>
      </c>
      <c r="J164" s="19"/>
      <c r="K164" s="9">
        <v>1.2</v>
      </c>
      <c r="L164" s="9">
        <v>32.799999999999997</v>
      </c>
      <c r="M164" s="9">
        <v>11.72</v>
      </c>
      <c r="N164" s="9">
        <v>0.75</v>
      </c>
      <c r="O164" s="9">
        <f t="shared" si="5"/>
        <v>1.5</v>
      </c>
    </row>
    <row r="165" spans="1:15" ht="20.100000000000001" customHeight="1">
      <c r="A165" s="19">
        <v>38714</v>
      </c>
      <c r="B165" s="19"/>
      <c r="C165" s="25">
        <v>2.6</v>
      </c>
      <c r="D165" s="11">
        <v>32.9</v>
      </c>
      <c r="E165" s="9">
        <v>10.76</v>
      </c>
      <c r="F165" s="9">
        <v>0.5</v>
      </c>
      <c r="G165" s="9">
        <f t="shared" si="4"/>
        <v>1</v>
      </c>
      <c r="H165" s="76"/>
      <c r="I165" s="19">
        <v>38714</v>
      </c>
      <c r="J165" s="19"/>
      <c r="K165" s="9">
        <v>1.2</v>
      </c>
      <c r="L165" s="9">
        <v>30.6</v>
      </c>
      <c r="M165" s="9">
        <v>10.86</v>
      </c>
      <c r="N165" s="9">
        <v>0.5</v>
      </c>
      <c r="O165" s="9">
        <f t="shared" si="5"/>
        <v>1</v>
      </c>
    </row>
    <row r="166" spans="1:15" ht="20.100000000000001" customHeight="1">
      <c r="A166" s="19">
        <v>38721</v>
      </c>
      <c r="B166" s="19"/>
      <c r="C166" s="25">
        <v>2.7</v>
      </c>
      <c r="D166" s="11">
        <v>30.8</v>
      </c>
      <c r="E166" s="9">
        <v>10.25</v>
      </c>
      <c r="F166" s="9">
        <v>0.25</v>
      </c>
      <c r="G166" s="9">
        <f t="shared" si="4"/>
        <v>0.5</v>
      </c>
      <c r="H166" s="76"/>
      <c r="I166" s="19">
        <v>38721</v>
      </c>
      <c r="J166" s="19"/>
      <c r="K166" s="9">
        <v>1.2</v>
      </c>
      <c r="L166" s="9">
        <v>29.8</v>
      </c>
      <c r="M166" s="9">
        <v>9.5</v>
      </c>
      <c r="N166" s="9">
        <v>0.5</v>
      </c>
      <c r="O166" s="9">
        <f t="shared" si="5"/>
        <v>1</v>
      </c>
    </row>
    <row r="167" spans="1:15" ht="20.100000000000001" customHeight="1">
      <c r="A167" s="19">
        <v>38726</v>
      </c>
      <c r="B167" s="19"/>
      <c r="C167" s="25">
        <v>2.7</v>
      </c>
      <c r="D167" s="11">
        <v>32.299999999999997</v>
      </c>
      <c r="E167" s="9">
        <v>10.91</v>
      </c>
      <c r="F167" s="9">
        <v>0.5</v>
      </c>
      <c r="G167" s="9">
        <f t="shared" si="4"/>
        <v>1</v>
      </c>
      <c r="H167" s="76"/>
      <c r="I167" s="19">
        <v>38726</v>
      </c>
      <c r="J167" s="19"/>
      <c r="K167" s="9">
        <v>1.2</v>
      </c>
      <c r="L167" s="9">
        <v>33.6</v>
      </c>
      <c r="M167" s="9">
        <v>9.99</v>
      </c>
      <c r="N167" s="9">
        <v>0.5</v>
      </c>
      <c r="O167" s="9">
        <f t="shared" si="5"/>
        <v>1</v>
      </c>
    </row>
    <row r="168" spans="1:15" ht="20.100000000000001" customHeight="1">
      <c r="A168" s="19">
        <v>38733</v>
      </c>
      <c r="B168" s="19"/>
      <c r="C168" s="25">
        <v>2.6</v>
      </c>
      <c r="D168" s="11">
        <v>32</v>
      </c>
      <c r="E168" s="9">
        <v>10.43</v>
      </c>
      <c r="F168" s="9">
        <v>0.5</v>
      </c>
      <c r="G168" s="9">
        <f t="shared" si="4"/>
        <v>1</v>
      </c>
      <c r="H168" s="76"/>
      <c r="I168" s="19">
        <v>38733</v>
      </c>
      <c r="J168" s="19"/>
      <c r="K168" s="9">
        <v>1.2</v>
      </c>
      <c r="L168" s="9">
        <v>32.6</v>
      </c>
      <c r="M168" s="9">
        <v>10.88</v>
      </c>
      <c r="N168" s="9">
        <v>0.5</v>
      </c>
      <c r="O168" s="9">
        <f t="shared" si="5"/>
        <v>1</v>
      </c>
    </row>
    <row r="169" spans="1:15" ht="20.100000000000001" customHeight="1">
      <c r="A169" s="19">
        <v>38740</v>
      </c>
      <c r="B169" s="19"/>
      <c r="C169" s="25">
        <v>2.6</v>
      </c>
      <c r="D169" s="11">
        <v>33.799999999999997</v>
      </c>
      <c r="E169" s="9">
        <v>10.61</v>
      </c>
      <c r="F169" s="9">
        <v>0.6</v>
      </c>
      <c r="G169" s="9">
        <f t="shared" si="4"/>
        <v>1.2</v>
      </c>
      <c r="H169" s="76"/>
      <c r="I169" s="19">
        <v>38740</v>
      </c>
      <c r="J169" s="19"/>
      <c r="K169" s="9">
        <v>1.2</v>
      </c>
      <c r="L169" s="9">
        <v>25.1</v>
      </c>
      <c r="M169" s="9">
        <v>10.59</v>
      </c>
      <c r="N169" s="9">
        <v>0.3</v>
      </c>
      <c r="O169" s="9">
        <f t="shared" si="5"/>
        <v>0.6</v>
      </c>
    </row>
    <row r="170" spans="1:15" ht="20.100000000000001" customHeight="1">
      <c r="A170" s="19">
        <v>38747</v>
      </c>
      <c r="B170" s="19"/>
      <c r="C170" s="25">
        <v>2.8</v>
      </c>
      <c r="D170" s="11">
        <v>34.4</v>
      </c>
      <c r="E170" s="9">
        <v>11.29</v>
      </c>
      <c r="F170" s="9">
        <v>0.4</v>
      </c>
      <c r="G170" s="9">
        <f t="shared" si="4"/>
        <v>0.8</v>
      </c>
      <c r="H170" s="76"/>
      <c r="I170" s="19">
        <v>38747</v>
      </c>
      <c r="J170" s="19"/>
      <c r="K170" s="9">
        <v>1.2</v>
      </c>
      <c r="L170" s="9">
        <v>35.6</v>
      </c>
      <c r="M170" s="9">
        <v>11.7</v>
      </c>
      <c r="N170" s="9">
        <v>0.75</v>
      </c>
      <c r="O170" s="9">
        <f t="shared" si="5"/>
        <v>1.5</v>
      </c>
    </row>
    <row r="171" spans="1:15" ht="20.100000000000001" customHeight="1">
      <c r="A171" s="19">
        <v>38754</v>
      </c>
      <c r="B171" s="19"/>
      <c r="C171" s="25">
        <v>2.4</v>
      </c>
      <c r="D171" s="11">
        <v>32.1</v>
      </c>
      <c r="E171" s="9">
        <v>10</v>
      </c>
      <c r="F171" s="9">
        <v>0.5</v>
      </c>
      <c r="G171" s="9">
        <f t="shared" si="4"/>
        <v>1</v>
      </c>
      <c r="H171" s="76"/>
      <c r="I171" s="19">
        <v>38754</v>
      </c>
      <c r="J171" s="19"/>
      <c r="K171" s="9">
        <v>1.2</v>
      </c>
      <c r="L171" s="9">
        <v>30.9</v>
      </c>
      <c r="M171" s="9">
        <v>7.2</v>
      </c>
      <c r="N171" s="9">
        <v>0.5</v>
      </c>
      <c r="O171" s="9">
        <f t="shared" si="5"/>
        <v>1</v>
      </c>
    </row>
    <row r="172" spans="1:15" ht="20.100000000000001" customHeight="1">
      <c r="A172" s="19">
        <v>38762</v>
      </c>
      <c r="B172" s="19"/>
      <c r="C172" s="25">
        <v>2.7</v>
      </c>
      <c r="D172" s="11">
        <v>34.799999999999997</v>
      </c>
      <c r="E172" s="9">
        <v>11.58</v>
      </c>
      <c r="F172" s="9">
        <v>0.6</v>
      </c>
      <c r="G172" s="9">
        <f t="shared" si="4"/>
        <v>1.2</v>
      </c>
      <c r="H172" s="76"/>
      <c r="I172" s="19">
        <v>38762</v>
      </c>
      <c r="J172" s="19"/>
      <c r="K172" s="9">
        <v>1.3</v>
      </c>
      <c r="L172" s="9">
        <v>32.9</v>
      </c>
      <c r="M172" s="9">
        <v>10.61</v>
      </c>
      <c r="N172" s="9">
        <v>0.7</v>
      </c>
      <c r="O172" s="9">
        <f t="shared" si="5"/>
        <v>1.4</v>
      </c>
    </row>
    <row r="173" spans="1:15" ht="20.100000000000001" customHeight="1">
      <c r="A173" s="19">
        <v>38771</v>
      </c>
      <c r="B173" s="19"/>
      <c r="C173" s="25">
        <v>2.6</v>
      </c>
      <c r="D173" s="11">
        <v>35</v>
      </c>
      <c r="E173" s="9">
        <v>10.5</v>
      </c>
      <c r="F173" s="9">
        <v>0.25</v>
      </c>
      <c r="G173" s="9">
        <f t="shared" si="4"/>
        <v>0.5</v>
      </c>
      <c r="H173" s="76"/>
      <c r="I173" s="19">
        <v>38772</v>
      </c>
      <c r="J173" s="19"/>
      <c r="K173" s="9">
        <v>1.2</v>
      </c>
      <c r="L173" s="9">
        <v>30</v>
      </c>
      <c r="M173" s="9">
        <v>9.1</v>
      </c>
      <c r="N173" s="9">
        <v>0.75</v>
      </c>
      <c r="O173" s="9">
        <f t="shared" si="5"/>
        <v>1.5</v>
      </c>
    </row>
    <row r="174" spans="1:15" ht="20.100000000000001" customHeight="1">
      <c r="A174" s="19">
        <v>38777</v>
      </c>
      <c r="B174" s="19"/>
      <c r="C174" s="25">
        <v>2.8</v>
      </c>
      <c r="D174" s="11">
        <v>33.4</v>
      </c>
      <c r="E174" s="9">
        <v>10.8</v>
      </c>
      <c r="F174" s="9">
        <v>0.5</v>
      </c>
      <c r="G174" s="9">
        <f t="shared" si="4"/>
        <v>1</v>
      </c>
      <c r="H174" s="76"/>
      <c r="I174" s="19">
        <v>38777</v>
      </c>
      <c r="J174" s="19"/>
      <c r="K174" s="9">
        <v>1.3</v>
      </c>
      <c r="L174" s="9">
        <v>24.8</v>
      </c>
      <c r="M174" s="9">
        <v>7.8</v>
      </c>
      <c r="N174" s="9">
        <v>0.6</v>
      </c>
      <c r="O174" s="9">
        <f t="shared" si="5"/>
        <v>1.2</v>
      </c>
    </row>
    <row r="175" spans="1:15" ht="20.100000000000001" customHeight="1">
      <c r="A175" s="19">
        <v>38782</v>
      </c>
      <c r="B175" s="19"/>
      <c r="C175" s="25">
        <v>2.8</v>
      </c>
      <c r="D175" s="11">
        <v>33.700000000000003</v>
      </c>
      <c r="E175" s="9">
        <v>9.6</v>
      </c>
      <c r="F175" s="9">
        <v>0.6</v>
      </c>
      <c r="G175" s="9">
        <f t="shared" si="4"/>
        <v>1.2</v>
      </c>
      <c r="H175" s="76"/>
      <c r="I175" s="19">
        <v>38782</v>
      </c>
      <c r="J175" s="19"/>
      <c r="K175" s="9">
        <v>1.3</v>
      </c>
      <c r="L175" s="9">
        <v>33.4</v>
      </c>
      <c r="M175" s="9">
        <v>10.1</v>
      </c>
      <c r="N175" s="9">
        <v>0.5</v>
      </c>
      <c r="O175" s="9">
        <f t="shared" si="5"/>
        <v>1</v>
      </c>
    </row>
    <row r="176" spans="1:15" ht="20.100000000000001" customHeight="1">
      <c r="A176" s="19">
        <v>38789</v>
      </c>
      <c r="B176" s="19"/>
      <c r="C176" s="25">
        <v>2.8</v>
      </c>
      <c r="D176" s="11">
        <v>32.4</v>
      </c>
      <c r="E176" s="9">
        <v>9</v>
      </c>
      <c r="F176" s="9">
        <v>0.7</v>
      </c>
      <c r="G176" s="9">
        <f t="shared" si="4"/>
        <v>1.4</v>
      </c>
      <c r="H176" s="76"/>
      <c r="I176" s="19">
        <v>38789</v>
      </c>
      <c r="J176" s="19"/>
      <c r="K176" s="9">
        <v>1.3</v>
      </c>
      <c r="L176" s="9">
        <v>32.5</v>
      </c>
      <c r="M176" s="9">
        <v>10.3</v>
      </c>
      <c r="N176" s="9">
        <v>0.6</v>
      </c>
      <c r="O176" s="9">
        <f t="shared" si="5"/>
        <v>1.2</v>
      </c>
    </row>
    <row r="177" spans="1:15" ht="20.100000000000001" customHeight="1">
      <c r="A177" s="19">
        <v>38796</v>
      </c>
      <c r="B177" s="19"/>
      <c r="C177" s="25">
        <v>2.8</v>
      </c>
      <c r="D177" s="11">
        <v>34.1</v>
      </c>
      <c r="E177" s="9">
        <v>7.5</v>
      </c>
      <c r="F177" s="9">
        <v>0.5</v>
      </c>
      <c r="G177" s="9">
        <f t="shared" si="4"/>
        <v>1</v>
      </c>
      <c r="H177" s="76"/>
      <c r="I177" s="19">
        <v>38796</v>
      </c>
      <c r="J177" s="19"/>
      <c r="K177" s="9">
        <v>1.4</v>
      </c>
      <c r="L177" s="9">
        <v>32.799999999999997</v>
      </c>
      <c r="M177" s="9">
        <v>8.8000000000000007</v>
      </c>
      <c r="N177" s="9">
        <v>0.6</v>
      </c>
      <c r="O177" s="9">
        <f t="shared" si="5"/>
        <v>1.2</v>
      </c>
    </row>
    <row r="178" spans="1:15" ht="20.100000000000001" customHeight="1">
      <c r="A178" s="19">
        <v>38803</v>
      </c>
      <c r="B178" s="19"/>
      <c r="C178" s="25">
        <v>2.8</v>
      </c>
      <c r="D178" s="11">
        <v>34.700000000000003</v>
      </c>
      <c r="E178" s="9">
        <v>11.22</v>
      </c>
      <c r="F178" s="9">
        <v>0.5</v>
      </c>
      <c r="G178" s="9">
        <f t="shared" si="4"/>
        <v>1</v>
      </c>
      <c r="H178" s="76"/>
      <c r="I178" s="19">
        <v>38803</v>
      </c>
      <c r="J178" s="19"/>
      <c r="K178" s="9">
        <v>1.4</v>
      </c>
      <c r="L178" s="9">
        <v>33.799999999999997</v>
      </c>
      <c r="M178" s="9">
        <v>11.16</v>
      </c>
      <c r="N178" s="9">
        <v>0.75</v>
      </c>
      <c r="O178" s="9">
        <f t="shared" si="5"/>
        <v>1.5</v>
      </c>
    </row>
    <row r="179" spans="1:15" ht="20.100000000000001" customHeight="1">
      <c r="A179" s="19">
        <v>38810</v>
      </c>
      <c r="B179" s="19"/>
      <c r="C179" s="25">
        <v>2.8</v>
      </c>
      <c r="D179" s="11">
        <v>34.9</v>
      </c>
      <c r="E179" s="9">
        <v>11.39</v>
      </c>
      <c r="F179" s="9">
        <v>0.7</v>
      </c>
      <c r="G179" s="9">
        <f t="shared" si="4"/>
        <v>1.4</v>
      </c>
      <c r="H179" s="76"/>
      <c r="I179" s="19">
        <v>38810</v>
      </c>
      <c r="J179" s="19"/>
      <c r="K179" s="9">
        <v>1.4</v>
      </c>
      <c r="L179" s="9">
        <v>34.799999999999997</v>
      </c>
      <c r="M179" s="9">
        <v>11.2</v>
      </c>
      <c r="N179" s="9">
        <v>0.7</v>
      </c>
      <c r="O179" s="9">
        <f t="shared" si="5"/>
        <v>1.4</v>
      </c>
    </row>
    <row r="180" spans="1:15" ht="20.100000000000001" customHeight="1">
      <c r="A180" s="19">
        <v>38817</v>
      </c>
      <c r="B180" s="19"/>
      <c r="C180" s="25">
        <v>2.8</v>
      </c>
      <c r="D180" s="11">
        <v>34.200000000000003</v>
      </c>
      <c r="E180" s="9">
        <v>10.97</v>
      </c>
      <c r="F180" s="9">
        <v>0.75</v>
      </c>
      <c r="G180" s="9">
        <f t="shared" si="4"/>
        <v>1.5</v>
      </c>
      <c r="H180" s="76"/>
      <c r="I180" s="19">
        <v>38817</v>
      </c>
      <c r="J180" s="19"/>
      <c r="K180" s="9">
        <v>1.3</v>
      </c>
      <c r="L180" s="9">
        <v>34.9</v>
      </c>
      <c r="M180" s="9">
        <v>11.65</v>
      </c>
      <c r="N180" s="9">
        <v>0.6</v>
      </c>
      <c r="O180" s="9">
        <f t="shared" si="5"/>
        <v>1.2</v>
      </c>
    </row>
    <row r="181" spans="1:15" ht="20.100000000000001" customHeight="1">
      <c r="A181" s="19">
        <v>38825</v>
      </c>
      <c r="B181" s="19"/>
      <c r="C181" s="25">
        <v>2.7</v>
      </c>
      <c r="D181" s="11">
        <v>35.6</v>
      </c>
      <c r="E181" s="9">
        <v>11.32</v>
      </c>
      <c r="F181" s="9">
        <v>0.6</v>
      </c>
      <c r="G181" s="9">
        <f t="shared" si="4"/>
        <v>1.2</v>
      </c>
      <c r="H181" s="76"/>
      <c r="I181" s="19">
        <v>38825</v>
      </c>
      <c r="J181" s="19"/>
      <c r="K181" s="9">
        <v>1.6</v>
      </c>
      <c r="L181" s="9">
        <v>36.299999999999997</v>
      </c>
      <c r="M181" s="9">
        <v>11.45</v>
      </c>
      <c r="N181" s="9">
        <v>0.6</v>
      </c>
      <c r="O181" s="9">
        <f t="shared" si="5"/>
        <v>1.2</v>
      </c>
    </row>
    <row r="182" spans="1:15" ht="20.100000000000001" customHeight="1">
      <c r="A182" s="19">
        <v>38831</v>
      </c>
      <c r="B182" s="19"/>
      <c r="C182" s="25">
        <v>2.7</v>
      </c>
      <c r="D182" s="11">
        <v>35.4</v>
      </c>
      <c r="E182" s="9">
        <v>11.13</v>
      </c>
      <c r="F182" s="9">
        <v>0.6</v>
      </c>
      <c r="G182" s="9">
        <f t="shared" si="4"/>
        <v>1.2</v>
      </c>
      <c r="H182" s="76"/>
      <c r="I182" s="19">
        <v>38831</v>
      </c>
      <c r="J182" s="19"/>
      <c r="K182" s="9">
        <v>1.2</v>
      </c>
      <c r="L182" s="9">
        <v>29.9</v>
      </c>
      <c r="M182" s="9">
        <v>10.29</v>
      </c>
      <c r="N182" s="9">
        <v>0.4</v>
      </c>
      <c r="O182" s="9">
        <f t="shared" si="5"/>
        <v>0.8</v>
      </c>
    </row>
    <row r="183" spans="1:15" ht="20.100000000000001" customHeight="1">
      <c r="A183" s="19">
        <v>38839</v>
      </c>
      <c r="B183" s="19"/>
      <c r="C183" s="25">
        <v>2.7</v>
      </c>
      <c r="D183" s="11">
        <v>35.5</v>
      </c>
      <c r="E183" s="9">
        <v>10.37</v>
      </c>
      <c r="F183" s="9">
        <v>0.6</v>
      </c>
      <c r="G183" s="9">
        <f t="shared" si="4"/>
        <v>1.2</v>
      </c>
      <c r="H183" s="76"/>
      <c r="I183" s="19">
        <v>38839</v>
      </c>
      <c r="J183" s="19"/>
      <c r="K183" s="9">
        <v>1.4</v>
      </c>
      <c r="L183" s="9">
        <v>34.9</v>
      </c>
      <c r="M183" s="9">
        <v>11.66</v>
      </c>
      <c r="N183" s="9">
        <v>0.6</v>
      </c>
      <c r="O183" s="9">
        <f t="shared" si="5"/>
        <v>1.2</v>
      </c>
    </row>
    <row r="184" spans="1:15" ht="20.100000000000001" customHeight="1">
      <c r="A184" s="19">
        <v>38846</v>
      </c>
      <c r="B184" s="19"/>
      <c r="C184" s="25">
        <v>2.7</v>
      </c>
      <c r="D184" s="11">
        <v>37.1</v>
      </c>
      <c r="E184" s="9">
        <v>10.46</v>
      </c>
      <c r="F184" s="9">
        <v>0.6</v>
      </c>
      <c r="G184" s="9">
        <f t="shared" si="4"/>
        <v>1.2</v>
      </c>
      <c r="H184" s="76"/>
      <c r="I184" s="19">
        <v>38846</v>
      </c>
      <c r="J184" s="19"/>
      <c r="K184" s="9">
        <v>1.4</v>
      </c>
      <c r="L184" s="9">
        <v>36.4</v>
      </c>
      <c r="M184" s="9">
        <v>10.97</v>
      </c>
      <c r="N184" s="9">
        <v>0.5</v>
      </c>
      <c r="O184" s="9">
        <f t="shared" si="5"/>
        <v>1</v>
      </c>
    </row>
    <row r="185" spans="1:15" ht="20.100000000000001" customHeight="1">
      <c r="A185" s="19">
        <v>38852</v>
      </c>
      <c r="B185" s="19"/>
      <c r="C185" s="25">
        <v>2.8</v>
      </c>
      <c r="D185" s="11">
        <v>35.9</v>
      </c>
      <c r="E185" s="9">
        <v>10.38</v>
      </c>
      <c r="F185" s="9">
        <v>0.3</v>
      </c>
      <c r="G185" s="9">
        <f t="shared" si="4"/>
        <v>0.6</v>
      </c>
      <c r="H185" s="76"/>
      <c r="I185" s="19">
        <v>38852</v>
      </c>
      <c r="J185" s="19"/>
      <c r="K185" s="9">
        <v>1.3</v>
      </c>
      <c r="L185" s="9">
        <v>36.4</v>
      </c>
      <c r="M185" s="9">
        <v>10.63</v>
      </c>
      <c r="N185" s="9">
        <v>0.4</v>
      </c>
      <c r="O185" s="9">
        <f t="shared" si="5"/>
        <v>0.8</v>
      </c>
    </row>
    <row r="186" spans="1:15" ht="20.100000000000001" customHeight="1">
      <c r="A186" s="19">
        <v>38859</v>
      </c>
      <c r="B186" s="19"/>
      <c r="C186" s="25">
        <v>2.8</v>
      </c>
      <c r="D186" s="11">
        <v>35.9</v>
      </c>
      <c r="E186" s="9">
        <v>10.39</v>
      </c>
      <c r="F186" s="9">
        <v>0.3</v>
      </c>
      <c r="G186" s="9">
        <f t="shared" si="4"/>
        <v>0.6</v>
      </c>
      <c r="H186" s="76"/>
      <c r="I186" s="19">
        <v>38859</v>
      </c>
      <c r="J186" s="19"/>
      <c r="K186" s="9">
        <v>1.3</v>
      </c>
      <c r="L186" s="9">
        <v>36.200000000000003</v>
      </c>
      <c r="M186" s="9">
        <v>11.47</v>
      </c>
      <c r="N186" s="9">
        <v>0.6</v>
      </c>
      <c r="O186" s="9">
        <f t="shared" si="5"/>
        <v>1.2</v>
      </c>
    </row>
    <row r="187" spans="1:15" ht="20.100000000000001" customHeight="1">
      <c r="A187" s="19">
        <v>38867</v>
      </c>
      <c r="B187" s="19"/>
      <c r="C187" s="25">
        <v>2.8</v>
      </c>
      <c r="D187" s="11">
        <v>35.200000000000003</v>
      </c>
      <c r="E187" s="9">
        <v>9.6999999999999993</v>
      </c>
      <c r="F187" s="9">
        <v>0.25</v>
      </c>
      <c r="G187" s="9">
        <f t="shared" si="4"/>
        <v>0.5</v>
      </c>
      <c r="H187" s="76"/>
      <c r="I187" s="19">
        <v>38867</v>
      </c>
      <c r="J187" s="19"/>
      <c r="K187" s="9">
        <v>1.4</v>
      </c>
      <c r="L187" s="9">
        <v>33.4</v>
      </c>
      <c r="M187" s="9">
        <v>5.3</v>
      </c>
      <c r="N187" s="9">
        <v>0.5</v>
      </c>
      <c r="O187" s="9">
        <f t="shared" si="5"/>
        <v>1</v>
      </c>
    </row>
    <row r="188" spans="1:15" ht="20.100000000000001" customHeight="1">
      <c r="A188" s="19">
        <v>38873</v>
      </c>
      <c r="B188" s="19"/>
      <c r="C188" s="25">
        <v>2.8</v>
      </c>
      <c r="D188" s="11">
        <v>35.5</v>
      </c>
      <c r="E188" s="9">
        <v>10.3</v>
      </c>
      <c r="F188" s="9">
        <v>0.6</v>
      </c>
      <c r="G188" s="9">
        <f t="shared" si="4"/>
        <v>1.2</v>
      </c>
      <c r="H188" s="76"/>
      <c r="I188" s="19">
        <v>38873</v>
      </c>
      <c r="J188" s="19"/>
      <c r="K188" s="9">
        <v>1.3</v>
      </c>
      <c r="L188" s="9">
        <v>35.5</v>
      </c>
      <c r="M188" s="9">
        <v>9.4499999999999993</v>
      </c>
      <c r="N188" s="9">
        <v>0.75</v>
      </c>
      <c r="O188" s="9">
        <f t="shared" si="5"/>
        <v>1.5</v>
      </c>
    </row>
    <row r="189" spans="1:15" ht="20.100000000000001" customHeight="1">
      <c r="A189" s="19">
        <v>38880</v>
      </c>
      <c r="B189" s="19"/>
      <c r="C189" s="25"/>
      <c r="D189" s="11"/>
      <c r="E189" s="9"/>
      <c r="F189" s="9"/>
      <c r="G189" s="9"/>
      <c r="H189" s="76"/>
      <c r="I189" s="19">
        <v>38880</v>
      </c>
      <c r="J189" s="19"/>
      <c r="K189" s="9">
        <v>1.2</v>
      </c>
      <c r="L189" s="9">
        <v>36.9</v>
      </c>
      <c r="M189" s="9">
        <v>10</v>
      </c>
      <c r="N189" s="9">
        <v>0.5</v>
      </c>
      <c r="O189" s="9">
        <f t="shared" si="5"/>
        <v>1</v>
      </c>
    </row>
    <row r="190" spans="1:15" ht="20.100000000000001" customHeight="1">
      <c r="A190" s="19">
        <v>38887</v>
      </c>
      <c r="B190" s="19"/>
      <c r="C190" s="25">
        <v>2.7</v>
      </c>
      <c r="D190" s="11">
        <v>37.200000000000003</v>
      </c>
      <c r="E190" s="9">
        <v>9.15</v>
      </c>
      <c r="F190" s="9">
        <v>0.6</v>
      </c>
      <c r="G190" s="9">
        <f t="shared" si="4"/>
        <v>1.2</v>
      </c>
      <c r="H190" s="76"/>
      <c r="I190" s="19">
        <v>38887</v>
      </c>
      <c r="J190" s="19"/>
      <c r="K190" s="9">
        <v>1.6</v>
      </c>
      <c r="L190" s="9">
        <v>32.1</v>
      </c>
      <c r="M190" s="9">
        <v>11.3</v>
      </c>
      <c r="N190" s="9">
        <v>0.7</v>
      </c>
      <c r="O190" s="9">
        <f t="shared" si="5"/>
        <v>1.4</v>
      </c>
    </row>
    <row r="191" spans="1:15" ht="20.100000000000001" customHeight="1">
      <c r="A191" s="19">
        <v>38894</v>
      </c>
      <c r="B191" s="19"/>
      <c r="C191" s="25">
        <v>2.7</v>
      </c>
      <c r="D191" s="11">
        <v>35.799999999999997</v>
      </c>
      <c r="E191" s="9">
        <v>10</v>
      </c>
      <c r="F191" s="9">
        <v>0.5</v>
      </c>
      <c r="G191" s="9">
        <f t="shared" si="4"/>
        <v>1</v>
      </c>
      <c r="H191" s="76"/>
      <c r="I191" s="19">
        <v>38894</v>
      </c>
      <c r="J191" s="19"/>
      <c r="K191" s="9">
        <v>1.9</v>
      </c>
      <c r="L191" s="9">
        <v>32.299999999999997</v>
      </c>
      <c r="M191" s="9">
        <v>8.85</v>
      </c>
      <c r="N191" s="9">
        <v>0.9</v>
      </c>
      <c r="O191" s="9">
        <f t="shared" si="5"/>
        <v>1.8</v>
      </c>
    </row>
    <row r="192" spans="1:15" ht="20.100000000000001" customHeight="1">
      <c r="A192" s="19">
        <v>38901</v>
      </c>
      <c r="B192" s="19"/>
      <c r="C192" s="25">
        <v>2.7</v>
      </c>
      <c r="D192" s="11">
        <v>37.700000000000003</v>
      </c>
      <c r="E192" s="9">
        <v>10.1</v>
      </c>
      <c r="F192" s="9">
        <v>0.6</v>
      </c>
      <c r="G192" s="9">
        <f t="shared" si="4"/>
        <v>1.2</v>
      </c>
      <c r="H192" s="76"/>
      <c r="I192" s="19">
        <v>38901</v>
      </c>
      <c r="J192" s="19"/>
      <c r="K192" s="9">
        <v>1.8</v>
      </c>
      <c r="L192" s="9">
        <v>37.700000000000003</v>
      </c>
      <c r="M192" s="9">
        <v>9.8000000000000007</v>
      </c>
      <c r="N192" s="9">
        <v>0.75</v>
      </c>
      <c r="O192" s="9">
        <f t="shared" si="5"/>
        <v>1.5</v>
      </c>
    </row>
    <row r="193" spans="1:15" ht="20.100000000000001" customHeight="1">
      <c r="A193" s="19">
        <v>38909</v>
      </c>
      <c r="B193" s="19"/>
      <c r="C193" s="25">
        <v>2.8</v>
      </c>
      <c r="D193" s="11">
        <v>36.9</v>
      </c>
      <c r="E193" s="9">
        <v>8.9</v>
      </c>
      <c r="F193" s="9">
        <v>0.4</v>
      </c>
      <c r="G193" s="9">
        <f t="shared" si="4"/>
        <v>0.8</v>
      </c>
      <c r="H193" s="76"/>
      <c r="I193" s="19">
        <v>38909</v>
      </c>
      <c r="J193" s="19"/>
      <c r="K193" s="9">
        <v>1.4</v>
      </c>
      <c r="L193" s="9">
        <v>39.200000000000003</v>
      </c>
      <c r="M193" s="9">
        <v>10.15</v>
      </c>
      <c r="N193" s="9">
        <v>0.5</v>
      </c>
      <c r="O193" s="9">
        <f t="shared" si="5"/>
        <v>1</v>
      </c>
    </row>
    <row r="194" spans="1:15" ht="20.100000000000001" customHeight="1">
      <c r="A194" s="19">
        <v>38915</v>
      </c>
      <c r="B194" s="19"/>
      <c r="C194" s="25">
        <v>2.7</v>
      </c>
      <c r="D194" s="11">
        <v>38.4</v>
      </c>
      <c r="E194" s="9">
        <v>9.65</v>
      </c>
      <c r="F194" s="9">
        <v>0.5</v>
      </c>
      <c r="G194" s="9">
        <f t="shared" si="4"/>
        <v>1</v>
      </c>
      <c r="H194" s="76"/>
      <c r="I194" s="19">
        <v>38915</v>
      </c>
      <c r="J194" s="19"/>
      <c r="K194" s="9">
        <v>1.4</v>
      </c>
      <c r="L194" s="9">
        <v>38.700000000000003</v>
      </c>
      <c r="M194" s="9">
        <v>9.6</v>
      </c>
      <c r="N194" s="9">
        <v>0.7</v>
      </c>
      <c r="O194" s="9">
        <f t="shared" si="5"/>
        <v>1.4</v>
      </c>
    </row>
    <row r="195" spans="1:15" ht="20.100000000000001" customHeight="1">
      <c r="A195" s="19">
        <v>38922</v>
      </c>
      <c r="B195" s="19"/>
      <c r="C195" s="25">
        <v>3.1</v>
      </c>
      <c r="D195" s="11">
        <v>38.299999999999997</v>
      </c>
      <c r="E195" s="9">
        <v>8.75</v>
      </c>
      <c r="F195" s="9">
        <v>0.75</v>
      </c>
      <c r="G195" s="9">
        <f t="shared" si="4"/>
        <v>1.5</v>
      </c>
      <c r="H195" s="76"/>
      <c r="I195" s="19">
        <v>38922</v>
      </c>
      <c r="J195" s="19"/>
      <c r="K195" s="9">
        <v>1.3</v>
      </c>
      <c r="L195" s="9">
        <v>37.4</v>
      </c>
      <c r="M195" s="9">
        <v>9.4499999999999993</v>
      </c>
      <c r="N195" s="9">
        <v>0.6</v>
      </c>
      <c r="O195" s="9">
        <f t="shared" si="5"/>
        <v>1.2</v>
      </c>
    </row>
    <row r="196" spans="1:15" ht="20.100000000000001" customHeight="1">
      <c r="A196" s="19">
        <v>38929</v>
      </c>
      <c r="B196" s="19"/>
      <c r="C196" s="25">
        <v>3.2</v>
      </c>
      <c r="D196" s="11">
        <v>38.6</v>
      </c>
      <c r="E196" s="9">
        <v>9.35</v>
      </c>
      <c r="F196" s="9">
        <v>0.75</v>
      </c>
      <c r="G196" s="9">
        <v>1.5</v>
      </c>
      <c r="H196" s="76"/>
      <c r="I196" s="19">
        <v>38929</v>
      </c>
      <c r="J196" s="19"/>
      <c r="K196" s="9">
        <v>1.8</v>
      </c>
      <c r="L196" s="9">
        <v>38.200000000000003</v>
      </c>
      <c r="M196" s="9">
        <v>9.5</v>
      </c>
      <c r="N196" s="9">
        <v>0.8</v>
      </c>
      <c r="O196" s="9">
        <f t="shared" si="5"/>
        <v>1.6</v>
      </c>
    </row>
    <row r="197" spans="1:15" ht="20.100000000000001" customHeight="1">
      <c r="A197" s="19">
        <v>38936</v>
      </c>
      <c r="B197" s="19"/>
      <c r="C197" s="25" t="s">
        <v>15</v>
      </c>
      <c r="D197" s="11"/>
      <c r="E197" s="9"/>
      <c r="F197" s="9"/>
      <c r="G197" s="9"/>
      <c r="H197" s="76"/>
      <c r="I197" s="19">
        <v>38936</v>
      </c>
      <c r="J197" s="19"/>
      <c r="K197" s="9" t="s">
        <v>15</v>
      </c>
      <c r="L197" s="9"/>
      <c r="M197" s="9"/>
      <c r="N197" s="9"/>
      <c r="O197" s="9">
        <f t="shared" si="5"/>
        <v>0</v>
      </c>
    </row>
    <row r="198" spans="1:15" ht="20.100000000000001" customHeight="1">
      <c r="A198" s="19">
        <v>38944</v>
      </c>
      <c r="B198" s="19"/>
      <c r="C198" s="25">
        <v>2.6</v>
      </c>
      <c r="D198" s="11">
        <v>28</v>
      </c>
      <c r="E198" s="9">
        <v>8</v>
      </c>
      <c r="F198" s="9">
        <v>1</v>
      </c>
      <c r="G198" s="9">
        <f t="shared" si="4"/>
        <v>2</v>
      </c>
      <c r="H198" s="76"/>
      <c r="I198" s="19">
        <v>38944</v>
      </c>
      <c r="J198" s="19"/>
      <c r="K198" s="9">
        <v>1.2</v>
      </c>
      <c r="L198" s="9">
        <v>29.5</v>
      </c>
      <c r="M198" s="9">
        <v>9</v>
      </c>
      <c r="N198" s="9">
        <v>1.1000000000000001</v>
      </c>
      <c r="O198" s="9">
        <f t="shared" si="5"/>
        <v>2.2000000000000002</v>
      </c>
    </row>
    <row r="199" spans="1:15" ht="20.100000000000001" customHeight="1">
      <c r="A199" s="19">
        <v>38950</v>
      </c>
      <c r="B199" s="19"/>
      <c r="C199" s="25">
        <v>2.7</v>
      </c>
      <c r="D199" s="11">
        <v>36.799999999999997</v>
      </c>
      <c r="E199" s="9">
        <v>11.6</v>
      </c>
      <c r="F199" s="9">
        <v>0.4</v>
      </c>
      <c r="G199" s="9">
        <f t="shared" si="4"/>
        <v>0.8</v>
      </c>
      <c r="H199" s="76"/>
      <c r="I199" s="19">
        <v>38950</v>
      </c>
      <c r="J199" s="19"/>
      <c r="K199" s="9">
        <v>1.6</v>
      </c>
      <c r="L199" s="9">
        <v>36.1</v>
      </c>
      <c r="M199" s="9">
        <v>10.83</v>
      </c>
      <c r="N199" s="9">
        <v>1.2</v>
      </c>
      <c r="O199" s="9">
        <f t="shared" si="5"/>
        <v>2.4</v>
      </c>
    </row>
    <row r="200" spans="1:15" ht="20.100000000000001" customHeight="1">
      <c r="A200" s="19">
        <v>38958</v>
      </c>
      <c r="B200" s="19"/>
      <c r="C200" s="25">
        <v>2.6</v>
      </c>
      <c r="D200" s="11">
        <v>35.4</v>
      </c>
      <c r="E200" s="9">
        <v>9.5</v>
      </c>
      <c r="F200" s="9">
        <v>0.8</v>
      </c>
      <c r="G200" s="9">
        <v>1.6</v>
      </c>
      <c r="H200" s="76"/>
      <c r="I200" s="19">
        <v>38958</v>
      </c>
      <c r="J200" s="19"/>
      <c r="K200" s="9">
        <v>1.9</v>
      </c>
      <c r="L200" s="9">
        <v>34.5</v>
      </c>
      <c r="M200" s="9">
        <v>10.25</v>
      </c>
      <c r="N200" s="9">
        <v>1.1000000000000001</v>
      </c>
      <c r="O200" s="9">
        <f t="shared" si="5"/>
        <v>2.2000000000000002</v>
      </c>
    </row>
    <row r="201" spans="1:15" ht="20.100000000000001" customHeight="1">
      <c r="A201" s="19">
        <v>38964</v>
      </c>
      <c r="B201" s="19"/>
      <c r="C201" s="25">
        <v>2.6</v>
      </c>
      <c r="D201" s="11">
        <v>32.799999999999997</v>
      </c>
      <c r="E201" s="9">
        <v>9.4</v>
      </c>
      <c r="F201" s="9">
        <v>0.3</v>
      </c>
      <c r="G201" s="9">
        <f t="shared" si="4"/>
        <v>0.6</v>
      </c>
      <c r="H201" s="76"/>
      <c r="I201" s="19">
        <v>38964</v>
      </c>
      <c r="J201" s="19"/>
      <c r="K201" s="9">
        <v>2</v>
      </c>
      <c r="L201" s="9">
        <v>31</v>
      </c>
      <c r="M201" s="9">
        <v>9.25</v>
      </c>
      <c r="N201" s="9">
        <v>0.7</v>
      </c>
      <c r="O201" s="9">
        <f t="shared" si="5"/>
        <v>1.4</v>
      </c>
    </row>
    <row r="202" spans="1:15" ht="20.100000000000001" customHeight="1">
      <c r="A202" s="19">
        <v>38971</v>
      </c>
      <c r="B202" s="19"/>
      <c r="C202" s="25">
        <v>2.6</v>
      </c>
      <c r="D202" s="11">
        <v>39.4</v>
      </c>
      <c r="E202" s="9">
        <v>9.4</v>
      </c>
      <c r="F202" s="9">
        <v>0.6</v>
      </c>
      <c r="G202" s="9">
        <f t="shared" ref="G202:G280" si="6">(F202*2)</f>
        <v>1.2</v>
      </c>
      <c r="H202" s="76"/>
      <c r="I202" s="19">
        <v>38971</v>
      </c>
      <c r="J202" s="19"/>
      <c r="K202" s="9">
        <v>2.2000000000000002</v>
      </c>
      <c r="L202" s="9">
        <v>40.4</v>
      </c>
      <c r="M202" s="9">
        <v>9.6999999999999993</v>
      </c>
      <c r="N202" s="9">
        <v>0.7</v>
      </c>
      <c r="O202" s="9">
        <f t="shared" ref="O202:O269" si="7">(N202*2)</f>
        <v>1.4</v>
      </c>
    </row>
    <row r="203" spans="1:15" ht="20.100000000000001" customHeight="1">
      <c r="A203" s="19">
        <v>38978</v>
      </c>
      <c r="B203" s="19"/>
      <c r="C203" s="25">
        <v>2.6</v>
      </c>
      <c r="D203" s="11">
        <v>37.6</v>
      </c>
      <c r="E203" s="9">
        <v>9.35</v>
      </c>
      <c r="F203" s="9">
        <v>0.5</v>
      </c>
      <c r="G203" s="9">
        <f t="shared" si="6"/>
        <v>1</v>
      </c>
      <c r="H203" s="76"/>
      <c r="I203" s="19">
        <v>38980</v>
      </c>
      <c r="J203" s="19"/>
      <c r="K203" s="9">
        <v>2</v>
      </c>
      <c r="L203" s="9">
        <v>37.6</v>
      </c>
      <c r="M203" s="9">
        <v>9.4499999999999993</v>
      </c>
      <c r="N203" s="9">
        <v>0.4</v>
      </c>
      <c r="O203" s="9">
        <f t="shared" si="7"/>
        <v>0.8</v>
      </c>
    </row>
    <row r="204" spans="1:15" ht="20.100000000000001" customHeight="1">
      <c r="A204" s="19">
        <v>38985</v>
      </c>
      <c r="B204" s="19"/>
      <c r="C204" s="25">
        <v>2.7</v>
      </c>
      <c r="D204" s="11">
        <v>36.299999999999997</v>
      </c>
      <c r="E204" s="9">
        <v>10.76</v>
      </c>
      <c r="F204" s="9">
        <v>1.3</v>
      </c>
      <c r="G204" s="9">
        <f t="shared" si="6"/>
        <v>2.6</v>
      </c>
      <c r="H204" s="76"/>
      <c r="I204" s="19">
        <v>38985</v>
      </c>
      <c r="J204" s="19"/>
      <c r="K204" s="9">
        <v>2.1</v>
      </c>
      <c r="L204" s="9">
        <v>22</v>
      </c>
      <c r="M204" s="9">
        <v>2.4</v>
      </c>
      <c r="N204" s="9">
        <v>0.15</v>
      </c>
      <c r="O204" s="9">
        <f t="shared" si="7"/>
        <v>0.3</v>
      </c>
    </row>
    <row r="205" spans="1:15" ht="20.100000000000001" customHeight="1">
      <c r="A205" s="19">
        <v>38992</v>
      </c>
      <c r="B205" s="19"/>
      <c r="C205" s="25">
        <v>2.6</v>
      </c>
      <c r="D205" s="11">
        <v>30.3</v>
      </c>
      <c r="E205" s="9">
        <v>8.6</v>
      </c>
      <c r="F205" s="9">
        <v>0.3</v>
      </c>
      <c r="G205" s="9">
        <f t="shared" si="6"/>
        <v>0.6</v>
      </c>
      <c r="H205" s="76"/>
      <c r="I205" s="19">
        <v>38992</v>
      </c>
      <c r="J205" s="19"/>
      <c r="K205" s="9">
        <v>1.2</v>
      </c>
      <c r="L205" s="9">
        <v>33.799999999999997</v>
      </c>
      <c r="M205" s="9">
        <v>9.35</v>
      </c>
      <c r="N205" s="9">
        <v>0.5</v>
      </c>
      <c r="O205" s="9">
        <f t="shared" si="7"/>
        <v>1</v>
      </c>
    </row>
    <row r="206" spans="1:15" ht="20.100000000000001" customHeight="1">
      <c r="A206" s="19">
        <v>38999</v>
      </c>
      <c r="B206" s="19"/>
      <c r="C206" s="25">
        <v>2.6</v>
      </c>
      <c r="D206" s="11">
        <v>35</v>
      </c>
      <c r="E206" s="9">
        <v>11.01</v>
      </c>
      <c r="F206" s="9">
        <v>0.55000000000000004</v>
      </c>
      <c r="G206" s="9">
        <f t="shared" si="6"/>
        <v>1.1000000000000001</v>
      </c>
      <c r="H206" s="76"/>
      <c r="I206" s="19">
        <v>38999</v>
      </c>
      <c r="J206" s="19"/>
      <c r="K206" s="9">
        <v>1.4</v>
      </c>
      <c r="L206" s="9">
        <v>35.299999999999997</v>
      </c>
      <c r="M206" s="9">
        <v>10.4</v>
      </c>
      <c r="N206" s="9">
        <v>0.7</v>
      </c>
      <c r="O206" s="9">
        <f t="shared" si="7"/>
        <v>1.4</v>
      </c>
    </row>
    <row r="207" spans="1:15" ht="20.100000000000001" customHeight="1">
      <c r="A207" s="19">
        <v>39006</v>
      </c>
      <c r="B207" s="19"/>
      <c r="C207" s="25">
        <v>2.6</v>
      </c>
      <c r="D207" s="11">
        <v>36.1</v>
      </c>
      <c r="E207" s="9">
        <v>11.66</v>
      </c>
      <c r="F207" s="9">
        <v>0.5</v>
      </c>
      <c r="G207" s="9">
        <f t="shared" si="6"/>
        <v>1</v>
      </c>
      <c r="H207" s="76"/>
      <c r="I207" s="19">
        <v>39006</v>
      </c>
      <c r="J207" s="19"/>
      <c r="K207" s="9">
        <v>1.4</v>
      </c>
      <c r="L207" s="9">
        <v>28.4</v>
      </c>
      <c r="M207" s="9">
        <v>10.59</v>
      </c>
      <c r="N207" s="9">
        <v>0.4</v>
      </c>
      <c r="O207" s="9">
        <f t="shared" si="7"/>
        <v>0.8</v>
      </c>
    </row>
    <row r="208" spans="1:15" ht="20.100000000000001" customHeight="1">
      <c r="A208" s="19">
        <v>39013</v>
      </c>
      <c r="B208" s="19"/>
      <c r="C208" s="25">
        <v>2.6</v>
      </c>
      <c r="D208" s="11">
        <v>35.200000000000003</v>
      </c>
      <c r="E208" s="9">
        <v>11.56</v>
      </c>
      <c r="F208" s="9">
        <v>0.6</v>
      </c>
      <c r="G208" s="9">
        <f t="shared" si="6"/>
        <v>1.2</v>
      </c>
      <c r="H208" s="76"/>
      <c r="I208" s="19">
        <v>39013</v>
      </c>
      <c r="J208" s="19"/>
      <c r="K208" s="9">
        <v>1.2</v>
      </c>
      <c r="L208" s="9">
        <v>31.4</v>
      </c>
      <c r="M208" s="9">
        <v>12.26</v>
      </c>
      <c r="N208" s="9">
        <v>0.6</v>
      </c>
      <c r="O208" s="9">
        <f t="shared" si="7"/>
        <v>1.2</v>
      </c>
    </row>
    <row r="209" spans="1:15" ht="20.100000000000001" customHeight="1">
      <c r="A209" s="19">
        <v>39020</v>
      </c>
      <c r="B209" s="19"/>
      <c r="C209" s="25">
        <v>2.6</v>
      </c>
      <c r="D209" s="11">
        <v>35.6</v>
      </c>
      <c r="E209" s="9">
        <v>10.59</v>
      </c>
      <c r="F209" s="9">
        <v>0.4</v>
      </c>
      <c r="G209" s="9">
        <f t="shared" si="6"/>
        <v>0.8</v>
      </c>
      <c r="H209" s="76"/>
      <c r="I209" s="19">
        <v>39020</v>
      </c>
      <c r="J209" s="19"/>
      <c r="K209" s="9">
        <v>1.2</v>
      </c>
      <c r="L209" s="9">
        <v>36.4</v>
      </c>
      <c r="M209" s="9">
        <v>10.94</v>
      </c>
      <c r="N209" s="9">
        <v>0.5</v>
      </c>
      <c r="O209" s="9">
        <f t="shared" si="7"/>
        <v>1</v>
      </c>
    </row>
    <row r="210" spans="1:15" ht="20.100000000000001" customHeight="1">
      <c r="A210" s="19">
        <v>39027</v>
      </c>
      <c r="B210" s="19"/>
      <c r="C210" s="25">
        <v>2.6</v>
      </c>
      <c r="D210" s="11">
        <v>35.5</v>
      </c>
      <c r="E210" s="9">
        <v>10.92</v>
      </c>
      <c r="F210" s="9">
        <v>0.6</v>
      </c>
      <c r="G210" s="9">
        <f t="shared" si="6"/>
        <v>1.2</v>
      </c>
      <c r="H210" s="76"/>
      <c r="I210" s="19">
        <v>39027</v>
      </c>
      <c r="J210" s="19"/>
      <c r="K210" s="9">
        <v>1.2</v>
      </c>
      <c r="L210" s="9">
        <v>34.799999999999997</v>
      </c>
      <c r="M210" s="9">
        <v>11.09</v>
      </c>
      <c r="N210" s="9">
        <v>0.5</v>
      </c>
      <c r="O210" s="9">
        <f t="shared" si="7"/>
        <v>1</v>
      </c>
    </row>
    <row r="211" spans="1:15" ht="20.100000000000001" customHeight="1">
      <c r="A211" s="19">
        <v>39035</v>
      </c>
      <c r="B211" s="19"/>
      <c r="C211" s="25">
        <v>2.8</v>
      </c>
      <c r="D211" s="11">
        <v>35.4</v>
      </c>
      <c r="E211" s="9">
        <v>11.58</v>
      </c>
      <c r="F211" s="9">
        <v>0.5</v>
      </c>
      <c r="G211" s="9">
        <f t="shared" si="6"/>
        <v>1</v>
      </c>
      <c r="H211" s="76"/>
      <c r="I211" s="19">
        <v>39034</v>
      </c>
      <c r="J211" s="19"/>
      <c r="K211" s="9">
        <v>1.2</v>
      </c>
      <c r="L211" s="9">
        <v>33</v>
      </c>
      <c r="M211" s="9">
        <v>9.86</v>
      </c>
      <c r="N211" s="9">
        <v>0.6</v>
      </c>
      <c r="O211" s="9">
        <f t="shared" si="7"/>
        <v>1.2</v>
      </c>
    </row>
    <row r="212" spans="1:15" ht="20.100000000000001" customHeight="1">
      <c r="A212" s="19">
        <v>39041</v>
      </c>
      <c r="B212" s="19"/>
      <c r="C212" s="25">
        <v>2.7</v>
      </c>
      <c r="D212" s="11">
        <v>36.299999999999997</v>
      </c>
      <c r="E212" s="9">
        <v>10.55</v>
      </c>
      <c r="F212" s="9">
        <v>0.5</v>
      </c>
      <c r="G212" s="9">
        <f t="shared" si="6"/>
        <v>1</v>
      </c>
      <c r="H212" s="76"/>
      <c r="I212" s="19">
        <v>39041</v>
      </c>
      <c r="J212" s="19"/>
      <c r="K212" s="9">
        <v>1.2</v>
      </c>
      <c r="L212" s="9">
        <v>36.299999999999997</v>
      </c>
      <c r="M212" s="9">
        <v>11.01</v>
      </c>
      <c r="N212" s="9">
        <v>0.6</v>
      </c>
      <c r="O212" s="9">
        <v>1.2</v>
      </c>
    </row>
    <row r="213" spans="1:15" ht="20.100000000000001" customHeight="1">
      <c r="A213" s="19">
        <v>39048</v>
      </c>
      <c r="B213" s="19"/>
      <c r="C213" s="25">
        <v>2.7</v>
      </c>
      <c r="D213" s="11">
        <v>36.700000000000003</v>
      </c>
      <c r="E213" s="9">
        <v>10.63</v>
      </c>
      <c r="F213" s="9">
        <v>0.5</v>
      </c>
      <c r="G213" s="9">
        <f t="shared" si="6"/>
        <v>1</v>
      </c>
      <c r="H213" s="76"/>
      <c r="I213" s="19">
        <v>39048</v>
      </c>
      <c r="J213" s="19"/>
      <c r="K213" s="9">
        <v>1.3</v>
      </c>
      <c r="L213" s="9">
        <v>36.9</v>
      </c>
      <c r="M213" s="9">
        <v>11.29</v>
      </c>
      <c r="N213" s="9">
        <v>0.7</v>
      </c>
      <c r="O213" s="9">
        <f t="shared" si="7"/>
        <v>1.4</v>
      </c>
    </row>
    <row r="214" spans="1:15" ht="20.100000000000001" customHeight="1">
      <c r="A214" s="19">
        <v>39055</v>
      </c>
      <c r="B214" s="19"/>
      <c r="C214" s="25">
        <v>2.7</v>
      </c>
      <c r="D214" s="11">
        <v>34</v>
      </c>
      <c r="E214" s="9">
        <v>10.47</v>
      </c>
      <c r="F214" s="9">
        <v>0.5</v>
      </c>
      <c r="G214" s="9">
        <f t="shared" si="6"/>
        <v>1</v>
      </c>
      <c r="H214" s="76"/>
      <c r="I214" s="19">
        <v>39055</v>
      </c>
      <c r="J214" s="19"/>
      <c r="K214" s="9">
        <v>1.3</v>
      </c>
      <c r="L214" s="9">
        <v>34</v>
      </c>
      <c r="M214" s="9">
        <v>10.69</v>
      </c>
      <c r="N214" s="9">
        <v>0.5</v>
      </c>
      <c r="O214" s="9">
        <f t="shared" si="7"/>
        <v>1</v>
      </c>
    </row>
    <row r="215" spans="1:15" ht="20.100000000000001" customHeight="1">
      <c r="A215" s="19">
        <v>39062</v>
      </c>
      <c r="B215" s="19"/>
      <c r="C215" s="25">
        <v>2.8</v>
      </c>
      <c r="D215" s="11">
        <v>34.200000000000003</v>
      </c>
      <c r="E215" s="9">
        <v>10.8</v>
      </c>
      <c r="F215" s="9">
        <v>0.75</v>
      </c>
      <c r="G215" s="9">
        <f t="shared" si="6"/>
        <v>1.5</v>
      </c>
      <c r="H215" s="76"/>
      <c r="I215" s="19">
        <v>39062</v>
      </c>
      <c r="J215" s="19"/>
      <c r="K215" s="9">
        <v>1.4</v>
      </c>
      <c r="L215" s="9">
        <v>34.5</v>
      </c>
      <c r="M215" s="9">
        <v>9.8000000000000007</v>
      </c>
      <c r="N215" s="9">
        <v>0.8</v>
      </c>
      <c r="O215" s="9">
        <f t="shared" si="7"/>
        <v>1.6</v>
      </c>
    </row>
    <row r="216" spans="1:15" ht="20.100000000000001" customHeight="1">
      <c r="A216" s="19">
        <v>39070</v>
      </c>
      <c r="B216" s="19"/>
      <c r="C216" s="25">
        <v>2.8</v>
      </c>
      <c r="D216" s="11">
        <v>34.799999999999997</v>
      </c>
      <c r="E216" s="9">
        <v>10.23</v>
      </c>
      <c r="F216" s="9">
        <v>0.4</v>
      </c>
      <c r="G216" s="9">
        <f t="shared" si="6"/>
        <v>0.8</v>
      </c>
      <c r="H216" s="76"/>
      <c r="I216" s="19">
        <v>39070</v>
      </c>
      <c r="J216" s="19"/>
      <c r="K216" s="9">
        <v>1.4</v>
      </c>
      <c r="L216" s="9">
        <v>33.9</v>
      </c>
      <c r="M216" s="9">
        <v>11.41</v>
      </c>
      <c r="N216" s="9">
        <v>0.4</v>
      </c>
      <c r="O216" s="9">
        <f t="shared" si="7"/>
        <v>0.8</v>
      </c>
    </row>
    <row r="217" spans="1:15" ht="20.100000000000001" customHeight="1">
      <c r="A217" s="19">
        <v>39079</v>
      </c>
      <c r="B217" s="19"/>
      <c r="C217" s="25">
        <v>2.8</v>
      </c>
      <c r="D217" s="11">
        <v>36.200000000000003</v>
      </c>
      <c r="E217" s="9">
        <v>10.5</v>
      </c>
      <c r="F217" s="9">
        <v>0.7</v>
      </c>
      <c r="G217" s="9">
        <f t="shared" si="6"/>
        <v>1.4</v>
      </c>
      <c r="H217" s="76"/>
      <c r="I217" s="19">
        <v>39079</v>
      </c>
      <c r="J217" s="19"/>
      <c r="K217" s="9">
        <v>1.4</v>
      </c>
      <c r="L217" s="9">
        <v>30.1</v>
      </c>
      <c r="M217" s="9">
        <v>11</v>
      </c>
      <c r="N217" s="9">
        <v>0.8</v>
      </c>
      <c r="O217" s="9">
        <f t="shared" si="7"/>
        <v>1.6</v>
      </c>
    </row>
    <row r="218" spans="1:15" ht="20.100000000000001" customHeight="1">
      <c r="A218" s="19">
        <v>39086</v>
      </c>
      <c r="B218" s="19"/>
      <c r="C218" s="25">
        <v>2.9</v>
      </c>
      <c r="D218" s="11">
        <v>34.9</v>
      </c>
      <c r="E218" s="9">
        <v>11.2</v>
      </c>
      <c r="F218" s="9">
        <v>0.5</v>
      </c>
      <c r="G218" s="9">
        <f t="shared" si="6"/>
        <v>1</v>
      </c>
      <c r="H218" s="76"/>
      <c r="I218" s="19">
        <v>39086</v>
      </c>
      <c r="J218" s="19"/>
      <c r="K218" s="9">
        <v>1.5</v>
      </c>
      <c r="L218" s="9">
        <v>34.200000000000003</v>
      </c>
      <c r="M218" s="9">
        <v>10.72</v>
      </c>
      <c r="N218" s="9">
        <v>0.5</v>
      </c>
      <c r="O218" s="9">
        <f t="shared" si="7"/>
        <v>1</v>
      </c>
    </row>
    <row r="219" spans="1:15" ht="20.100000000000001" customHeight="1">
      <c r="A219" s="19">
        <v>39091</v>
      </c>
      <c r="B219" s="19"/>
      <c r="C219" s="25">
        <v>2.95</v>
      </c>
      <c r="D219" s="11">
        <v>35.200000000000003</v>
      </c>
      <c r="E219" s="9">
        <v>11.35</v>
      </c>
      <c r="F219" s="9">
        <v>0.5</v>
      </c>
      <c r="G219" s="9">
        <f t="shared" si="6"/>
        <v>1</v>
      </c>
      <c r="H219" s="76"/>
      <c r="I219" s="19">
        <v>39091</v>
      </c>
      <c r="J219" s="19"/>
      <c r="K219" s="9">
        <v>1.6</v>
      </c>
      <c r="L219" s="9">
        <v>28.6</v>
      </c>
      <c r="M219" s="9">
        <v>8.74</v>
      </c>
      <c r="N219" s="9">
        <v>0.5</v>
      </c>
      <c r="O219" s="9">
        <f t="shared" si="7"/>
        <v>1</v>
      </c>
    </row>
    <row r="220" spans="1:15" ht="20.100000000000001" customHeight="1">
      <c r="A220" s="19">
        <v>39097</v>
      </c>
      <c r="B220" s="19"/>
      <c r="C220" s="25">
        <v>3</v>
      </c>
      <c r="D220" s="11">
        <v>28.7</v>
      </c>
      <c r="E220" s="9">
        <v>8.8800000000000008</v>
      </c>
      <c r="F220" s="9">
        <v>0.7</v>
      </c>
      <c r="G220" s="9">
        <f t="shared" si="6"/>
        <v>1.4</v>
      </c>
      <c r="H220" s="76"/>
      <c r="I220" s="19">
        <v>39097</v>
      </c>
      <c r="J220" s="19"/>
      <c r="K220" s="9">
        <v>1.6</v>
      </c>
      <c r="L220" s="9">
        <v>31.5</v>
      </c>
      <c r="M220" s="9">
        <v>9.66</v>
      </c>
      <c r="N220" s="9">
        <v>0.9</v>
      </c>
      <c r="O220" s="9">
        <f t="shared" si="7"/>
        <v>1.8</v>
      </c>
    </row>
    <row r="221" spans="1:15" ht="20.100000000000001" customHeight="1">
      <c r="A221" s="19">
        <v>39105</v>
      </c>
      <c r="B221" s="19"/>
      <c r="C221" s="25">
        <v>2.8</v>
      </c>
      <c r="D221" s="11">
        <v>33.799999999999997</v>
      </c>
      <c r="E221" s="9">
        <v>11.06</v>
      </c>
      <c r="F221" s="9">
        <v>0.7</v>
      </c>
      <c r="G221" s="9">
        <f t="shared" si="6"/>
        <v>1.4</v>
      </c>
      <c r="H221" s="76"/>
      <c r="I221" s="19">
        <v>39105</v>
      </c>
      <c r="J221" s="19"/>
      <c r="K221" s="9">
        <v>1.5</v>
      </c>
      <c r="L221" s="9">
        <v>25.8</v>
      </c>
      <c r="M221" s="9">
        <v>11.47</v>
      </c>
      <c r="N221" s="9">
        <v>0.6</v>
      </c>
      <c r="O221" s="9">
        <f t="shared" si="7"/>
        <v>1.2</v>
      </c>
    </row>
    <row r="222" spans="1:15" ht="20.100000000000001" customHeight="1">
      <c r="A222" s="19">
        <v>39112</v>
      </c>
      <c r="B222" s="19"/>
      <c r="C222" s="25">
        <v>2.9</v>
      </c>
      <c r="D222" s="11">
        <v>32.299999999999997</v>
      </c>
      <c r="E222" s="9">
        <v>11.14</v>
      </c>
      <c r="F222" s="9">
        <v>0.7</v>
      </c>
      <c r="G222" s="9">
        <f t="shared" si="6"/>
        <v>1.4</v>
      </c>
      <c r="H222" s="76"/>
      <c r="I222" s="19">
        <v>39112</v>
      </c>
      <c r="J222" s="19"/>
      <c r="K222" s="9">
        <v>1.6</v>
      </c>
      <c r="L222" s="9">
        <v>25.2</v>
      </c>
      <c r="M222" s="9">
        <v>12.25</v>
      </c>
      <c r="N222" s="9">
        <v>0.9</v>
      </c>
      <c r="O222" s="9">
        <f t="shared" si="7"/>
        <v>1.8</v>
      </c>
    </row>
    <row r="223" spans="1:15" ht="20.100000000000001" customHeight="1">
      <c r="A223" s="19">
        <v>39118</v>
      </c>
      <c r="B223" s="19"/>
      <c r="C223" s="25">
        <v>3</v>
      </c>
      <c r="D223" s="11">
        <v>32.6</v>
      </c>
      <c r="E223" s="9">
        <v>11.11</v>
      </c>
      <c r="F223" s="9">
        <v>0.5</v>
      </c>
      <c r="G223" s="9">
        <f t="shared" si="6"/>
        <v>1</v>
      </c>
      <c r="H223" s="76"/>
      <c r="I223" s="19">
        <v>39118</v>
      </c>
      <c r="J223" s="19"/>
      <c r="K223" s="9">
        <v>1.3</v>
      </c>
      <c r="L223" s="9">
        <v>27.1</v>
      </c>
      <c r="M223" s="9">
        <v>11.43</v>
      </c>
      <c r="N223" s="9">
        <v>0.25</v>
      </c>
      <c r="O223" s="9">
        <f t="shared" si="7"/>
        <v>0.5</v>
      </c>
    </row>
    <row r="224" spans="1:15" ht="20.100000000000001" customHeight="1">
      <c r="A224" s="19">
        <v>39125</v>
      </c>
      <c r="B224" s="19"/>
      <c r="C224" s="25">
        <v>2.8</v>
      </c>
      <c r="D224" s="11">
        <v>30.2</v>
      </c>
      <c r="E224" s="9">
        <v>9.84</v>
      </c>
      <c r="F224" s="9">
        <v>1.5</v>
      </c>
      <c r="G224" s="9">
        <f t="shared" si="6"/>
        <v>3</v>
      </c>
      <c r="H224" s="76"/>
      <c r="I224" s="19">
        <v>39125</v>
      </c>
      <c r="J224" s="19"/>
      <c r="K224" s="9">
        <v>1.5</v>
      </c>
      <c r="L224" s="9">
        <v>30.8</v>
      </c>
      <c r="M224" s="9">
        <v>7.81</v>
      </c>
      <c r="N224" s="9">
        <v>0.4</v>
      </c>
      <c r="O224" s="9">
        <f t="shared" si="7"/>
        <v>0.8</v>
      </c>
    </row>
    <row r="225" spans="1:15" ht="20.100000000000001" customHeight="1">
      <c r="A225" s="19">
        <v>39132</v>
      </c>
      <c r="B225" s="19"/>
      <c r="C225" s="25">
        <v>3</v>
      </c>
      <c r="D225" s="11">
        <v>31.6</v>
      </c>
      <c r="E225" s="9">
        <v>10.76</v>
      </c>
      <c r="F225" s="9">
        <v>0.4</v>
      </c>
      <c r="G225" s="9">
        <f t="shared" si="6"/>
        <v>0.8</v>
      </c>
      <c r="H225" s="76"/>
      <c r="I225" s="19">
        <v>39132</v>
      </c>
      <c r="J225" s="19"/>
      <c r="K225" s="9">
        <v>1.8</v>
      </c>
      <c r="L225" s="9">
        <v>32.299999999999997</v>
      </c>
      <c r="M225" s="9">
        <v>10.27</v>
      </c>
      <c r="N225" s="9">
        <v>0.3</v>
      </c>
      <c r="O225" s="9">
        <f t="shared" si="7"/>
        <v>0.6</v>
      </c>
    </row>
    <row r="226" spans="1:15" ht="20.100000000000001" customHeight="1">
      <c r="A226" s="19">
        <v>39140</v>
      </c>
      <c r="B226" s="19"/>
      <c r="C226" s="25">
        <v>3.3</v>
      </c>
      <c r="D226" s="11">
        <v>33.4</v>
      </c>
      <c r="E226" s="9">
        <v>10.61</v>
      </c>
      <c r="F226" s="9">
        <v>0.75</v>
      </c>
      <c r="G226" s="9">
        <f t="shared" si="6"/>
        <v>1.5</v>
      </c>
      <c r="H226" s="76"/>
      <c r="I226" s="19">
        <v>39140</v>
      </c>
      <c r="J226" s="19"/>
      <c r="K226" s="9">
        <v>1.7</v>
      </c>
      <c r="L226" s="9">
        <v>30.3</v>
      </c>
      <c r="M226" s="9">
        <v>10.67</v>
      </c>
      <c r="N226" s="9">
        <v>0.5</v>
      </c>
      <c r="O226" s="9">
        <f t="shared" si="7"/>
        <v>1</v>
      </c>
    </row>
    <row r="227" spans="1:15" ht="20.100000000000001" customHeight="1">
      <c r="A227" s="19">
        <v>39146</v>
      </c>
      <c r="B227" s="19"/>
      <c r="C227" s="25">
        <v>3.4</v>
      </c>
      <c r="D227" s="11">
        <v>31.4</v>
      </c>
      <c r="E227" s="9">
        <v>10.18</v>
      </c>
      <c r="F227" s="9">
        <v>0.8</v>
      </c>
      <c r="G227" s="9">
        <f t="shared" si="6"/>
        <v>1.6</v>
      </c>
      <c r="H227" s="76"/>
      <c r="I227" s="19">
        <v>39146</v>
      </c>
      <c r="J227" s="19"/>
      <c r="K227" s="9">
        <v>1.8</v>
      </c>
      <c r="L227" s="9">
        <v>25.2</v>
      </c>
      <c r="M227" s="9">
        <v>7.24</v>
      </c>
      <c r="N227" s="9">
        <v>0.5</v>
      </c>
      <c r="O227" s="9">
        <f t="shared" si="7"/>
        <v>1</v>
      </c>
    </row>
    <row r="228" spans="1:15" ht="20.100000000000001" customHeight="1">
      <c r="A228" s="19">
        <v>39154</v>
      </c>
      <c r="B228" s="19"/>
      <c r="C228" s="25">
        <v>3.5</v>
      </c>
      <c r="D228" s="11">
        <v>35.9</v>
      </c>
      <c r="E228" s="9">
        <v>11.02</v>
      </c>
      <c r="F228" s="9">
        <v>0.6</v>
      </c>
      <c r="G228" s="9">
        <f t="shared" si="6"/>
        <v>1.2</v>
      </c>
      <c r="H228" s="76"/>
      <c r="I228" s="19">
        <v>39154</v>
      </c>
      <c r="J228" s="19"/>
      <c r="K228" s="9">
        <v>2.2000000000000002</v>
      </c>
      <c r="L228" s="9">
        <v>29.8</v>
      </c>
      <c r="M228" s="9">
        <v>10.62</v>
      </c>
      <c r="N228" s="9">
        <v>0.5</v>
      </c>
      <c r="O228" s="9">
        <f t="shared" si="7"/>
        <v>1</v>
      </c>
    </row>
    <row r="229" spans="1:15" ht="20.100000000000001" customHeight="1">
      <c r="A229" s="19">
        <v>39164</v>
      </c>
      <c r="B229" s="19"/>
      <c r="C229" s="25">
        <v>2.6</v>
      </c>
      <c r="D229" s="11">
        <v>35.1</v>
      </c>
      <c r="E229" s="9">
        <v>11.52</v>
      </c>
      <c r="F229" s="9">
        <v>0.7</v>
      </c>
      <c r="G229" s="9">
        <f t="shared" si="6"/>
        <v>1.4</v>
      </c>
      <c r="H229" s="76"/>
      <c r="I229" s="19">
        <v>39164</v>
      </c>
      <c r="J229" s="19"/>
      <c r="K229" s="9">
        <v>1.5</v>
      </c>
      <c r="L229" s="9">
        <v>35.799999999999997</v>
      </c>
      <c r="M229" s="9">
        <v>10.3</v>
      </c>
      <c r="N229" s="9">
        <v>1.2</v>
      </c>
      <c r="O229" s="9">
        <f t="shared" si="7"/>
        <v>2.4</v>
      </c>
    </row>
    <row r="230" spans="1:15" ht="20.100000000000001" customHeight="1">
      <c r="A230" s="19">
        <v>39167</v>
      </c>
      <c r="B230" s="19"/>
      <c r="C230" s="25">
        <v>2.6</v>
      </c>
      <c r="D230" s="11">
        <v>35.5</v>
      </c>
      <c r="E230" s="9">
        <v>11.2</v>
      </c>
      <c r="F230" s="9">
        <v>0.8</v>
      </c>
      <c r="G230" s="9">
        <f t="shared" si="6"/>
        <v>1.6</v>
      </c>
      <c r="H230" s="76"/>
      <c r="I230" s="19">
        <v>39167</v>
      </c>
      <c r="J230" s="19"/>
      <c r="K230" s="9">
        <v>1.8</v>
      </c>
      <c r="L230" s="9">
        <v>29.6</v>
      </c>
      <c r="M230" s="9">
        <v>11.73</v>
      </c>
      <c r="N230" s="9">
        <v>0.5</v>
      </c>
      <c r="O230" s="9">
        <f t="shared" si="7"/>
        <v>1</v>
      </c>
    </row>
    <row r="231" spans="1:15" ht="20.100000000000001" customHeight="1">
      <c r="A231" s="19">
        <v>39174</v>
      </c>
      <c r="B231" s="19"/>
      <c r="C231" s="25">
        <v>2.9</v>
      </c>
      <c r="D231" s="11">
        <v>36.299999999999997</v>
      </c>
      <c r="E231" s="9">
        <v>11.9</v>
      </c>
      <c r="F231" s="9">
        <v>0.9</v>
      </c>
      <c r="G231" s="9">
        <f t="shared" si="6"/>
        <v>1.8</v>
      </c>
      <c r="H231" s="76"/>
      <c r="I231" s="19">
        <v>39174</v>
      </c>
      <c r="J231" s="19"/>
      <c r="K231" s="9">
        <v>2.2000000000000002</v>
      </c>
      <c r="L231" s="9">
        <v>28.7</v>
      </c>
      <c r="M231" s="9">
        <v>10.4</v>
      </c>
      <c r="N231" s="9">
        <v>1.1000000000000001</v>
      </c>
      <c r="O231" s="9">
        <f t="shared" si="7"/>
        <v>2.2000000000000002</v>
      </c>
    </row>
    <row r="232" spans="1:15" ht="20.100000000000001" customHeight="1">
      <c r="A232" s="19">
        <v>39183</v>
      </c>
      <c r="B232" s="19"/>
      <c r="C232" s="25">
        <v>2.8</v>
      </c>
      <c r="D232" s="11">
        <v>37.799999999999997</v>
      </c>
      <c r="E232" s="9">
        <v>11.49</v>
      </c>
      <c r="F232" s="9">
        <v>0.6</v>
      </c>
      <c r="G232" s="9">
        <f t="shared" si="6"/>
        <v>1.2</v>
      </c>
      <c r="H232" s="76"/>
      <c r="I232" s="19">
        <v>39183</v>
      </c>
      <c r="J232" s="19"/>
      <c r="K232" s="9">
        <v>2</v>
      </c>
      <c r="L232" s="9">
        <v>31.2</v>
      </c>
      <c r="M232" s="9">
        <v>10.89</v>
      </c>
      <c r="N232" s="9">
        <v>0.25</v>
      </c>
      <c r="O232" s="9">
        <f t="shared" si="7"/>
        <v>0.5</v>
      </c>
    </row>
    <row r="233" spans="1:15" ht="20.100000000000001" customHeight="1">
      <c r="A233" s="19">
        <v>39188</v>
      </c>
      <c r="B233" s="19"/>
      <c r="C233" s="25">
        <v>2.7</v>
      </c>
      <c r="D233" s="11">
        <v>36.799999999999997</v>
      </c>
      <c r="E233" s="9">
        <v>10.8</v>
      </c>
      <c r="F233" s="9">
        <v>0.75</v>
      </c>
      <c r="G233" s="9">
        <f t="shared" si="6"/>
        <v>1.5</v>
      </c>
      <c r="H233" s="76"/>
      <c r="I233" s="19">
        <v>39188</v>
      </c>
      <c r="J233" s="19"/>
      <c r="K233" s="9">
        <v>2.2000000000000002</v>
      </c>
      <c r="L233" s="9">
        <v>33.9</v>
      </c>
      <c r="M233" s="9">
        <v>9</v>
      </c>
      <c r="N233" s="9">
        <v>0.6</v>
      </c>
      <c r="O233" s="9">
        <f t="shared" si="7"/>
        <v>1.2</v>
      </c>
    </row>
    <row r="234" spans="1:15" ht="20.100000000000001" customHeight="1">
      <c r="A234" s="19">
        <v>39195</v>
      </c>
      <c r="B234" s="19"/>
      <c r="C234" s="25">
        <v>2.8</v>
      </c>
      <c r="D234" s="11">
        <v>35</v>
      </c>
      <c r="E234" s="9">
        <v>10.29</v>
      </c>
      <c r="F234" s="9">
        <v>0.4</v>
      </c>
      <c r="G234" s="9">
        <f t="shared" si="6"/>
        <v>0.8</v>
      </c>
      <c r="H234" s="76"/>
      <c r="I234" s="19">
        <v>39195</v>
      </c>
      <c r="J234" s="19"/>
      <c r="K234" s="9">
        <v>2.2000000000000002</v>
      </c>
      <c r="L234" s="9">
        <v>30.1</v>
      </c>
      <c r="M234" s="9">
        <v>10.28</v>
      </c>
      <c r="N234" s="9">
        <v>0.4</v>
      </c>
      <c r="O234" s="9">
        <f t="shared" si="7"/>
        <v>0.8</v>
      </c>
    </row>
    <row r="235" spans="1:15" ht="20.100000000000001" customHeight="1">
      <c r="A235" s="19">
        <v>39203</v>
      </c>
      <c r="B235" s="19"/>
      <c r="C235" s="25">
        <v>2.6</v>
      </c>
      <c r="D235" s="11">
        <v>36.4</v>
      </c>
      <c r="E235" s="9">
        <v>11.28</v>
      </c>
      <c r="F235" s="9">
        <v>0.4</v>
      </c>
      <c r="G235" s="9">
        <f t="shared" si="6"/>
        <v>0.8</v>
      </c>
      <c r="H235" s="76"/>
      <c r="I235" s="19">
        <v>39203</v>
      </c>
      <c r="J235" s="19"/>
      <c r="K235" s="9">
        <v>2.2000000000000002</v>
      </c>
      <c r="L235" s="9">
        <v>37.299999999999997</v>
      </c>
      <c r="M235" s="9">
        <v>10.86</v>
      </c>
      <c r="N235" s="9">
        <v>0.3</v>
      </c>
      <c r="O235" s="9">
        <f t="shared" si="7"/>
        <v>0.6</v>
      </c>
    </row>
    <row r="236" spans="1:15" ht="20.100000000000001" customHeight="1">
      <c r="A236" s="19">
        <v>39210</v>
      </c>
      <c r="B236" s="19"/>
      <c r="C236" s="25">
        <v>2.4</v>
      </c>
      <c r="D236" s="11">
        <v>35.200000000000003</v>
      </c>
      <c r="E236" s="9">
        <v>11.84</v>
      </c>
      <c r="F236" s="9">
        <v>0.4</v>
      </c>
      <c r="G236" s="9">
        <f t="shared" si="6"/>
        <v>0.8</v>
      </c>
      <c r="H236" s="76"/>
      <c r="I236" s="19">
        <v>39210</v>
      </c>
      <c r="J236" s="19"/>
      <c r="K236" s="9">
        <v>1.1000000000000001</v>
      </c>
      <c r="L236" s="9">
        <v>28.4</v>
      </c>
      <c r="M236" s="9">
        <v>12.4</v>
      </c>
      <c r="N236" s="9">
        <v>0.5</v>
      </c>
      <c r="O236" s="9">
        <f t="shared" si="7"/>
        <v>1</v>
      </c>
    </row>
    <row r="237" spans="1:15" ht="20.100000000000001" customHeight="1">
      <c r="A237" s="19">
        <v>39217</v>
      </c>
      <c r="B237" s="19"/>
      <c r="C237" s="25">
        <v>2.6</v>
      </c>
      <c r="D237" s="11">
        <v>35.200000000000003</v>
      </c>
      <c r="E237" s="9">
        <v>11.28</v>
      </c>
      <c r="F237" s="9">
        <v>0.7</v>
      </c>
      <c r="G237" s="9">
        <f t="shared" si="6"/>
        <v>1.4</v>
      </c>
      <c r="H237" s="76"/>
      <c r="I237" s="19">
        <v>39217</v>
      </c>
      <c r="J237" s="19"/>
      <c r="K237" s="9">
        <v>1.2</v>
      </c>
      <c r="L237" s="9">
        <v>31.6</v>
      </c>
      <c r="M237" s="9">
        <v>11.69</v>
      </c>
      <c r="N237" s="9">
        <v>0.6</v>
      </c>
      <c r="O237" s="9">
        <f t="shared" si="7"/>
        <v>1.2</v>
      </c>
    </row>
    <row r="238" spans="1:15" ht="20.100000000000001" customHeight="1">
      <c r="A238" s="19">
        <v>39223</v>
      </c>
      <c r="B238" s="19"/>
      <c r="C238" s="25">
        <v>2.4</v>
      </c>
      <c r="D238" s="11">
        <v>35.700000000000003</v>
      </c>
      <c r="E238" s="9">
        <v>12.17</v>
      </c>
      <c r="F238" s="9">
        <v>0.5</v>
      </c>
      <c r="G238" s="9">
        <f t="shared" si="6"/>
        <v>1</v>
      </c>
      <c r="H238" s="76"/>
      <c r="I238" s="19">
        <v>39223</v>
      </c>
      <c r="J238" s="19"/>
      <c r="K238" s="9">
        <v>1</v>
      </c>
      <c r="L238" s="9">
        <v>27.3</v>
      </c>
      <c r="M238" s="9">
        <v>10.37</v>
      </c>
      <c r="N238" s="9">
        <v>0.25</v>
      </c>
      <c r="O238" s="9">
        <f t="shared" si="7"/>
        <v>0.5</v>
      </c>
    </row>
    <row r="239" spans="1:15" ht="20.100000000000001" customHeight="1">
      <c r="A239" s="19">
        <v>39232</v>
      </c>
      <c r="B239" s="19"/>
      <c r="C239" s="25">
        <v>2.4</v>
      </c>
      <c r="D239" s="11">
        <v>30.9</v>
      </c>
      <c r="E239" s="9">
        <v>11.86</v>
      </c>
      <c r="F239" s="9">
        <v>0.5</v>
      </c>
      <c r="G239" s="9">
        <f t="shared" si="6"/>
        <v>1</v>
      </c>
      <c r="H239" s="76"/>
      <c r="I239" s="19">
        <v>39232</v>
      </c>
      <c r="J239" s="19"/>
      <c r="K239" s="9">
        <v>1</v>
      </c>
      <c r="L239" s="9">
        <v>35.9</v>
      </c>
      <c r="M239" s="9">
        <v>11.05</v>
      </c>
      <c r="N239" s="9">
        <v>0.5</v>
      </c>
      <c r="O239" s="9">
        <f t="shared" si="7"/>
        <v>1</v>
      </c>
    </row>
    <row r="240" spans="1:15" ht="20.100000000000001" customHeight="1">
      <c r="A240" s="19">
        <v>39241</v>
      </c>
      <c r="B240" s="19"/>
      <c r="C240" s="25">
        <v>2.4</v>
      </c>
      <c r="D240" s="11">
        <v>34.4</v>
      </c>
      <c r="E240" s="9">
        <v>10.98</v>
      </c>
      <c r="F240" s="9">
        <v>0.3</v>
      </c>
      <c r="G240" s="9">
        <f t="shared" si="6"/>
        <v>0.6</v>
      </c>
      <c r="H240" s="76"/>
      <c r="I240" s="19">
        <v>39241</v>
      </c>
      <c r="J240" s="19"/>
      <c r="K240" s="9">
        <v>1</v>
      </c>
      <c r="L240" s="9">
        <v>31</v>
      </c>
      <c r="M240" s="9">
        <v>10.95</v>
      </c>
      <c r="N240" s="9">
        <v>0.25</v>
      </c>
      <c r="O240" s="9">
        <v>0.5</v>
      </c>
    </row>
    <row r="241" spans="1:15" ht="20.100000000000001" customHeight="1">
      <c r="A241" s="19">
        <v>39246</v>
      </c>
      <c r="B241" s="19"/>
      <c r="C241" s="25">
        <v>2.8</v>
      </c>
      <c r="D241" s="11">
        <v>36.200000000000003</v>
      </c>
      <c r="E241" s="9">
        <v>11.32</v>
      </c>
      <c r="F241" s="9">
        <v>0.9</v>
      </c>
      <c r="G241" s="9">
        <f t="shared" si="6"/>
        <v>1.8</v>
      </c>
      <c r="H241" s="76"/>
      <c r="I241" s="19">
        <v>39246</v>
      </c>
      <c r="J241" s="19"/>
      <c r="K241" s="9">
        <v>0.95</v>
      </c>
      <c r="L241" s="9">
        <v>29.9</v>
      </c>
      <c r="M241" s="9">
        <v>10.42</v>
      </c>
      <c r="N241" s="9">
        <v>0.8</v>
      </c>
      <c r="O241" s="9">
        <f t="shared" si="7"/>
        <v>1.6</v>
      </c>
    </row>
    <row r="242" spans="1:15" ht="20.100000000000001" customHeight="1">
      <c r="A242" s="19">
        <v>39251</v>
      </c>
      <c r="B242" s="19"/>
      <c r="C242" s="25">
        <v>3</v>
      </c>
      <c r="D242" s="11">
        <v>36.9</v>
      </c>
      <c r="E242" s="9">
        <v>11.38</v>
      </c>
      <c r="F242" s="9">
        <v>0.5</v>
      </c>
      <c r="G242" s="9">
        <f t="shared" si="6"/>
        <v>1</v>
      </c>
      <c r="H242" s="76"/>
      <c r="I242" s="19">
        <v>39251</v>
      </c>
      <c r="J242" s="19"/>
      <c r="K242" s="9">
        <v>1.3</v>
      </c>
      <c r="L242" s="9">
        <v>37.1</v>
      </c>
      <c r="M242" s="9">
        <v>11.53</v>
      </c>
      <c r="N242" s="9">
        <v>0.5</v>
      </c>
      <c r="O242" s="9">
        <f t="shared" si="7"/>
        <v>1</v>
      </c>
    </row>
    <row r="243" spans="1:15" ht="20.100000000000001" customHeight="1">
      <c r="A243" s="19">
        <v>39259</v>
      </c>
      <c r="B243" s="19"/>
      <c r="C243" s="25">
        <v>3.4</v>
      </c>
      <c r="D243" s="11">
        <v>29.6</v>
      </c>
      <c r="E243" s="9">
        <v>11.23</v>
      </c>
      <c r="F243" s="9">
        <v>0.5</v>
      </c>
      <c r="G243" s="9">
        <f t="shared" si="6"/>
        <v>1</v>
      </c>
      <c r="H243" s="76"/>
      <c r="I243" s="19">
        <v>39259</v>
      </c>
      <c r="J243" s="19"/>
      <c r="K243" s="9">
        <v>1.6</v>
      </c>
      <c r="L243" s="9">
        <v>36.9</v>
      </c>
      <c r="M243" s="9">
        <v>11.72</v>
      </c>
      <c r="N243" s="9">
        <v>0.5</v>
      </c>
      <c r="O243" s="9">
        <f t="shared" si="7"/>
        <v>1</v>
      </c>
    </row>
    <row r="244" spans="1:15" ht="20.100000000000001" customHeight="1">
      <c r="A244" s="19">
        <v>39266</v>
      </c>
      <c r="B244" s="19"/>
      <c r="C244" s="25">
        <v>2.4</v>
      </c>
      <c r="D244" s="11">
        <v>37.4</v>
      </c>
      <c r="E244" s="9">
        <v>11.66</v>
      </c>
      <c r="F244" s="9">
        <v>0.3</v>
      </c>
      <c r="G244" s="9">
        <f t="shared" si="6"/>
        <v>0.6</v>
      </c>
      <c r="H244" s="76"/>
      <c r="I244" s="19">
        <v>39266</v>
      </c>
      <c r="J244" s="19"/>
      <c r="K244" s="9">
        <v>1.6</v>
      </c>
      <c r="L244" s="9">
        <v>38.1</v>
      </c>
      <c r="M244" s="9">
        <v>11.39</v>
      </c>
      <c r="N244" s="9">
        <v>0.5</v>
      </c>
      <c r="O244" s="9">
        <f t="shared" si="7"/>
        <v>1</v>
      </c>
    </row>
    <row r="245" spans="1:15" ht="20.100000000000001" customHeight="1">
      <c r="A245" s="19">
        <v>39274</v>
      </c>
      <c r="B245" s="19"/>
      <c r="C245" s="25">
        <v>2.6</v>
      </c>
      <c r="D245" s="11">
        <v>38.1</v>
      </c>
      <c r="E245" s="9">
        <v>11.15</v>
      </c>
      <c r="F245" s="9">
        <v>0.9</v>
      </c>
      <c r="G245" s="9">
        <f t="shared" si="6"/>
        <v>1.8</v>
      </c>
      <c r="H245" s="76"/>
      <c r="I245" s="19">
        <v>39274</v>
      </c>
      <c r="J245" s="19"/>
      <c r="K245" s="9">
        <v>1.4</v>
      </c>
      <c r="L245" s="9">
        <v>30.8</v>
      </c>
      <c r="M245" s="9">
        <v>10.66</v>
      </c>
      <c r="N245" s="9">
        <v>1.1000000000000001</v>
      </c>
      <c r="O245" s="9">
        <f t="shared" si="7"/>
        <v>2.2000000000000002</v>
      </c>
    </row>
    <row r="246" spans="1:15" ht="20.100000000000001" customHeight="1">
      <c r="A246" s="19">
        <v>39282</v>
      </c>
      <c r="B246" s="19"/>
      <c r="C246" s="25">
        <v>2.8</v>
      </c>
      <c r="D246" s="11">
        <v>36.700000000000003</v>
      </c>
      <c r="E246" s="9">
        <v>11.11</v>
      </c>
      <c r="F246" s="9">
        <v>0.5</v>
      </c>
      <c r="G246" s="9">
        <f t="shared" si="6"/>
        <v>1</v>
      </c>
      <c r="H246" s="76"/>
      <c r="I246" s="19">
        <v>39282</v>
      </c>
      <c r="J246" s="19"/>
      <c r="K246" s="9">
        <v>1.6</v>
      </c>
      <c r="L246" s="9">
        <v>36.200000000000003</v>
      </c>
      <c r="M246" s="9">
        <v>11.41</v>
      </c>
      <c r="N246" s="9">
        <v>0.4</v>
      </c>
      <c r="O246" s="9">
        <f t="shared" si="7"/>
        <v>0.8</v>
      </c>
    </row>
    <row r="247" spans="1:15" ht="20.100000000000001" customHeight="1">
      <c r="A247" s="19">
        <v>39286</v>
      </c>
      <c r="B247" s="19"/>
      <c r="C247" s="25">
        <v>2.6</v>
      </c>
      <c r="D247" s="11">
        <v>36.4</v>
      </c>
      <c r="E247" s="9">
        <v>11.11</v>
      </c>
      <c r="F247" s="9">
        <v>0.5</v>
      </c>
      <c r="G247" s="9">
        <f t="shared" si="6"/>
        <v>1</v>
      </c>
      <c r="H247" s="76"/>
      <c r="I247" s="19">
        <v>39286</v>
      </c>
      <c r="J247" s="19"/>
      <c r="K247" s="9">
        <v>1.6</v>
      </c>
      <c r="L247" s="9">
        <v>35.9</v>
      </c>
      <c r="M247" s="9">
        <v>11.18</v>
      </c>
      <c r="N247" s="9">
        <v>0.6</v>
      </c>
      <c r="O247" s="9">
        <f t="shared" si="7"/>
        <v>1.2</v>
      </c>
    </row>
    <row r="248" spans="1:15" ht="20.100000000000001" customHeight="1">
      <c r="A248" s="19">
        <v>39293</v>
      </c>
      <c r="B248" s="19"/>
      <c r="C248" s="25" t="s">
        <v>16</v>
      </c>
      <c r="D248" s="11">
        <v>35.9</v>
      </c>
      <c r="E248" s="9">
        <v>11.41</v>
      </c>
      <c r="F248" s="9">
        <v>0.6</v>
      </c>
      <c r="G248" s="9">
        <f t="shared" si="6"/>
        <v>1.2</v>
      </c>
      <c r="H248" s="76"/>
      <c r="I248" s="19">
        <v>38198</v>
      </c>
      <c r="J248" s="19"/>
      <c r="K248" s="9">
        <v>1.7</v>
      </c>
      <c r="L248" s="9">
        <v>37.9</v>
      </c>
      <c r="M248" s="9">
        <v>10.45</v>
      </c>
      <c r="N248" s="9">
        <v>0.5</v>
      </c>
      <c r="O248" s="9">
        <f t="shared" si="7"/>
        <v>1</v>
      </c>
    </row>
    <row r="249" spans="1:15" ht="20.100000000000001" customHeight="1">
      <c r="A249" s="19">
        <v>39303</v>
      </c>
      <c r="B249" s="19"/>
      <c r="C249" s="25">
        <v>2.6</v>
      </c>
      <c r="D249" s="11">
        <v>37.4</v>
      </c>
      <c r="E249" s="9">
        <v>9.75</v>
      </c>
      <c r="F249" s="9">
        <v>0.5</v>
      </c>
      <c r="G249" s="9">
        <f t="shared" si="6"/>
        <v>1</v>
      </c>
      <c r="H249" s="76"/>
      <c r="I249" s="19">
        <v>39303</v>
      </c>
      <c r="J249" s="19"/>
      <c r="K249" s="9">
        <v>2.2000000000000002</v>
      </c>
      <c r="L249" s="9">
        <v>38.9</v>
      </c>
      <c r="M249" s="9">
        <v>11.6</v>
      </c>
      <c r="N249" s="9">
        <v>0.5</v>
      </c>
      <c r="O249" s="9">
        <f t="shared" si="7"/>
        <v>1</v>
      </c>
    </row>
    <row r="250" spans="1:15" ht="20.100000000000001" customHeight="1">
      <c r="A250" s="19">
        <v>39307</v>
      </c>
      <c r="B250" s="19"/>
      <c r="C250" s="25">
        <v>2.4</v>
      </c>
      <c r="D250" s="11">
        <v>30.9</v>
      </c>
      <c r="E250" s="9">
        <v>6.5</v>
      </c>
      <c r="F250" s="9">
        <v>0.5</v>
      </c>
      <c r="G250" s="9">
        <f t="shared" si="6"/>
        <v>1</v>
      </c>
      <c r="H250" s="76"/>
      <c r="I250" s="19">
        <v>39307</v>
      </c>
      <c r="J250" s="19"/>
      <c r="K250" s="9">
        <v>2.1</v>
      </c>
      <c r="L250" s="9">
        <v>37.6</v>
      </c>
      <c r="M250" s="9">
        <v>9.65</v>
      </c>
      <c r="N250" s="9">
        <v>0.5</v>
      </c>
      <c r="O250" s="9">
        <f t="shared" si="7"/>
        <v>1</v>
      </c>
    </row>
    <row r="251" spans="1:15" ht="20.100000000000001" customHeight="1">
      <c r="A251" s="19">
        <v>39315</v>
      </c>
      <c r="B251" s="19"/>
      <c r="C251" s="25">
        <v>2.6</v>
      </c>
      <c r="D251" s="11">
        <v>36.5</v>
      </c>
      <c r="E251" s="9">
        <v>9.35</v>
      </c>
      <c r="F251" s="9">
        <v>0.5</v>
      </c>
      <c r="G251" s="9">
        <f t="shared" si="6"/>
        <v>1</v>
      </c>
      <c r="H251" s="76"/>
      <c r="I251" s="19">
        <v>39315</v>
      </c>
      <c r="J251" s="19"/>
      <c r="K251" s="9">
        <v>2.4</v>
      </c>
      <c r="L251" s="9">
        <v>36.299999999999997</v>
      </c>
      <c r="M251" s="9">
        <v>11.3</v>
      </c>
      <c r="N251" s="9">
        <v>1.3</v>
      </c>
      <c r="O251" s="9">
        <f t="shared" si="7"/>
        <v>2.6</v>
      </c>
    </row>
    <row r="252" spans="1:15" ht="20.100000000000001" customHeight="1">
      <c r="A252" s="19">
        <v>39324</v>
      </c>
      <c r="B252" s="19"/>
      <c r="C252" s="25">
        <v>2.8</v>
      </c>
      <c r="D252" s="11">
        <v>35.4</v>
      </c>
      <c r="E252" s="9">
        <v>9.75</v>
      </c>
      <c r="F252" s="9">
        <v>0.5</v>
      </c>
      <c r="G252" s="9">
        <f t="shared" si="6"/>
        <v>1</v>
      </c>
      <c r="H252" s="76"/>
      <c r="I252" s="19">
        <v>39324</v>
      </c>
      <c r="J252" s="19"/>
      <c r="K252" s="9">
        <v>2.8</v>
      </c>
      <c r="L252" s="9">
        <v>38.299999999999997</v>
      </c>
      <c r="M252" s="9">
        <v>10.1</v>
      </c>
      <c r="N252" s="9">
        <v>0.5</v>
      </c>
      <c r="O252" s="9">
        <f t="shared" si="7"/>
        <v>1</v>
      </c>
    </row>
    <row r="253" spans="1:15" ht="20.100000000000001" customHeight="1">
      <c r="A253" s="19">
        <v>39328</v>
      </c>
      <c r="B253" s="19"/>
      <c r="C253" s="25">
        <v>2.8</v>
      </c>
      <c r="D253" s="11">
        <v>36.1</v>
      </c>
      <c r="E253" s="9">
        <v>11.67</v>
      </c>
      <c r="F253" s="9">
        <v>0.3</v>
      </c>
      <c r="G253" s="9">
        <f t="shared" si="6"/>
        <v>0.6</v>
      </c>
      <c r="H253" s="76"/>
      <c r="I253" s="19">
        <v>39328</v>
      </c>
      <c r="J253" s="19"/>
      <c r="K253" s="9">
        <v>3</v>
      </c>
      <c r="L253" s="9">
        <v>34.200000000000003</v>
      </c>
      <c r="M253" s="9">
        <v>10.68</v>
      </c>
      <c r="N253" s="9">
        <v>0.6</v>
      </c>
      <c r="O253" s="9">
        <f t="shared" si="7"/>
        <v>1.2</v>
      </c>
    </row>
    <row r="254" spans="1:15" ht="20.100000000000001" customHeight="1">
      <c r="A254" s="19">
        <v>39337</v>
      </c>
      <c r="B254" s="19"/>
      <c r="C254" s="25">
        <v>2.8</v>
      </c>
      <c r="D254" s="11">
        <v>38.299999999999997</v>
      </c>
      <c r="E254" s="9">
        <v>9.75</v>
      </c>
      <c r="F254" s="9">
        <v>0.5</v>
      </c>
      <c r="G254" s="9">
        <f t="shared" si="6"/>
        <v>1</v>
      </c>
      <c r="H254" s="76"/>
      <c r="I254" s="19">
        <v>39337</v>
      </c>
      <c r="J254" s="19"/>
      <c r="K254" s="9">
        <v>1</v>
      </c>
      <c r="L254" s="9">
        <v>37.9</v>
      </c>
      <c r="M254" s="9">
        <v>9.65</v>
      </c>
      <c r="N254" s="9">
        <v>0.25</v>
      </c>
      <c r="O254" s="9">
        <f t="shared" si="7"/>
        <v>0.5</v>
      </c>
    </row>
    <row r="255" spans="1:15" ht="20.100000000000001" customHeight="1">
      <c r="A255" s="19">
        <v>39345</v>
      </c>
      <c r="B255" s="19"/>
      <c r="C255" s="25">
        <v>2.8</v>
      </c>
      <c r="D255" s="11">
        <v>36.5</v>
      </c>
      <c r="E255" s="9">
        <v>11</v>
      </c>
      <c r="F255" s="9">
        <v>1</v>
      </c>
      <c r="G255" s="9">
        <f t="shared" si="6"/>
        <v>2</v>
      </c>
      <c r="H255" s="76"/>
      <c r="I255" s="19">
        <v>39345</v>
      </c>
      <c r="J255" s="19"/>
      <c r="K255" s="9">
        <v>1.4</v>
      </c>
      <c r="L255" s="9">
        <v>31.8</v>
      </c>
      <c r="M255" s="9">
        <v>10.65</v>
      </c>
      <c r="N255" s="9">
        <v>0.5</v>
      </c>
      <c r="O255" s="9">
        <f t="shared" si="7"/>
        <v>1</v>
      </c>
    </row>
    <row r="256" spans="1:15" ht="20.100000000000001" customHeight="1">
      <c r="A256" s="19">
        <v>39350</v>
      </c>
      <c r="B256" s="19"/>
      <c r="C256" s="25">
        <v>2.7</v>
      </c>
      <c r="D256" s="11">
        <v>35.799999999999997</v>
      </c>
      <c r="E256" s="9">
        <v>11.02</v>
      </c>
      <c r="F256" s="9">
        <v>0.8</v>
      </c>
      <c r="G256" s="9">
        <f t="shared" si="6"/>
        <v>1.6</v>
      </c>
      <c r="H256" s="76"/>
      <c r="I256" s="19">
        <v>39350</v>
      </c>
      <c r="J256" s="19"/>
      <c r="K256" s="9">
        <v>1.4</v>
      </c>
      <c r="L256" s="9">
        <v>35.5</v>
      </c>
      <c r="M256" s="9">
        <v>11.5</v>
      </c>
      <c r="N256" s="9">
        <v>0.9</v>
      </c>
      <c r="O256" s="9">
        <f t="shared" si="7"/>
        <v>1.8</v>
      </c>
    </row>
    <row r="257" spans="1:15" ht="20.100000000000001" customHeight="1">
      <c r="A257" s="19">
        <v>39357</v>
      </c>
      <c r="B257" s="19"/>
      <c r="C257" s="25">
        <v>2.6</v>
      </c>
      <c r="D257" s="11">
        <v>37.200000000000003</v>
      </c>
      <c r="E257" s="9">
        <v>11.2</v>
      </c>
      <c r="F257" s="9">
        <v>0.6</v>
      </c>
      <c r="G257" s="9">
        <f t="shared" si="6"/>
        <v>1.2</v>
      </c>
      <c r="H257" s="76"/>
      <c r="I257" s="19">
        <v>39357</v>
      </c>
      <c r="J257" s="19"/>
      <c r="K257" s="9">
        <v>1.3</v>
      </c>
      <c r="L257" s="9">
        <v>35.299999999999997</v>
      </c>
      <c r="M257" s="9">
        <v>11.18</v>
      </c>
      <c r="N257" s="9">
        <v>0.5</v>
      </c>
      <c r="O257" s="9">
        <f t="shared" si="7"/>
        <v>1</v>
      </c>
    </row>
    <row r="258" spans="1:15" ht="20.100000000000001" customHeight="1">
      <c r="A258" s="19">
        <v>39365</v>
      </c>
      <c r="B258" s="19"/>
      <c r="C258" s="25">
        <v>2.6</v>
      </c>
      <c r="D258" s="11">
        <v>37.6</v>
      </c>
      <c r="E258" s="9">
        <v>10.36</v>
      </c>
      <c r="F258" s="9">
        <v>0.8</v>
      </c>
      <c r="G258" s="9">
        <f t="shared" si="6"/>
        <v>1.6</v>
      </c>
      <c r="H258" s="76"/>
      <c r="I258" s="19">
        <v>39365</v>
      </c>
      <c r="J258" s="19"/>
      <c r="K258" s="9">
        <v>1.05</v>
      </c>
      <c r="L258" s="9">
        <v>31.6</v>
      </c>
      <c r="M258" s="9">
        <v>11.46</v>
      </c>
      <c r="N258" s="9">
        <v>0.6</v>
      </c>
      <c r="O258" s="9">
        <f t="shared" si="7"/>
        <v>1.2</v>
      </c>
    </row>
    <row r="259" spans="1:15" ht="20.100000000000001" customHeight="1">
      <c r="A259" s="19">
        <v>39370</v>
      </c>
      <c r="B259" s="19"/>
      <c r="C259" s="25">
        <v>2.6</v>
      </c>
      <c r="D259" s="11">
        <v>37.200000000000003</v>
      </c>
      <c r="E259" s="9">
        <v>11.58</v>
      </c>
      <c r="F259" s="9">
        <v>0.7</v>
      </c>
      <c r="G259" s="9">
        <f t="shared" si="6"/>
        <v>1.4</v>
      </c>
      <c r="H259" s="76"/>
      <c r="I259" s="19">
        <v>39370</v>
      </c>
      <c r="J259" s="19"/>
      <c r="K259" s="9">
        <v>1.2</v>
      </c>
      <c r="L259" s="9">
        <v>37.4</v>
      </c>
      <c r="M259" s="9">
        <v>10.96</v>
      </c>
      <c r="N259" s="9">
        <v>0.5</v>
      </c>
      <c r="O259" s="9">
        <f t="shared" si="7"/>
        <v>1</v>
      </c>
    </row>
    <row r="260" spans="1:15" ht="20.100000000000001" customHeight="1">
      <c r="A260" s="19">
        <v>39377</v>
      </c>
      <c r="B260" s="19"/>
      <c r="C260" s="25">
        <v>2.6</v>
      </c>
      <c r="D260" s="11">
        <v>35.700000000000003</v>
      </c>
      <c r="E260" s="9">
        <v>10.48</v>
      </c>
      <c r="F260" s="9">
        <v>0.7</v>
      </c>
      <c r="G260" s="9">
        <f t="shared" si="6"/>
        <v>1.4</v>
      </c>
      <c r="H260" s="76"/>
      <c r="I260" s="19">
        <v>39377</v>
      </c>
      <c r="J260" s="19"/>
      <c r="K260" s="9">
        <v>1</v>
      </c>
      <c r="L260" s="9">
        <v>34.4</v>
      </c>
      <c r="M260" s="9">
        <v>11.68</v>
      </c>
      <c r="N260" s="9">
        <v>0.9</v>
      </c>
      <c r="O260" s="9">
        <f t="shared" si="7"/>
        <v>1.8</v>
      </c>
    </row>
    <row r="261" spans="1:15" ht="20.100000000000001" customHeight="1">
      <c r="A261" s="19">
        <v>39384</v>
      </c>
      <c r="B261" s="19"/>
      <c r="C261" s="25">
        <v>2.8</v>
      </c>
      <c r="D261" s="11">
        <v>33.299999999999997</v>
      </c>
      <c r="E261" s="9">
        <v>10.83</v>
      </c>
      <c r="F261" s="9">
        <v>0.7</v>
      </c>
      <c r="G261" s="9">
        <f t="shared" si="6"/>
        <v>1.4</v>
      </c>
      <c r="H261" s="76"/>
      <c r="I261" s="19">
        <v>39384</v>
      </c>
      <c r="J261" s="19"/>
      <c r="K261" s="9">
        <v>1</v>
      </c>
      <c r="L261" s="9">
        <v>31.4</v>
      </c>
      <c r="M261" s="9">
        <v>10.51</v>
      </c>
      <c r="N261" s="9">
        <v>1</v>
      </c>
      <c r="O261" s="9">
        <f t="shared" si="7"/>
        <v>2</v>
      </c>
    </row>
    <row r="262" spans="1:15" ht="20.100000000000001" customHeight="1">
      <c r="A262" s="19">
        <v>39393</v>
      </c>
      <c r="B262" s="19"/>
      <c r="C262" s="25">
        <v>2.8</v>
      </c>
      <c r="D262" s="11">
        <v>34.4</v>
      </c>
      <c r="E262" s="9">
        <v>10.98</v>
      </c>
      <c r="F262" s="9">
        <v>0.6</v>
      </c>
      <c r="G262" s="9">
        <f t="shared" si="6"/>
        <v>1.2</v>
      </c>
      <c r="H262" s="76"/>
      <c r="I262" s="19">
        <v>39393</v>
      </c>
      <c r="J262" s="19"/>
      <c r="K262" s="9">
        <v>1.2</v>
      </c>
      <c r="L262" s="9">
        <v>36.700000000000003</v>
      </c>
      <c r="M262" s="9">
        <v>11.88</v>
      </c>
      <c r="N262" s="9">
        <v>0.7</v>
      </c>
      <c r="O262" s="9">
        <f t="shared" si="7"/>
        <v>1.4</v>
      </c>
    </row>
    <row r="263" spans="1:15" ht="20.100000000000001" customHeight="1">
      <c r="A263" s="19">
        <v>39400</v>
      </c>
      <c r="B263" s="19"/>
      <c r="C263" s="25">
        <v>2.6</v>
      </c>
      <c r="D263" s="11">
        <v>32.9</v>
      </c>
      <c r="E263" s="9">
        <v>10.72</v>
      </c>
      <c r="F263" s="9">
        <v>0.5</v>
      </c>
      <c r="G263" s="9">
        <f t="shared" si="6"/>
        <v>1</v>
      </c>
      <c r="H263" s="76"/>
      <c r="I263" s="19">
        <v>39400</v>
      </c>
      <c r="J263" s="19"/>
      <c r="K263" s="9">
        <v>1.2</v>
      </c>
      <c r="L263" s="9">
        <v>34.299999999999997</v>
      </c>
      <c r="M263" s="9">
        <v>11.42</v>
      </c>
      <c r="N263" s="9">
        <v>1</v>
      </c>
      <c r="O263" s="9">
        <f t="shared" si="7"/>
        <v>2</v>
      </c>
    </row>
    <row r="264" spans="1:15" ht="20.100000000000001" customHeight="1">
      <c r="A264" s="19">
        <v>39407</v>
      </c>
      <c r="B264" s="19"/>
      <c r="C264" s="25">
        <v>2.8</v>
      </c>
      <c r="D264" s="11">
        <v>35.9</v>
      </c>
      <c r="E264" s="9">
        <v>11.06</v>
      </c>
      <c r="F264" s="9">
        <v>0.6</v>
      </c>
      <c r="G264" s="9">
        <f t="shared" si="6"/>
        <v>1.2</v>
      </c>
      <c r="H264" s="76"/>
      <c r="I264" s="19">
        <v>39407</v>
      </c>
      <c r="J264" s="19"/>
      <c r="K264" s="9">
        <v>1.3</v>
      </c>
      <c r="L264" s="9">
        <v>28.2</v>
      </c>
      <c r="M264" s="9">
        <v>11.88</v>
      </c>
      <c r="N264" s="9">
        <v>0.5</v>
      </c>
      <c r="O264" s="9">
        <f t="shared" si="7"/>
        <v>1</v>
      </c>
    </row>
    <row r="265" spans="1:15" ht="20.100000000000001" customHeight="1">
      <c r="A265" s="19">
        <v>39412</v>
      </c>
      <c r="B265" s="19"/>
      <c r="C265" s="25">
        <v>2.7</v>
      </c>
      <c r="D265" s="11">
        <v>33.700000000000003</v>
      </c>
      <c r="E265" s="9">
        <v>10.88</v>
      </c>
      <c r="F265" s="9">
        <v>0.7</v>
      </c>
      <c r="G265" s="9">
        <f t="shared" si="6"/>
        <v>1.4</v>
      </c>
      <c r="H265" s="76"/>
      <c r="I265" s="19">
        <v>39412</v>
      </c>
      <c r="J265" s="19"/>
      <c r="K265" s="9">
        <v>1.2</v>
      </c>
      <c r="L265" s="9">
        <v>31.5</v>
      </c>
      <c r="M265" s="9">
        <v>10.9</v>
      </c>
      <c r="N265" s="9">
        <v>0.6</v>
      </c>
      <c r="O265" s="9">
        <f t="shared" si="7"/>
        <v>1.2</v>
      </c>
    </row>
    <row r="266" spans="1:15" ht="20.100000000000001" customHeight="1">
      <c r="A266" s="19">
        <v>39419</v>
      </c>
      <c r="B266" s="19"/>
      <c r="C266" s="25">
        <v>2.6</v>
      </c>
      <c r="D266" s="11">
        <v>34.6</v>
      </c>
      <c r="E266" s="9">
        <v>11.44</v>
      </c>
      <c r="F266" s="9">
        <v>0.6</v>
      </c>
      <c r="G266" s="9">
        <f t="shared" si="6"/>
        <v>1.2</v>
      </c>
      <c r="H266" s="76"/>
      <c r="I266" s="19">
        <v>39419</v>
      </c>
      <c r="J266" s="19"/>
      <c r="K266" s="9">
        <v>1.2</v>
      </c>
      <c r="L266" s="9">
        <v>33.6</v>
      </c>
      <c r="M266" s="9">
        <v>12.7</v>
      </c>
      <c r="N266" s="9">
        <v>0.5</v>
      </c>
      <c r="O266" s="9">
        <f t="shared" si="7"/>
        <v>1</v>
      </c>
    </row>
    <row r="267" spans="1:15" ht="20.100000000000001" customHeight="1">
      <c r="A267" s="19">
        <v>39426</v>
      </c>
      <c r="B267" s="19"/>
      <c r="C267" s="25">
        <v>2.6</v>
      </c>
      <c r="D267" s="11">
        <v>34.1</v>
      </c>
      <c r="E267" s="9">
        <v>11.21</v>
      </c>
      <c r="F267" s="9">
        <v>0.6</v>
      </c>
      <c r="G267" s="9">
        <f t="shared" si="6"/>
        <v>1.2</v>
      </c>
      <c r="H267" s="76"/>
      <c r="I267" s="19">
        <v>39426</v>
      </c>
      <c r="J267" s="19"/>
      <c r="K267" s="9">
        <v>1.3</v>
      </c>
      <c r="L267" s="9">
        <v>33.799999999999997</v>
      </c>
      <c r="M267" s="9">
        <v>12.42</v>
      </c>
      <c r="N267" s="9">
        <v>0.4</v>
      </c>
      <c r="O267" s="9">
        <f t="shared" si="7"/>
        <v>0.8</v>
      </c>
    </row>
    <row r="268" spans="1:15" ht="20.100000000000001" customHeight="1">
      <c r="A268" s="19">
        <v>39433</v>
      </c>
      <c r="B268" s="19"/>
      <c r="C268" s="25">
        <v>2.7</v>
      </c>
      <c r="D268" s="11">
        <v>33.4</v>
      </c>
      <c r="E268" s="9">
        <v>10.98</v>
      </c>
      <c r="F268" s="9">
        <v>0.6</v>
      </c>
      <c r="G268" s="9">
        <f t="shared" si="6"/>
        <v>1.2</v>
      </c>
      <c r="H268" s="76"/>
      <c r="I268" s="19">
        <v>39433</v>
      </c>
      <c r="J268" s="19"/>
      <c r="K268" s="9">
        <v>1.3</v>
      </c>
      <c r="L268" s="9">
        <v>31</v>
      </c>
      <c r="M268" s="9">
        <v>11.47</v>
      </c>
      <c r="N268" s="9">
        <v>0.5</v>
      </c>
      <c r="O268" s="9">
        <f t="shared" si="7"/>
        <v>1</v>
      </c>
    </row>
    <row r="269" spans="1:15" ht="19.5" customHeight="1">
      <c r="A269" s="19">
        <v>39440</v>
      </c>
      <c r="B269" s="19"/>
      <c r="C269" s="25">
        <v>2.6</v>
      </c>
      <c r="D269" s="11">
        <v>27.9</v>
      </c>
      <c r="E269" s="9">
        <v>9.15</v>
      </c>
      <c r="F269" s="9">
        <v>0.8</v>
      </c>
      <c r="G269" s="9">
        <f t="shared" si="6"/>
        <v>1.6</v>
      </c>
      <c r="H269" s="76"/>
      <c r="I269" s="19">
        <v>39440</v>
      </c>
      <c r="J269" s="19"/>
      <c r="K269" s="9">
        <v>1.2</v>
      </c>
      <c r="L269" s="9">
        <v>32.6</v>
      </c>
      <c r="M269" s="9">
        <v>10.4</v>
      </c>
      <c r="N269" s="9">
        <v>0.5</v>
      </c>
      <c r="O269" s="9">
        <f t="shared" si="7"/>
        <v>1</v>
      </c>
    </row>
    <row r="270" spans="1:15" ht="19.5" customHeight="1">
      <c r="A270" s="19">
        <v>39447</v>
      </c>
      <c r="B270" s="19"/>
      <c r="C270" s="25">
        <v>2.6</v>
      </c>
      <c r="D270" s="11">
        <v>27.9</v>
      </c>
      <c r="E270" s="9">
        <v>10.199999999999999</v>
      </c>
      <c r="F270" s="9">
        <v>0.6</v>
      </c>
      <c r="G270" s="9">
        <f t="shared" si="6"/>
        <v>1.2</v>
      </c>
      <c r="H270" s="76"/>
      <c r="I270" s="19">
        <v>39447</v>
      </c>
      <c r="J270" s="19"/>
      <c r="K270" s="9">
        <v>1.2</v>
      </c>
      <c r="L270" s="9">
        <v>35.4</v>
      </c>
      <c r="M270" s="9">
        <v>10.4</v>
      </c>
      <c r="N270" s="9">
        <v>0.5</v>
      </c>
      <c r="O270" s="9">
        <v>1</v>
      </c>
    </row>
    <row r="271" spans="1:15" ht="19.5" customHeight="1">
      <c r="A271" s="19">
        <v>39456</v>
      </c>
      <c r="B271" s="19"/>
      <c r="C271" s="25">
        <v>2.4</v>
      </c>
      <c r="D271" s="11">
        <v>32.299999999999997</v>
      </c>
      <c r="E271" s="9">
        <v>11.4</v>
      </c>
      <c r="F271" s="9">
        <v>0.6</v>
      </c>
      <c r="G271" s="9">
        <f t="shared" si="6"/>
        <v>1.2</v>
      </c>
      <c r="H271" s="76"/>
      <c r="I271" s="19">
        <v>39456</v>
      </c>
      <c r="J271" s="19"/>
      <c r="K271" s="9">
        <v>0.63</v>
      </c>
      <c r="L271" s="9">
        <v>30.3</v>
      </c>
      <c r="M271" s="9">
        <v>10.8</v>
      </c>
      <c r="N271" s="9">
        <v>0.6</v>
      </c>
      <c r="O271" s="9">
        <v>1.2</v>
      </c>
    </row>
    <row r="272" spans="1:15" ht="19.5" customHeight="1">
      <c r="A272" s="19">
        <v>39461</v>
      </c>
      <c r="B272" s="19"/>
      <c r="C272" s="25">
        <v>2.4</v>
      </c>
      <c r="D272" s="11">
        <v>33.6</v>
      </c>
      <c r="E272" s="9">
        <v>9.8000000000000007</v>
      </c>
      <c r="F272" s="9">
        <v>0.8</v>
      </c>
      <c r="G272" s="9">
        <f t="shared" si="6"/>
        <v>1.6</v>
      </c>
      <c r="H272" s="76"/>
      <c r="I272" s="19">
        <v>39461</v>
      </c>
      <c r="J272" s="19"/>
      <c r="K272" s="9">
        <v>0.63</v>
      </c>
      <c r="L272" s="9">
        <v>31.7</v>
      </c>
      <c r="M272" s="9">
        <v>10.6</v>
      </c>
      <c r="N272" s="9">
        <v>0.5</v>
      </c>
      <c r="O272" s="9">
        <f>(N272*2)</f>
        <v>1</v>
      </c>
    </row>
    <row r="273" spans="1:15" ht="19.5" customHeight="1">
      <c r="A273" s="19">
        <v>39469</v>
      </c>
      <c r="B273" s="19"/>
      <c r="C273" s="25">
        <v>2.5</v>
      </c>
      <c r="D273" s="11">
        <v>34.9</v>
      </c>
      <c r="E273" s="9">
        <v>9.9</v>
      </c>
      <c r="F273" s="9">
        <v>0.3</v>
      </c>
      <c r="G273" s="9">
        <f t="shared" si="6"/>
        <v>0.6</v>
      </c>
      <c r="H273" s="76"/>
      <c r="I273" s="19">
        <v>39469</v>
      </c>
      <c r="J273" s="19"/>
      <c r="K273" s="9">
        <v>0.7</v>
      </c>
      <c r="L273" s="9">
        <v>36.200000000000003</v>
      </c>
      <c r="M273" s="9">
        <v>11.1</v>
      </c>
      <c r="N273" s="9">
        <v>0.6</v>
      </c>
      <c r="O273" s="9">
        <f>(N273*2)</f>
        <v>1.2</v>
      </c>
    </row>
    <row r="274" spans="1:15" ht="20.100000000000001" customHeight="1">
      <c r="A274" s="19">
        <v>39475</v>
      </c>
      <c r="B274" s="19"/>
      <c r="C274" s="25">
        <v>2.4</v>
      </c>
      <c r="D274" s="11">
        <v>33.6</v>
      </c>
      <c r="E274" s="9">
        <v>11.6</v>
      </c>
      <c r="F274" s="9">
        <v>1</v>
      </c>
      <c r="G274" s="9">
        <f t="shared" si="6"/>
        <v>2</v>
      </c>
      <c r="H274" s="76"/>
      <c r="I274" s="19">
        <v>39475</v>
      </c>
      <c r="J274" s="19"/>
      <c r="K274" s="9">
        <v>0.63</v>
      </c>
      <c r="L274" s="9">
        <v>33.9</v>
      </c>
      <c r="M274" s="9">
        <v>11.1</v>
      </c>
      <c r="N274" s="9">
        <v>0.8</v>
      </c>
      <c r="O274" s="9">
        <v>1.6</v>
      </c>
    </row>
    <row r="275" spans="1:15" ht="20.100000000000001" customHeight="1">
      <c r="A275" s="19">
        <v>39482</v>
      </c>
      <c r="B275" s="19"/>
      <c r="C275" s="25">
        <v>2.4</v>
      </c>
      <c r="D275" s="11">
        <v>34.700000000000003</v>
      </c>
      <c r="E275" s="9">
        <v>12.1</v>
      </c>
      <c r="F275" s="9">
        <v>1</v>
      </c>
      <c r="G275" s="9">
        <f t="shared" si="6"/>
        <v>2</v>
      </c>
      <c r="H275" s="76"/>
      <c r="I275" s="19">
        <v>39482</v>
      </c>
      <c r="J275" s="19"/>
      <c r="K275" s="9">
        <v>0.63</v>
      </c>
      <c r="L275" s="9">
        <v>30</v>
      </c>
      <c r="M275" s="9">
        <v>7.85</v>
      </c>
      <c r="N275" s="9">
        <v>0.25</v>
      </c>
      <c r="O275" s="9">
        <f t="shared" ref="O275:O280" si="8">(N275*2)</f>
        <v>0.5</v>
      </c>
    </row>
    <row r="276" spans="1:15" ht="20.100000000000001" customHeight="1">
      <c r="A276" s="19">
        <v>39489</v>
      </c>
      <c r="B276" s="19"/>
      <c r="C276" s="25">
        <v>2.5</v>
      </c>
      <c r="D276" s="11">
        <v>37.299999999999997</v>
      </c>
      <c r="E276" s="9">
        <v>9.8000000000000007</v>
      </c>
      <c r="F276" s="9">
        <v>0.6</v>
      </c>
      <c r="G276" s="9">
        <f t="shared" si="6"/>
        <v>1.2</v>
      </c>
      <c r="H276" s="76"/>
      <c r="I276" s="19">
        <v>39489</v>
      </c>
      <c r="J276" s="19"/>
      <c r="K276" s="9">
        <v>0.63</v>
      </c>
      <c r="L276" s="9">
        <v>37.200000000000003</v>
      </c>
      <c r="M276" s="9">
        <v>11.8</v>
      </c>
      <c r="N276" s="9">
        <v>0.6</v>
      </c>
      <c r="O276" s="9">
        <f t="shared" si="8"/>
        <v>1.2</v>
      </c>
    </row>
    <row r="277" spans="1:15" ht="20.100000000000001" customHeight="1">
      <c r="A277" s="19">
        <v>39497</v>
      </c>
      <c r="B277" s="19"/>
      <c r="C277" s="25">
        <v>2.6</v>
      </c>
      <c r="D277" s="11">
        <v>32.700000000000003</v>
      </c>
      <c r="E277" s="9">
        <v>8.8000000000000007</v>
      </c>
      <c r="F277" s="9">
        <v>0.5</v>
      </c>
      <c r="G277" s="9">
        <f t="shared" si="6"/>
        <v>1</v>
      </c>
      <c r="H277" s="76"/>
      <c r="I277" s="19">
        <v>39497</v>
      </c>
      <c r="J277" s="19"/>
      <c r="K277" s="9">
        <v>0.63</v>
      </c>
      <c r="L277" s="9">
        <v>32</v>
      </c>
      <c r="M277" s="9">
        <v>10.9</v>
      </c>
      <c r="N277" s="9">
        <v>0.7</v>
      </c>
      <c r="O277" s="9">
        <f t="shared" si="8"/>
        <v>1.4</v>
      </c>
    </row>
    <row r="278" spans="1:15" ht="20.100000000000001" customHeight="1">
      <c r="A278" s="19">
        <v>39504</v>
      </c>
      <c r="B278" s="19"/>
      <c r="C278" s="25">
        <v>2.6</v>
      </c>
      <c r="D278" s="11">
        <v>32.700000000000003</v>
      </c>
      <c r="E278" s="9">
        <v>9.3000000000000007</v>
      </c>
      <c r="F278" s="9">
        <v>0.4</v>
      </c>
      <c r="G278" s="9">
        <f t="shared" si="6"/>
        <v>0.8</v>
      </c>
      <c r="H278" s="76"/>
      <c r="I278" s="19">
        <v>39504</v>
      </c>
      <c r="J278" s="19"/>
      <c r="K278" s="9">
        <v>0.63</v>
      </c>
      <c r="L278" s="9">
        <v>33.299999999999997</v>
      </c>
      <c r="M278" s="9">
        <v>10.6</v>
      </c>
      <c r="N278" s="9">
        <v>0.4</v>
      </c>
      <c r="O278" s="9">
        <f t="shared" si="8"/>
        <v>0.8</v>
      </c>
    </row>
    <row r="279" spans="1:15" s="21" customFormat="1" ht="20.100000000000001" customHeight="1">
      <c r="A279" s="19">
        <v>39513</v>
      </c>
      <c r="B279" s="19"/>
      <c r="C279" s="25">
        <v>2.6</v>
      </c>
      <c r="D279" s="11">
        <v>34.5</v>
      </c>
      <c r="E279" s="9">
        <v>9.6999999999999993</v>
      </c>
      <c r="F279" s="9">
        <v>0.5</v>
      </c>
      <c r="G279" s="9">
        <f t="shared" si="6"/>
        <v>1</v>
      </c>
      <c r="H279" s="76"/>
      <c r="I279" s="19">
        <v>39513</v>
      </c>
      <c r="J279" s="19"/>
      <c r="K279" s="9">
        <v>0.63</v>
      </c>
      <c r="L279" s="9">
        <v>33.4</v>
      </c>
      <c r="M279" s="9">
        <v>9.35</v>
      </c>
      <c r="N279" s="9">
        <v>0.6</v>
      </c>
      <c r="O279" s="9">
        <f t="shared" si="8"/>
        <v>1.2</v>
      </c>
    </row>
    <row r="280" spans="1:15" ht="20.100000000000001" customHeight="1">
      <c r="A280" s="19">
        <v>39521</v>
      </c>
      <c r="B280" s="19"/>
      <c r="C280" s="25">
        <v>2.7</v>
      </c>
      <c r="D280" s="11">
        <v>35.1</v>
      </c>
      <c r="E280" s="9">
        <v>10.3</v>
      </c>
      <c r="F280" s="9">
        <v>0.5</v>
      </c>
      <c r="G280" s="9">
        <f t="shared" si="6"/>
        <v>1</v>
      </c>
      <c r="H280" s="76"/>
      <c r="I280" s="19">
        <v>39521</v>
      </c>
      <c r="J280" s="19"/>
      <c r="K280" s="9">
        <v>0.63</v>
      </c>
      <c r="L280" s="9">
        <v>36.200000000000003</v>
      </c>
      <c r="M280" s="9">
        <v>12.5</v>
      </c>
      <c r="N280" s="9">
        <v>0.7</v>
      </c>
      <c r="O280" s="9">
        <f t="shared" si="8"/>
        <v>1.4</v>
      </c>
    </row>
    <row r="281" spans="1:15" ht="20.100000000000001" customHeight="1">
      <c r="A281" s="19">
        <v>39525</v>
      </c>
      <c r="B281" s="19"/>
      <c r="C281" s="25">
        <v>2.7</v>
      </c>
      <c r="D281" s="11">
        <v>31.5</v>
      </c>
      <c r="E281" s="9">
        <v>10.1</v>
      </c>
      <c r="F281" s="9">
        <v>0.3</v>
      </c>
      <c r="G281" s="9">
        <f>(F281*2)</f>
        <v>0.6</v>
      </c>
      <c r="H281" s="76"/>
      <c r="I281" s="19">
        <v>39525</v>
      </c>
      <c r="J281" s="19"/>
      <c r="K281" s="9">
        <v>0.8</v>
      </c>
      <c r="L281" s="9">
        <v>32.5</v>
      </c>
      <c r="M281" s="9">
        <v>10.8</v>
      </c>
      <c r="N281" s="9">
        <v>0.5</v>
      </c>
      <c r="O281" s="9">
        <f t="shared" ref="O281:O352" si="9">(N281*2)</f>
        <v>1</v>
      </c>
    </row>
    <row r="282" spans="1:15" ht="20.100000000000001" customHeight="1">
      <c r="A282" s="19">
        <v>39532</v>
      </c>
      <c r="B282" s="19"/>
      <c r="C282" s="25">
        <v>2.7</v>
      </c>
      <c r="D282" s="11">
        <v>33.799999999999997</v>
      </c>
      <c r="E282" s="9">
        <v>10.4</v>
      </c>
      <c r="F282" s="9">
        <v>0.4</v>
      </c>
      <c r="G282" s="9">
        <f>(F282*2)</f>
        <v>0.8</v>
      </c>
      <c r="H282" s="76"/>
      <c r="I282" s="19">
        <v>39532</v>
      </c>
      <c r="J282" s="19"/>
      <c r="K282" s="9">
        <v>0.8</v>
      </c>
      <c r="L282" s="9">
        <v>34.200000000000003</v>
      </c>
      <c r="M282" s="9">
        <v>11.5</v>
      </c>
      <c r="N282" s="9">
        <v>0.5</v>
      </c>
      <c r="O282" s="9">
        <f t="shared" si="9"/>
        <v>1</v>
      </c>
    </row>
    <row r="283" spans="1:15" ht="20.100000000000001" customHeight="1">
      <c r="A283" s="19">
        <v>39539</v>
      </c>
      <c r="B283" s="19"/>
      <c r="C283" s="25">
        <v>2.8</v>
      </c>
      <c r="D283" s="11">
        <v>35.5</v>
      </c>
      <c r="E283" s="9">
        <v>10.5</v>
      </c>
      <c r="F283" s="9">
        <v>0.4</v>
      </c>
      <c r="G283" s="9">
        <f>(F283*2)</f>
        <v>0.8</v>
      </c>
      <c r="H283" s="76"/>
      <c r="I283" s="19">
        <v>39539</v>
      </c>
      <c r="J283" s="19"/>
      <c r="K283" s="9">
        <v>0.8</v>
      </c>
      <c r="L283" s="9">
        <v>36.1</v>
      </c>
      <c r="M283" s="9">
        <v>10.8</v>
      </c>
      <c r="N283" s="9">
        <v>0.5</v>
      </c>
      <c r="O283" s="9">
        <f t="shared" si="9"/>
        <v>1</v>
      </c>
    </row>
    <row r="284" spans="1:15" ht="20.100000000000001" customHeight="1">
      <c r="A284" s="19">
        <v>39546</v>
      </c>
      <c r="B284" s="19"/>
      <c r="C284" s="25">
        <v>2.5</v>
      </c>
      <c r="D284" s="11">
        <v>35.9</v>
      </c>
      <c r="E284" s="9">
        <v>10.02</v>
      </c>
      <c r="F284" s="9">
        <v>0.5</v>
      </c>
      <c r="G284" s="9">
        <f>(F284*2)</f>
        <v>1</v>
      </c>
      <c r="H284" s="76"/>
      <c r="I284" s="19">
        <v>39546</v>
      </c>
      <c r="J284" s="19"/>
      <c r="K284" s="9">
        <v>0.63</v>
      </c>
      <c r="L284" s="9">
        <v>34.700000000000003</v>
      </c>
      <c r="M284" s="9">
        <v>12.02</v>
      </c>
      <c r="N284" s="9">
        <v>0.6</v>
      </c>
      <c r="O284" s="9">
        <f t="shared" si="9"/>
        <v>1.2</v>
      </c>
    </row>
    <row r="285" spans="1:15" ht="20.100000000000001" customHeight="1">
      <c r="A285" s="19">
        <v>39554</v>
      </c>
      <c r="B285" s="19"/>
      <c r="C285" s="25">
        <v>2.6</v>
      </c>
      <c r="D285" s="11">
        <v>34.200000000000003</v>
      </c>
      <c r="E285" s="9">
        <v>11.43</v>
      </c>
      <c r="F285" s="9">
        <v>0.6</v>
      </c>
      <c r="G285" s="9">
        <f t="shared" ref="G285:G337" si="10">(F285*2)</f>
        <v>1.2</v>
      </c>
      <c r="H285" s="76"/>
      <c r="I285" s="19">
        <v>39554</v>
      </c>
      <c r="J285" s="19"/>
      <c r="K285" s="9">
        <v>0.8</v>
      </c>
      <c r="L285" s="9">
        <v>31.1</v>
      </c>
      <c r="M285" s="9">
        <v>9.5</v>
      </c>
      <c r="N285" s="9">
        <v>0.5</v>
      </c>
      <c r="O285" s="9">
        <f t="shared" si="9"/>
        <v>1</v>
      </c>
    </row>
    <row r="286" spans="1:15" ht="20.100000000000001" customHeight="1">
      <c r="A286" s="19">
        <v>39560</v>
      </c>
      <c r="B286" s="19"/>
      <c r="C286" s="25">
        <v>2.5</v>
      </c>
      <c r="D286" s="11">
        <v>33.4</v>
      </c>
      <c r="E286" s="9"/>
      <c r="F286" s="9">
        <v>0.6</v>
      </c>
      <c r="G286" s="9">
        <f t="shared" si="10"/>
        <v>1.2</v>
      </c>
      <c r="H286" s="76"/>
      <c r="I286" s="19">
        <v>39560</v>
      </c>
      <c r="J286" s="19"/>
      <c r="K286" s="9">
        <v>1.2</v>
      </c>
      <c r="L286" s="9">
        <v>30.6</v>
      </c>
      <c r="M286" s="9"/>
      <c r="N286" s="9">
        <v>0.7</v>
      </c>
      <c r="O286" s="9">
        <f t="shared" si="9"/>
        <v>1.4</v>
      </c>
    </row>
    <row r="287" spans="1:15" ht="20.100000000000001" customHeight="1">
      <c r="A287" s="19">
        <v>39567</v>
      </c>
      <c r="B287" s="19"/>
      <c r="C287" s="25">
        <v>2.6</v>
      </c>
      <c r="D287" s="11">
        <v>35.9</v>
      </c>
      <c r="E287" s="9"/>
      <c r="F287" s="9">
        <v>0.5</v>
      </c>
      <c r="G287" s="9">
        <f t="shared" si="10"/>
        <v>1</v>
      </c>
      <c r="H287" s="76"/>
      <c r="I287" s="19">
        <v>39567</v>
      </c>
      <c r="J287" s="19"/>
      <c r="K287" s="9">
        <v>1</v>
      </c>
      <c r="L287" s="9">
        <v>34.799999999999997</v>
      </c>
      <c r="M287" s="9"/>
      <c r="N287" s="9">
        <v>0.5</v>
      </c>
      <c r="O287" s="9">
        <f t="shared" si="9"/>
        <v>1</v>
      </c>
    </row>
    <row r="288" spans="1:15" ht="20.100000000000001" customHeight="1">
      <c r="A288" s="19">
        <v>39576</v>
      </c>
      <c r="B288" s="19"/>
      <c r="C288" s="25">
        <v>2.4</v>
      </c>
      <c r="D288" s="11">
        <v>37.5</v>
      </c>
      <c r="E288" s="9">
        <v>10.46</v>
      </c>
      <c r="F288" s="9">
        <v>0.5</v>
      </c>
      <c r="G288" s="9">
        <f t="shared" si="10"/>
        <v>1</v>
      </c>
      <c r="H288" s="76"/>
      <c r="I288" s="19">
        <v>39576</v>
      </c>
      <c r="J288" s="19"/>
      <c r="K288" s="9">
        <v>1</v>
      </c>
      <c r="L288" s="9">
        <v>38.299999999999997</v>
      </c>
      <c r="M288" s="9">
        <v>9.82</v>
      </c>
      <c r="N288" s="9">
        <v>0.6</v>
      </c>
      <c r="O288" s="9">
        <f t="shared" si="9"/>
        <v>1.2</v>
      </c>
    </row>
    <row r="289" spans="1:15" ht="20.100000000000001" customHeight="1">
      <c r="A289" s="19">
        <v>39581</v>
      </c>
      <c r="B289" s="19"/>
      <c r="C289" s="25">
        <v>2.4</v>
      </c>
      <c r="D289" s="11">
        <v>36.200000000000003</v>
      </c>
      <c r="E289" s="9">
        <v>10.85</v>
      </c>
      <c r="F289" s="9">
        <v>0.5</v>
      </c>
      <c r="G289" s="9">
        <f t="shared" si="10"/>
        <v>1</v>
      </c>
      <c r="H289" s="76"/>
      <c r="I289" s="19">
        <v>39581</v>
      </c>
      <c r="J289" s="19"/>
      <c r="K289" s="9">
        <v>1</v>
      </c>
      <c r="L289" s="9">
        <v>37.700000000000003</v>
      </c>
      <c r="M289" s="9">
        <v>10.1</v>
      </c>
      <c r="N289" s="9">
        <v>0.7</v>
      </c>
      <c r="O289" s="9">
        <f t="shared" si="9"/>
        <v>1.4</v>
      </c>
    </row>
    <row r="290" spans="1:15" ht="20.100000000000001" customHeight="1">
      <c r="A290" s="19">
        <v>39587</v>
      </c>
      <c r="B290" s="19"/>
      <c r="C290" s="25">
        <v>2.5</v>
      </c>
      <c r="D290" s="11">
        <v>36.299999999999997</v>
      </c>
      <c r="E290" s="9">
        <v>11.13</v>
      </c>
      <c r="F290" s="9">
        <v>0.4</v>
      </c>
      <c r="G290" s="9">
        <f t="shared" si="10"/>
        <v>0.8</v>
      </c>
      <c r="H290" s="76"/>
      <c r="I290" s="19">
        <v>39587</v>
      </c>
      <c r="J290" s="19"/>
      <c r="K290" s="9">
        <v>0.7</v>
      </c>
      <c r="L290" s="9">
        <v>37.700000000000003</v>
      </c>
      <c r="M290" s="9">
        <v>13</v>
      </c>
      <c r="N290" s="9">
        <v>0.4</v>
      </c>
      <c r="O290" s="9">
        <f t="shared" si="9"/>
        <v>0.8</v>
      </c>
    </row>
    <row r="291" spans="1:15" ht="20.100000000000001" customHeight="1">
      <c r="A291" s="19">
        <v>39598</v>
      </c>
      <c r="B291" s="19"/>
      <c r="C291" s="25">
        <v>2.4</v>
      </c>
      <c r="D291" s="11">
        <v>36.4</v>
      </c>
      <c r="E291" s="9">
        <v>11.19</v>
      </c>
      <c r="F291" s="9">
        <v>0.4</v>
      </c>
      <c r="G291" s="9">
        <f t="shared" si="10"/>
        <v>0.8</v>
      </c>
      <c r="H291" s="76"/>
      <c r="I291" s="19">
        <v>39598</v>
      </c>
      <c r="J291" s="19"/>
      <c r="K291" s="9">
        <v>0.6</v>
      </c>
      <c r="L291" s="9">
        <v>37.4</v>
      </c>
      <c r="M291" s="9">
        <v>12.46</v>
      </c>
      <c r="N291" s="9">
        <v>0.6</v>
      </c>
      <c r="O291" s="9">
        <f t="shared" si="9"/>
        <v>1.2</v>
      </c>
    </row>
    <row r="292" spans="1:15" ht="20.100000000000001" customHeight="1">
      <c r="A292" s="19">
        <v>39601</v>
      </c>
      <c r="B292" s="19"/>
      <c r="C292" s="25">
        <v>2.4</v>
      </c>
      <c r="D292" s="11">
        <v>36.299999999999997</v>
      </c>
      <c r="E292" s="9">
        <v>10.85</v>
      </c>
      <c r="F292" s="9">
        <v>0.6</v>
      </c>
      <c r="G292" s="9">
        <f t="shared" si="10"/>
        <v>1.2</v>
      </c>
      <c r="H292" s="76"/>
      <c r="I292" s="19">
        <v>39601</v>
      </c>
      <c r="J292" s="19"/>
      <c r="K292" s="9">
        <v>0.81</v>
      </c>
      <c r="L292" s="9">
        <v>36.700000000000003</v>
      </c>
      <c r="M292" s="9">
        <v>10.23</v>
      </c>
      <c r="N292" s="9">
        <v>0.7</v>
      </c>
      <c r="O292" s="9">
        <f t="shared" si="9"/>
        <v>1.4</v>
      </c>
    </row>
    <row r="293" spans="1:15" ht="20.100000000000001" customHeight="1">
      <c r="A293" s="19">
        <v>39611</v>
      </c>
      <c r="B293" s="19"/>
      <c r="C293" s="25">
        <v>2.4</v>
      </c>
      <c r="D293" s="11">
        <v>34.700000000000003</v>
      </c>
      <c r="E293" s="9">
        <v>10.94</v>
      </c>
      <c r="F293" s="9">
        <v>0.5</v>
      </c>
      <c r="G293" s="9">
        <f t="shared" si="10"/>
        <v>1</v>
      </c>
      <c r="H293" s="76"/>
      <c r="I293" s="19">
        <v>39611</v>
      </c>
      <c r="J293" s="19"/>
      <c r="K293" s="9">
        <v>0.63</v>
      </c>
      <c r="L293" s="9">
        <v>36.5</v>
      </c>
      <c r="M293" s="9">
        <v>9.99</v>
      </c>
      <c r="N293" s="9">
        <v>0.6</v>
      </c>
      <c r="O293" s="9">
        <f t="shared" si="9"/>
        <v>1.2</v>
      </c>
    </row>
    <row r="294" spans="1:15" ht="20.100000000000001" customHeight="1">
      <c r="A294" s="19">
        <v>39617</v>
      </c>
      <c r="B294" s="19"/>
      <c r="C294" s="25">
        <v>2.6</v>
      </c>
      <c r="D294" s="11">
        <v>37</v>
      </c>
      <c r="E294" s="9">
        <v>10.5</v>
      </c>
      <c r="F294" s="9">
        <v>0.5</v>
      </c>
      <c r="G294" s="9">
        <f t="shared" si="10"/>
        <v>1</v>
      </c>
      <c r="H294" s="76"/>
      <c r="I294" s="19">
        <v>39617</v>
      </c>
      <c r="J294" s="19"/>
      <c r="K294" s="9">
        <v>0.9</v>
      </c>
      <c r="L294" s="9">
        <v>36</v>
      </c>
      <c r="M294" s="9">
        <v>11</v>
      </c>
      <c r="N294" s="9">
        <v>0.5</v>
      </c>
      <c r="O294" s="9">
        <f t="shared" si="9"/>
        <v>1</v>
      </c>
    </row>
    <row r="295" spans="1:15" ht="20.100000000000001" customHeight="1">
      <c r="A295" s="19">
        <v>39622</v>
      </c>
      <c r="B295" s="19"/>
      <c r="C295" s="25">
        <v>2.6</v>
      </c>
      <c r="D295" s="11">
        <v>35.299999999999997</v>
      </c>
      <c r="E295" s="9">
        <v>10.94</v>
      </c>
      <c r="F295" s="9">
        <v>0.5</v>
      </c>
      <c r="G295" s="9">
        <f t="shared" si="10"/>
        <v>1</v>
      </c>
      <c r="H295" s="76"/>
      <c r="I295" s="19">
        <v>39622</v>
      </c>
      <c r="J295" s="19"/>
      <c r="K295" s="9">
        <v>0.82</v>
      </c>
      <c r="L295" s="9">
        <v>37.200000000000003</v>
      </c>
      <c r="M295" s="9">
        <v>10.44</v>
      </c>
      <c r="N295" s="9">
        <v>0.5</v>
      </c>
      <c r="O295" s="9">
        <f t="shared" si="9"/>
        <v>1</v>
      </c>
    </row>
    <row r="296" spans="1:15" ht="20.100000000000001" customHeight="1">
      <c r="A296" s="19">
        <v>39629</v>
      </c>
      <c r="B296" s="19"/>
      <c r="C296" s="25">
        <v>2.6</v>
      </c>
      <c r="D296" s="11">
        <v>37.5</v>
      </c>
      <c r="E296" s="9">
        <v>10.27</v>
      </c>
      <c r="F296" s="9">
        <v>0.8</v>
      </c>
      <c r="G296" s="9">
        <f t="shared" si="10"/>
        <v>1.6</v>
      </c>
      <c r="H296" s="76"/>
      <c r="I296" s="19">
        <v>39629</v>
      </c>
      <c r="J296" s="19"/>
      <c r="K296" s="9">
        <v>0.82</v>
      </c>
      <c r="L296" s="9">
        <v>39.299999999999997</v>
      </c>
      <c r="M296" s="9">
        <v>9.64</v>
      </c>
      <c r="N296" s="9">
        <v>0.7</v>
      </c>
      <c r="O296" s="9">
        <f t="shared" si="9"/>
        <v>1.4</v>
      </c>
    </row>
    <row r="297" spans="1:15" ht="20.100000000000001" customHeight="1">
      <c r="A297" s="19">
        <v>39638</v>
      </c>
      <c r="B297" s="19"/>
      <c r="C297" s="25">
        <v>2.4</v>
      </c>
      <c r="D297" s="11">
        <v>37</v>
      </c>
      <c r="E297" s="9">
        <v>10.6</v>
      </c>
      <c r="F297" s="9">
        <v>0.3</v>
      </c>
      <c r="G297" s="9">
        <f t="shared" si="10"/>
        <v>0.6</v>
      </c>
      <c r="H297" s="76"/>
      <c r="I297" s="19">
        <v>39638</v>
      </c>
      <c r="J297" s="19"/>
      <c r="K297" s="9">
        <v>0.8</v>
      </c>
      <c r="L297" s="9">
        <v>38</v>
      </c>
      <c r="M297" s="9">
        <v>10.86</v>
      </c>
      <c r="N297" s="9">
        <v>0.4</v>
      </c>
      <c r="O297" s="9">
        <f t="shared" si="9"/>
        <v>0.8</v>
      </c>
    </row>
    <row r="298" spans="1:15" ht="20.100000000000001" customHeight="1">
      <c r="A298" s="19">
        <v>39647</v>
      </c>
      <c r="B298" s="19"/>
      <c r="C298" s="25">
        <v>2.4</v>
      </c>
      <c r="D298" s="11">
        <v>37.6</v>
      </c>
      <c r="E298" s="9">
        <v>11.13</v>
      </c>
      <c r="F298" s="9">
        <v>0.6</v>
      </c>
      <c r="G298" s="9">
        <f t="shared" si="10"/>
        <v>1.2</v>
      </c>
      <c r="H298" s="76"/>
      <c r="I298" s="19" t="s">
        <v>17</v>
      </c>
      <c r="J298" s="19"/>
      <c r="K298" s="9">
        <v>0.82</v>
      </c>
      <c r="L298" s="9">
        <v>38.4</v>
      </c>
      <c r="M298" s="9">
        <v>11.98</v>
      </c>
      <c r="N298" s="9">
        <v>0.6</v>
      </c>
      <c r="O298" s="9">
        <f t="shared" si="9"/>
        <v>1.2</v>
      </c>
    </row>
    <row r="299" spans="1:15" ht="20.100000000000001" customHeight="1">
      <c r="A299" s="19">
        <v>39650</v>
      </c>
      <c r="B299" s="19"/>
      <c r="C299" s="25">
        <v>2.5</v>
      </c>
      <c r="D299" s="11">
        <v>34.9</v>
      </c>
      <c r="E299" s="9">
        <v>10.69</v>
      </c>
      <c r="F299" s="9">
        <v>0.4</v>
      </c>
      <c r="G299" s="9">
        <f t="shared" si="10"/>
        <v>0.8</v>
      </c>
      <c r="H299" s="76"/>
      <c r="I299" s="19">
        <v>39650</v>
      </c>
      <c r="J299" s="19"/>
      <c r="K299" s="9">
        <v>0.7</v>
      </c>
      <c r="L299" s="9">
        <v>34.200000000000003</v>
      </c>
      <c r="M299" s="9">
        <v>8.7799999999999994</v>
      </c>
      <c r="N299" s="9">
        <v>0.4</v>
      </c>
      <c r="O299" s="9">
        <f t="shared" si="9"/>
        <v>0.8</v>
      </c>
    </row>
    <row r="300" spans="1:15" ht="20.100000000000001" customHeight="1">
      <c r="A300" s="19">
        <v>39658</v>
      </c>
      <c r="B300" s="19"/>
      <c r="C300" s="25">
        <v>2.4</v>
      </c>
      <c r="D300" s="11">
        <v>37.700000000000003</v>
      </c>
      <c r="E300" s="9">
        <v>10.83</v>
      </c>
      <c r="F300" s="9">
        <v>0.7</v>
      </c>
      <c r="G300" s="9">
        <f t="shared" si="10"/>
        <v>1.4</v>
      </c>
      <c r="H300" s="76"/>
      <c r="I300" s="19">
        <v>39658</v>
      </c>
      <c r="J300" s="19"/>
      <c r="K300" s="9">
        <v>0.82</v>
      </c>
      <c r="L300" s="9">
        <v>34.9</v>
      </c>
      <c r="M300" s="9">
        <v>11.46</v>
      </c>
      <c r="N300" s="9">
        <v>0.5</v>
      </c>
      <c r="O300" s="9">
        <f t="shared" si="9"/>
        <v>1</v>
      </c>
    </row>
    <row r="301" spans="1:15" ht="20.100000000000001" customHeight="1">
      <c r="A301" s="19">
        <v>39665</v>
      </c>
      <c r="B301" s="19"/>
      <c r="C301" s="25">
        <v>2.4</v>
      </c>
      <c r="D301" s="11">
        <v>36.4</v>
      </c>
      <c r="E301" s="9">
        <v>10.61</v>
      </c>
      <c r="F301" s="9">
        <v>0.6</v>
      </c>
      <c r="G301" s="9">
        <f t="shared" si="10"/>
        <v>1.2</v>
      </c>
      <c r="H301" s="76"/>
      <c r="I301" s="19">
        <v>39665</v>
      </c>
      <c r="J301" s="19"/>
      <c r="K301" s="9">
        <v>0.82</v>
      </c>
      <c r="L301" s="9">
        <v>32.799999999999997</v>
      </c>
      <c r="M301" s="9">
        <v>10.32</v>
      </c>
      <c r="N301" s="9">
        <v>0.7</v>
      </c>
      <c r="O301" s="9">
        <f t="shared" si="9"/>
        <v>1.4</v>
      </c>
    </row>
    <row r="302" spans="1:15" ht="20.100000000000001" customHeight="1">
      <c r="A302" s="19">
        <v>39673</v>
      </c>
      <c r="B302" s="19"/>
      <c r="C302" s="25">
        <v>2.4</v>
      </c>
      <c r="D302" s="11">
        <v>34.5</v>
      </c>
      <c r="E302" s="9">
        <v>11.24</v>
      </c>
      <c r="F302" s="9">
        <v>0.6</v>
      </c>
      <c r="G302" s="9">
        <f t="shared" si="10"/>
        <v>1.2</v>
      </c>
      <c r="H302" s="76"/>
      <c r="I302" s="19" t="s">
        <v>18</v>
      </c>
      <c r="J302" s="19"/>
      <c r="K302" s="9">
        <v>1</v>
      </c>
      <c r="L302" s="9">
        <v>35.799999999999997</v>
      </c>
      <c r="M302" s="9">
        <v>9.83</v>
      </c>
      <c r="N302" s="9">
        <v>0.6</v>
      </c>
      <c r="O302" s="9">
        <f t="shared" si="9"/>
        <v>1.2</v>
      </c>
    </row>
    <row r="303" spans="1:15" ht="20.100000000000001" customHeight="1">
      <c r="A303" s="19">
        <v>39678</v>
      </c>
      <c r="B303" s="19"/>
      <c r="C303" s="25">
        <v>2.6</v>
      </c>
      <c r="D303" s="11">
        <v>34.5</v>
      </c>
      <c r="E303" s="9">
        <v>11.21</v>
      </c>
      <c r="F303" s="9">
        <v>0.8</v>
      </c>
      <c r="G303" s="9">
        <f t="shared" si="10"/>
        <v>1.6</v>
      </c>
      <c r="H303" s="76"/>
      <c r="I303" s="19">
        <v>39678</v>
      </c>
      <c r="J303" s="19"/>
      <c r="K303" s="9">
        <v>1.1000000000000001</v>
      </c>
      <c r="L303" s="9">
        <v>34.9</v>
      </c>
      <c r="M303" s="9">
        <v>10.52</v>
      </c>
      <c r="N303" s="9">
        <v>0.7</v>
      </c>
      <c r="O303" s="9">
        <f t="shared" si="9"/>
        <v>1.4</v>
      </c>
    </row>
    <row r="304" spans="1:15" ht="20.100000000000001" customHeight="1">
      <c r="A304" s="19">
        <v>39678</v>
      </c>
      <c r="B304" s="19"/>
      <c r="C304" s="25">
        <v>2.6</v>
      </c>
      <c r="D304" s="11">
        <v>34.5</v>
      </c>
      <c r="E304" s="9">
        <v>11.21</v>
      </c>
      <c r="F304" s="9">
        <v>0.8</v>
      </c>
      <c r="G304" s="9">
        <f t="shared" si="10"/>
        <v>1.6</v>
      </c>
      <c r="H304" s="76"/>
      <c r="I304" s="19">
        <v>39678</v>
      </c>
      <c r="J304" s="19"/>
      <c r="K304" s="9">
        <v>1.1000000000000001</v>
      </c>
      <c r="L304" s="9">
        <v>34.9</v>
      </c>
      <c r="M304" s="9">
        <v>10.52</v>
      </c>
      <c r="N304" s="9">
        <v>0.7</v>
      </c>
      <c r="O304" s="9">
        <f t="shared" si="9"/>
        <v>1.4</v>
      </c>
    </row>
    <row r="305" spans="1:15" ht="20.100000000000001" customHeight="1">
      <c r="A305" s="19">
        <v>39689</v>
      </c>
      <c r="B305" s="19"/>
      <c r="C305" s="25">
        <v>2.7</v>
      </c>
      <c r="D305" s="11">
        <v>40.1</v>
      </c>
      <c r="E305" s="9">
        <v>10.68</v>
      </c>
      <c r="F305" s="9">
        <v>0.4</v>
      </c>
      <c r="G305" s="9">
        <f t="shared" si="10"/>
        <v>0.8</v>
      </c>
      <c r="H305" s="76"/>
      <c r="I305" s="19">
        <v>39689</v>
      </c>
      <c r="J305" s="19"/>
      <c r="K305" s="9">
        <v>0.7</v>
      </c>
      <c r="L305" s="9">
        <v>40.4</v>
      </c>
      <c r="M305" s="9">
        <v>12.21</v>
      </c>
      <c r="N305" s="9">
        <v>0.4</v>
      </c>
      <c r="O305" s="9">
        <f t="shared" si="9"/>
        <v>0.8</v>
      </c>
    </row>
    <row r="306" spans="1:15" ht="20.100000000000001" customHeight="1">
      <c r="A306" s="19">
        <v>39692</v>
      </c>
      <c r="B306" s="19"/>
      <c r="C306" s="25">
        <v>2.6</v>
      </c>
      <c r="D306" s="11">
        <v>36.799999999999997</v>
      </c>
      <c r="E306" s="9">
        <v>11.39</v>
      </c>
      <c r="F306" s="9">
        <v>0.6</v>
      </c>
      <c r="G306" s="9">
        <f t="shared" si="10"/>
        <v>1.2</v>
      </c>
      <c r="H306" s="76"/>
      <c r="I306" s="19">
        <v>39692</v>
      </c>
      <c r="J306" s="19"/>
      <c r="K306" s="9">
        <v>1</v>
      </c>
      <c r="L306" s="9">
        <v>38.200000000000003</v>
      </c>
      <c r="M306" s="9">
        <v>10.42</v>
      </c>
      <c r="N306" s="9">
        <v>0.6</v>
      </c>
      <c r="O306" s="9">
        <f t="shared" si="9"/>
        <v>1.2</v>
      </c>
    </row>
    <row r="307" spans="1:15" ht="20.100000000000001" customHeight="1">
      <c r="A307" s="19">
        <v>39699</v>
      </c>
      <c r="B307" s="19"/>
      <c r="C307" s="25">
        <v>2.6</v>
      </c>
      <c r="D307" s="11">
        <v>35.5</v>
      </c>
      <c r="E307" s="9">
        <v>11.16</v>
      </c>
      <c r="F307" s="9">
        <v>0.6</v>
      </c>
      <c r="G307" s="9">
        <f t="shared" si="10"/>
        <v>1.2</v>
      </c>
      <c r="H307" s="76"/>
      <c r="I307" s="19">
        <v>39699</v>
      </c>
      <c r="J307" s="19"/>
      <c r="K307" s="9">
        <v>1.1000000000000001</v>
      </c>
      <c r="L307" s="9">
        <v>35.9</v>
      </c>
      <c r="M307" s="9">
        <v>10.35</v>
      </c>
      <c r="N307" s="9">
        <v>0.6</v>
      </c>
      <c r="O307" s="9">
        <f t="shared" si="9"/>
        <v>1.2</v>
      </c>
    </row>
    <row r="308" spans="1:15" ht="20.100000000000001" customHeight="1">
      <c r="A308" s="19">
        <v>39710</v>
      </c>
      <c r="B308" s="19"/>
      <c r="C308" s="25">
        <v>2.6</v>
      </c>
      <c r="D308" s="11">
        <v>38.799999999999997</v>
      </c>
      <c r="E308" s="9">
        <v>11.06</v>
      </c>
      <c r="F308" s="9">
        <v>0.6</v>
      </c>
      <c r="G308" s="9">
        <f t="shared" si="10"/>
        <v>1.2</v>
      </c>
      <c r="H308" s="76"/>
      <c r="I308" s="19">
        <v>39710</v>
      </c>
      <c r="J308" s="19"/>
      <c r="K308" s="9">
        <v>1.1000000000000001</v>
      </c>
      <c r="L308" s="9">
        <v>38.799999999999997</v>
      </c>
      <c r="M308" s="9">
        <v>11.13</v>
      </c>
      <c r="N308" s="9">
        <v>0.5</v>
      </c>
      <c r="O308" s="9">
        <f t="shared" si="9"/>
        <v>1</v>
      </c>
    </row>
    <row r="309" spans="1:15" ht="20.100000000000001" customHeight="1">
      <c r="A309" s="19">
        <v>39717</v>
      </c>
      <c r="B309" s="19"/>
      <c r="C309" s="25">
        <v>2.5</v>
      </c>
      <c r="D309" s="11">
        <v>37.200000000000003</v>
      </c>
      <c r="E309" s="9">
        <v>10.17</v>
      </c>
      <c r="F309" s="9">
        <v>0.5</v>
      </c>
      <c r="G309" s="9">
        <f t="shared" si="10"/>
        <v>1</v>
      </c>
      <c r="H309" s="76"/>
      <c r="I309" s="19">
        <v>39717</v>
      </c>
      <c r="J309" s="19"/>
      <c r="K309" s="9">
        <v>1</v>
      </c>
      <c r="L309" s="9">
        <v>37.200000000000003</v>
      </c>
      <c r="M309" s="9">
        <v>13.45</v>
      </c>
      <c r="N309" s="9">
        <v>0.5</v>
      </c>
      <c r="O309" s="9">
        <f t="shared" si="9"/>
        <v>1</v>
      </c>
    </row>
    <row r="310" spans="1:15" ht="20.100000000000001" customHeight="1">
      <c r="A310" s="19">
        <v>39724</v>
      </c>
      <c r="B310" s="19"/>
      <c r="C310" s="25">
        <v>2.4</v>
      </c>
      <c r="D310" s="11">
        <v>33.6</v>
      </c>
      <c r="E310" s="9">
        <v>11.12</v>
      </c>
      <c r="F310" s="9">
        <v>0.3</v>
      </c>
      <c r="G310" s="9">
        <f t="shared" si="10"/>
        <v>0.6</v>
      </c>
      <c r="H310" s="76"/>
      <c r="I310" s="19">
        <v>39724</v>
      </c>
      <c r="J310" s="19"/>
      <c r="K310" s="9">
        <v>0.9</v>
      </c>
      <c r="L310" s="9">
        <v>32.200000000000003</v>
      </c>
      <c r="M310" s="9">
        <v>12.47</v>
      </c>
      <c r="N310" s="9">
        <v>0.4</v>
      </c>
      <c r="O310" s="9">
        <f t="shared" si="9"/>
        <v>0.8</v>
      </c>
    </row>
    <row r="311" spans="1:15" ht="20.100000000000001" customHeight="1">
      <c r="A311" s="19">
        <v>39728</v>
      </c>
      <c r="B311" s="19"/>
      <c r="C311" s="25">
        <v>2.4</v>
      </c>
      <c r="D311" s="11">
        <v>36.6</v>
      </c>
      <c r="E311" s="9">
        <v>10.97</v>
      </c>
      <c r="F311" s="9">
        <v>0.7</v>
      </c>
      <c r="G311" s="9">
        <f t="shared" si="10"/>
        <v>1.4</v>
      </c>
      <c r="H311" s="76"/>
      <c r="I311" s="19">
        <v>39728</v>
      </c>
      <c r="J311" s="19"/>
      <c r="K311" s="9">
        <v>1</v>
      </c>
      <c r="L311" s="9">
        <v>37.200000000000003</v>
      </c>
      <c r="M311" s="9">
        <v>10.87</v>
      </c>
      <c r="N311" s="9">
        <v>0.5</v>
      </c>
      <c r="O311" s="9">
        <f t="shared" si="9"/>
        <v>1</v>
      </c>
    </row>
    <row r="312" spans="1:15" ht="20.100000000000001" customHeight="1">
      <c r="A312" s="19">
        <v>39738</v>
      </c>
      <c r="B312" s="19"/>
      <c r="C312" s="25">
        <v>2.5</v>
      </c>
      <c r="D312" s="11">
        <v>34.5</v>
      </c>
      <c r="E312" s="9">
        <v>10.87</v>
      </c>
      <c r="F312" s="9">
        <v>0.6</v>
      </c>
      <c r="G312" s="9">
        <f t="shared" si="10"/>
        <v>1.2</v>
      </c>
      <c r="H312" s="76"/>
      <c r="I312" s="19">
        <v>39738</v>
      </c>
      <c r="J312" s="19"/>
      <c r="K312" s="9">
        <v>1</v>
      </c>
      <c r="L312" s="9">
        <v>32.4</v>
      </c>
      <c r="M312" s="9">
        <v>11.1</v>
      </c>
      <c r="N312" s="9">
        <v>0.6</v>
      </c>
      <c r="O312" s="9">
        <f t="shared" si="9"/>
        <v>1.2</v>
      </c>
    </row>
    <row r="313" spans="1:15" ht="20.100000000000001" customHeight="1">
      <c r="A313" s="19">
        <v>39742</v>
      </c>
      <c r="B313" s="19"/>
      <c r="C313" s="25">
        <v>2.5</v>
      </c>
      <c r="D313" s="11">
        <v>34.299999999999997</v>
      </c>
      <c r="E313" s="9">
        <v>10.86</v>
      </c>
      <c r="F313" s="9">
        <v>0.6</v>
      </c>
      <c r="G313" s="9">
        <f t="shared" si="10"/>
        <v>1.2</v>
      </c>
      <c r="H313" s="76"/>
      <c r="I313" s="19">
        <v>39742</v>
      </c>
      <c r="J313" s="19"/>
      <c r="K313" s="9">
        <v>1.2</v>
      </c>
      <c r="L313" s="9">
        <v>31.4</v>
      </c>
      <c r="M313" s="9">
        <v>12.92</v>
      </c>
      <c r="N313" s="9">
        <v>0.4</v>
      </c>
      <c r="O313" s="9">
        <f t="shared" si="9"/>
        <v>0.8</v>
      </c>
    </row>
    <row r="314" spans="1:15" ht="20.100000000000001" customHeight="1">
      <c r="A314" s="19">
        <v>39752</v>
      </c>
      <c r="B314" s="19"/>
      <c r="C314" s="25">
        <v>2.2000000000000002</v>
      </c>
      <c r="D314" s="11">
        <v>34.200000000000003</v>
      </c>
      <c r="E314" s="9">
        <v>11.56</v>
      </c>
      <c r="F314" s="9">
        <v>0.6</v>
      </c>
      <c r="G314" s="9">
        <f t="shared" si="10"/>
        <v>1.2</v>
      </c>
      <c r="H314" s="76"/>
      <c r="I314" s="19">
        <v>39752</v>
      </c>
      <c r="J314" s="19"/>
      <c r="K314" s="9">
        <v>1</v>
      </c>
      <c r="L314" s="9">
        <v>33.299999999999997</v>
      </c>
      <c r="M314" s="9">
        <v>11.14</v>
      </c>
      <c r="N314" s="9">
        <v>0.5</v>
      </c>
      <c r="O314" s="9">
        <f t="shared" si="9"/>
        <v>1</v>
      </c>
    </row>
    <row r="315" spans="1:15" ht="20.100000000000001" customHeight="1">
      <c r="A315" s="19">
        <v>39756</v>
      </c>
      <c r="B315" s="19"/>
      <c r="C315" s="25">
        <v>2.6</v>
      </c>
      <c r="D315" s="11">
        <v>35.200000000000003</v>
      </c>
      <c r="E315" s="9">
        <v>10.96</v>
      </c>
      <c r="F315" s="9">
        <v>0.5</v>
      </c>
      <c r="G315" s="9">
        <f t="shared" si="10"/>
        <v>1</v>
      </c>
      <c r="H315" s="76"/>
      <c r="I315" s="19">
        <v>39756</v>
      </c>
      <c r="J315" s="19"/>
      <c r="K315" s="9">
        <v>1</v>
      </c>
      <c r="L315" s="9">
        <v>36.4</v>
      </c>
      <c r="M315" s="9">
        <v>10.84</v>
      </c>
      <c r="N315" s="9">
        <v>0.6</v>
      </c>
      <c r="O315" s="9">
        <f t="shared" si="9"/>
        <v>1.2</v>
      </c>
    </row>
    <row r="316" spans="1:15" ht="20.100000000000001" customHeight="1">
      <c r="A316" s="19">
        <v>39763</v>
      </c>
      <c r="B316" s="19"/>
      <c r="C316" s="25">
        <v>2.6</v>
      </c>
      <c r="D316" s="11">
        <v>33.799999999999997</v>
      </c>
      <c r="E316" s="9">
        <v>11.17</v>
      </c>
      <c r="F316" s="9">
        <v>0.5</v>
      </c>
      <c r="G316" s="9">
        <f t="shared" si="10"/>
        <v>1</v>
      </c>
      <c r="H316" s="76"/>
      <c r="I316" s="19">
        <v>39763</v>
      </c>
      <c r="J316" s="19"/>
      <c r="K316" s="9">
        <v>1</v>
      </c>
      <c r="L316" s="9">
        <v>31.8</v>
      </c>
      <c r="M316" s="9">
        <v>11.44</v>
      </c>
      <c r="N316" s="9">
        <v>0.6</v>
      </c>
      <c r="O316" s="9">
        <f t="shared" si="9"/>
        <v>1.2</v>
      </c>
    </row>
    <row r="317" spans="1:15" ht="20.100000000000001" customHeight="1">
      <c r="A317" s="19">
        <v>39771</v>
      </c>
      <c r="B317" s="19"/>
      <c r="C317" s="25">
        <v>2.7</v>
      </c>
      <c r="D317" s="11">
        <v>35.1</v>
      </c>
      <c r="E317" s="9">
        <v>11.09</v>
      </c>
      <c r="F317" s="9">
        <v>0.3</v>
      </c>
      <c r="G317" s="9">
        <f t="shared" si="10"/>
        <v>0.6</v>
      </c>
      <c r="H317" s="76"/>
      <c r="I317" s="19">
        <v>39771</v>
      </c>
      <c r="J317" s="19"/>
      <c r="K317" s="9">
        <v>1.1000000000000001</v>
      </c>
      <c r="L317" s="9">
        <v>32.799999999999997</v>
      </c>
      <c r="M317" s="9">
        <v>13.01</v>
      </c>
      <c r="N317" s="9">
        <v>0.4</v>
      </c>
      <c r="O317" s="9">
        <f t="shared" si="9"/>
        <v>0.8</v>
      </c>
    </row>
    <row r="318" spans="1:15" ht="20.100000000000001" customHeight="1">
      <c r="A318" s="19">
        <v>39777</v>
      </c>
      <c r="B318" s="19"/>
      <c r="C318" s="25">
        <v>2.7</v>
      </c>
      <c r="D318" s="11">
        <v>34.299999999999997</v>
      </c>
      <c r="E318" s="9">
        <v>11.45</v>
      </c>
      <c r="F318" s="9">
        <v>0.3</v>
      </c>
      <c r="G318" s="9">
        <f t="shared" si="10"/>
        <v>0.6</v>
      </c>
      <c r="H318" s="76"/>
      <c r="I318" s="19">
        <v>39777</v>
      </c>
      <c r="J318" s="19"/>
      <c r="K318" s="9">
        <v>1</v>
      </c>
      <c r="L318" s="9">
        <v>33.9</v>
      </c>
      <c r="M318" s="9">
        <v>9.94</v>
      </c>
      <c r="N318" s="9">
        <v>0.5</v>
      </c>
      <c r="O318" s="9">
        <f t="shared" si="9"/>
        <v>1</v>
      </c>
    </row>
    <row r="319" spans="1:15" ht="20.100000000000001" customHeight="1">
      <c r="A319" s="19">
        <v>39785</v>
      </c>
      <c r="B319" s="19"/>
      <c r="C319" s="25">
        <v>2.6</v>
      </c>
      <c r="D319" s="11">
        <v>32.4</v>
      </c>
      <c r="E319" s="9">
        <v>11.33</v>
      </c>
      <c r="F319" s="9">
        <v>0.5</v>
      </c>
      <c r="G319" s="9">
        <f t="shared" si="10"/>
        <v>1</v>
      </c>
      <c r="H319" s="76"/>
      <c r="I319" s="19">
        <v>39784</v>
      </c>
      <c r="J319" s="19"/>
      <c r="K319" s="9">
        <v>1</v>
      </c>
      <c r="L319" s="9">
        <v>34.1</v>
      </c>
      <c r="M319" s="9">
        <v>10.41</v>
      </c>
      <c r="N319" s="9">
        <v>0.7</v>
      </c>
      <c r="O319" s="9">
        <v>1.4</v>
      </c>
    </row>
    <row r="320" spans="1:15" ht="20.100000000000001" customHeight="1">
      <c r="A320" s="19">
        <v>39794</v>
      </c>
      <c r="B320" s="19"/>
      <c r="C320" s="25">
        <v>2.8</v>
      </c>
      <c r="D320" s="11">
        <v>27.7</v>
      </c>
      <c r="E320" s="9">
        <v>9.74</v>
      </c>
      <c r="F320" s="9">
        <v>0.4</v>
      </c>
      <c r="G320" s="9">
        <f t="shared" si="10"/>
        <v>0.8</v>
      </c>
      <c r="H320" s="76"/>
      <c r="I320" s="19">
        <v>39794</v>
      </c>
      <c r="J320" s="19"/>
      <c r="K320" s="9">
        <v>1</v>
      </c>
      <c r="L320" s="9">
        <v>31.4</v>
      </c>
      <c r="M320" s="9">
        <v>9.27</v>
      </c>
      <c r="N320" s="9">
        <v>0.6</v>
      </c>
      <c r="O320" s="9">
        <f t="shared" si="9"/>
        <v>1.2</v>
      </c>
    </row>
    <row r="321" spans="1:15" ht="20.100000000000001" customHeight="1">
      <c r="A321" s="19">
        <v>39801</v>
      </c>
      <c r="B321" s="19"/>
      <c r="C321" s="25">
        <v>2.8</v>
      </c>
      <c r="D321" s="11">
        <v>33.200000000000003</v>
      </c>
      <c r="E321" s="9">
        <v>10.1</v>
      </c>
      <c r="F321" s="9">
        <v>0.3</v>
      </c>
      <c r="G321" s="9">
        <f t="shared" si="10"/>
        <v>0.6</v>
      </c>
      <c r="H321" s="76"/>
      <c r="I321" s="19">
        <v>39799</v>
      </c>
      <c r="J321" s="19"/>
      <c r="K321" s="9">
        <v>1</v>
      </c>
      <c r="L321" s="9">
        <v>33.1</v>
      </c>
      <c r="M321" s="9">
        <v>10.9</v>
      </c>
      <c r="N321" s="9">
        <v>0.4</v>
      </c>
      <c r="O321" s="9">
        <f t="shared" si="9"/>
        <v>0.8</v>
      </c>
    </row>
    <row r="322" spans="1:15" ht="20.100000000000001" customHeight="1">
      <c r="A322" s="19">
        <v>39804</v>
      </c>
      <c r="B322" s="19"/>
      <c r="C322" s="25">
        <v>2.9</v>
      </c>
      <c r="D322" s="11">
        <v>34.1</v>
      </c>
      <c r="E322" s="9">
        <v>9.1999999999999993</v>
      </c>
      <c r="F322" s="9">
        <v>1.5</v>
      </c>
      <c r="G322" s="9">
        <f t="shared" si="10"/>
        <v>3</v>
      </c>
      <c r="H322" s="76"/>
      <c r="I322" s="19">
        <v>22.12</v>
      </c>
      <c r="J322" s="19"/>
      <c r="K322" s="9">
        <v>1</v>
      </c>
      <c r="L322" s="9">
        <v>33.299999999999997</v>
      </c>
      <c r="M322" s="9">
        <v>8.4499999999999993</v>
      </c>
      <c r="N322" s="9">
        <v>1</v>
      </c>
      <c r="O322" s="9">
        <f t="shared" si="9"/>
        <v>2</v>
      </c>
    </row>
    <row r="323" spans="1:15" ht="20.100000000000001" customHeight="1">
      <c r="A323" s="19">
        <v>39812</v>
      </c>
      <c r="B323" s="19"/>
      <c r="C323" s="25">
        <v>2.4</v>
      </c>
      <c r="D323" s="11">
        <v>32.6</v>
      </c>
      <c r="E323" s="9">
        <v>8.9499999999999993</v>
      </c>
      <c r="F323" s="9">
        <v>0.6</v>
      </c>
      <c r="G323" s="9">
        <f t="shared" si="10"/>
        <v>1.2</v>
      </c>
      <c r="H323" s="76"/>
      <c r="I323" s="19">
        <v>39812</v>
      </c>
      <c r="J323" s="19"/>
      <c r="K323" s="9">
        <v>1</v>
      </c>
      <c r="L323" s="9">
        <v>32.9</v>
      </c>
      <c r="M323" s="9">
        <v>7.98</v>
      </c>
      <c r="N323" s="9">
        <v>0.6</v>
      </c>
      <c r="O323" s="9">
        <f t="shared" si="9"/>
        <v>1.2</v>
      </c>
    </row>
    <row r="324" spans="1:15" ht="20.100000000000001" customHeight="1">
      <c r="A324" s="19">
        <v>39821</v>
      </c>
      <c r="B324" s="19"/>
      <c r="C324" s="25">
        <v>2.4</v>
      </c>
      <c r="D324" s="11">
        <v>33.6</v>
      </c>
      <c r="E324" s="9">
        <v>9.1999999999999993</v>
      </c>
      <c r="F324" s="9">
        <v>0.5</v>
      </c>
      <c r="G324" s="9">
        <f t="shared" si="10"/>
        <v>1</v>
      </c>
      <c r="H324" s="76"/>
      <c r="I324" s="19">
        <v>39821</v>
      </c>
      <c r="J324" s="19"/>
      <c r="K324" s="9">
        <v>1</v>
      </c>
      <c r="L324" s="9">
        <v>35</v>
      </c>
      <c r="M324" s="9">
        <v>10.1</v>
      </c>
      <c r="N324" s="9">
        <v>0.7</v>
      </c>
      <c r="O324" s="9">
        <f t="shared" si="9"/>
        <v>1.4</v>
      </c>
    </row>
    <row r="325" spans="1:15" ht="20.100000000000001" customHeight="1">
      <c r="A325" s="19">
        <v>39829</v>
      </c>
      <c r="B325" s="19"/>
      <c r="C325" s="25">
        <v>2.5</v>
      </c>
      <c r="D325" s="11">
        <v>32.4</v>
      </c>
      <c r="E325" s="9">
        <v>9.75</v>
      </c>
      <c r="F325" s="9">
        <v>0.6</v>
      </c>
      <c r="G325" s="9">
        <f t="shared" si="10"/>
        <v>1.2</v>
      </c>
      <c r="H325" s="76"/>
      <c r="I325" s="19">
        <v>39829</v>
      </c>
      <c r="J325" s="19"/>
      <c r="K325" s="9">
        <v>1</v>
      </c>
      <c r="L325" s="9">
        <v>32.1</v>
      </c>
      <c r="M325" s="9">
        <v>12</v>
      </c>
      <c r="N325" s="9">
        <v>0.4</v>
      </c>
      <c r="O325" s="9">
        <f t="shared" si="9"/>
        <v>0.8</v>
      </c>
    </row>
    <row r="326" spans="1:15" ht="20.100000000000001" customHeight="1">
      <c r="A326" s="19">
        <v>39834</v>
      </c>
      <c r="B326" s="19"/>
      <c r="C326" s="25">
        <v>2.6</v>
      </c>
      <c r="D326" s="11">
        <v>32.6</v>
      </c>
      <c r="E326" s="9">
        <v>9.5500000000000007</v>
      </c>
      <c r="F326" s="9">
        <v>0.6</v>
      </c>
      <c r="G326" s="9">
        <f t="shared" si="10"/>
        <v>1.2</v>
      </c>
      <c r="H326" s="76"/>
      <c r="I326" s="19">
        <v>39834</v>
      </c>
      <c r="J326" s="19"/>
      <c r="K326" s="9">
        <v>1</v>
      </c>
      <c r="L326" s="9">
        <v>30.8</v>
      </c>
      <c r="M326" s="9">
        <v>9.4499999999999993</v>
      </c>
      <c r="N326" s="9">
        <v>0.5</v>
      </c>
      <c r="O326" s="9">
        <f t="shared" si="9"/>
        <v>1</v>
      </c>
    </row>
    <row r="327" spans="1:15" ht="20.100000000000001" customHeight="1">
      <c r="A327" s="19">
        <v>39839</v>
      </c>
      <c r="B327" s="19"/>
      <c r="C327" s="25">
        <v>2.4</v>
      </c>
      <c r="D327" s="11">
        <v>32.9</v>
      </c>
      <c r="E327" s="9">
        <v>9.5</v>
      </c>
      <c r="F327" s="9">
        <v>0.5</v>
      </c>
      <c r="G327" s="9">
        <f t="shared" si="10"/>
        <v>1</v>
      </c>
      <c r="H327" s="76"/>
      <c r="I327" s="19">
        <v>39839</v>
      </c>
      <c r="J327" s="19"/>
      <c r="K327" s="9">
        <v>1</v>
      </c>
      <c r="L327" s="9">
        <v>34.5</v>
      </c>
      <c r="M327" s="9">
        <v>9.6</v>
      </c>
      <c r="N327" s="9">
        <v>0.6</v>
      </c>
      <c r="O327" s="9">
        <f t="shared" si="9"/>
        <v>1.2</v>
      </c>
    </row>
    <row r="328" spans="1:15" ht="20.100000000000001" customHeight="1">
      <c r="A328" s="19">
        <v>39846</v>
      </c>
      <c r="B328" s="19"/>
      <c r="C328" s="25">
        <v>2.6</v>
      </c>
      <c r="D328" s="11">
        <v>29.9</v>
      </c>
      <c r="E328" s="9">
        <v>8.6</v>
      </c>
      <c r="F328" s="9">
        <v>0.5</v>
      </c>
      <c r="G328" s="9">
        <f t="shared" si="10"/>
        <v>1</v>
      </c>
      <c r="H328" s="76"/>
      <c r="I328" s="19">
        <v>39846</v>
      </c>
      <c r="J328" s="19"/>
      <c r="K328" s="9">
        <v>1</v>
      </c>
      <c r="L328" s="9">
        <v>31</v>
      </c>
      <c r="M328" s="9">
        <v>9.5500000000000007</v>
      </c>
      <c r="N328" s="9">
        <v>0.5</v>
      </c>
      <c r="O328" s="9">
        <f t="shared" si="9"/>
        <v>1</v>
      </c>
    </row>
    <row r="329" spans="1:15" ht="20.100000000000001" customHeight="1">
      <c r="A329" s="19">
        <v>39854</v>
      </c>
      <c r="B329" s="19"/>
      <c r="C329" s="25">
        <v>2.6</v>
      </c>
      <c r="D329" s="11">
        <v>32.9</v>
      </c>
      <c r="E329" s="9">
        <v>10.69</v>
      </c>
      <c r="F329" s="9">
        <v>0.7</v>
      </c>
      <c r="G329" s="9">
        <f t="shared" si="10"/>
        <v>1.4</v>
      </c>
      <c r="H329" s="76"/>
      <c r="I329" s="19">
        <v>39854</v>
      </c>
      <c r="J329" s="19"/>
      <c r="K329" s="9">
        <v>1</v>
      </c>
      <c r="L329" s="9">
        <v>32.700000000000003</v>
      </c>
      <c r="M329" s="9">
        <v>11.17</v>
      </c>
      <c r="N329" s="9">
        <v>0.6</v>
      </c>
      <c r="O329" s="9">
        <f t="shared" si="9"/>
        <v>1.2</v>
      </c>
    </row>
    <row r="330" spans="1:15" ht="20.100000000000001" customHeight="1">
      <c r="A330" s="19">
        <v>39860</v>
      </c>
      <c r="B330" s="63"/>
      <c r="C330" s="186" t="s">
        <v>19</v>
      </c>
      <c r="D330" s="187"/>
      <c r="E330" s="187"/>
      <c r="F330" s="187"/>
      <c r="G330" s="188"/>
      <c r="H330" s="76"/>
      <c r="I330" s="19">
        <v>39860</v>
      </c>
      <c r="J330" s="19"/>
      <c r="K330" s="9">
        <v>1</v>
      </c>
      <c r="L330" s="9">
        <v>33.799999999999997</v>
      </c>
      <c r="M330" s="9">
        <v>10.47</v>
      </c>
      <c r="N330" s="9">
        <v>0.5</v>
      </c>
      <c r="O330" s="9">
        <f t="shared" si="9"/>
        <v>1</v>
      </c>
    </row>
    <row r="331" spans="1:15" ht="20.100000000000001" customHeight="1">
      <c r="A331" s="19">
        <v>39869</v>
      </c>
      <c r="B331" s="19"/>
      <c r="C331" s="25">
        <v>2.8</v>
      </c>
      <c r="D331" s="11">
        <v>32.1</v>
      </c>
      <c r="E331" s="9">
        <v>10.85</v>
      </c>
      <c r="F331" s="9">
        <v>0.3</v>
      </c>
      <c r="G331" s="9">
        <f t="shared" si="10"/>
        <v>0.6</v>
      </c>
      <c r="H331" s="76"/>
      <c r="I331" s="19">
        <v>39869</v>
      </c>
      <c r="J331" s="19"/>
      <c r="K331" s="9">
        <v>1</v>
      </c>
      <c r="L331" s="9">
        <v>32.299999999999997</v>
      </c>
      <c r="M331" s="9">
        <v>12.11</v>
      </c>
      <c r="N331" s="9">
        <v>0.3</v>
      </c>
      <c r="O331" s="9">
        <f t="shared" si="9"/>
        <v>0.6</v>
      </c>
    </row>
    <row r="332" spans="1:15" ht="20.100000000000001" customHeight="1">
      <c r="A332" s="19">
        <v>39875</v>
      </c>
      <c r="B332" s="19"/>
      <c r="C332" s="25">
        <v>2.4</v>
      </c>
      <c r="D332" s="11">
        <v>31</v>
      </c>
      <c r="E332" s="9">
        <v>10.68</v>
      </c>
      <c r="F332" s="9">
        <v>0.3</v>
      </c>
      <c r="G332" s="9">
        <f t="shared" si="10"/>
        <v>0.6</v>
      </c>
      <c r="H332" s="76"/>
      <c r="I332" s="19">
        <v>39875</v>
      </c>
      <c r="J332" s="19"/>
      <c r="K332" s="9">
        <v>1</v>
      </c>
      <c r="L332" s="9">
        <v>30.6</v>
      </c>
      <c r="M332" s="9">
        <v>12.05</v>
      </c>
      <c r="N332" s="9">
        <v>0.6</v>
      </c>
      <c r="O332" s="9">
        <f t="shared" si="9"/>
        <v>1.2</v>
      </c>
    </row>
    <row r="333" spans="1:15" ht="20.100000000000001" customHeight="1">
      <c r="A333" s="19">
        <v>39882</v>
      </c>
      <c r="B333" s="19"/>
      <c r="C333" s="25">
        <v>2.4</v>
      </c>
      <c r="D333" s="11">
        <v>32.799999999999997</v>
      </c>
      <c r="E333" s="9">
        <v>9.94</v>
      </c>
      <c r="F333" s="9">
        <v>0.5</v>
      </c>
      <c r="G333" s="9">
        <f t="shared" si="10"/>
        <v>1</v>
      </c>
      <c r="H333" s="76"/>
      <c r="I333" s="19">
        <v>39882</v>
      </c>
      <c r="J333" s="19"/>
      <c r="K333" s="9">
        <v>1</v>
      </c>
      <c r="L333" s="9">
        <v>23.6</v>
      </c>
      <c r="M333" s="9">
        <v>9.7100000000000009</v>
      </c>
      <c r="N333" s="9">
        <v>0.3</v>
      </c>
      <c r="O333" s="9">
        <f t="shared" si="9"/>
        <v>0.6</v>
      </c>
    </row>
    <row r="334" spans="1:15" ht="20.100000000000001" customHeight="1">
      <c r="A334" s="19">
        <v>39889</v>
      </c>
      <c r="B334" s="19"/>
      <c r="C334" s="25">
        <v>2.6</v>
      </c>
      <c r="D334" s="11">
        <v>34.1</v>
      </c>
      <c r="E334" s="9">
        <v>10.41</v>
      </c>
      <c r="F334" s="9">
        <v>0.4</v>
      </c>
      <c r="G334" s="9">
        <f t="shared" si="10"/>
        <v>0.8</v>
      </c>
      <c r="H334" s="76"/>
      <c r="I334" s="19">
        <v>39889</v>
      </c>
      <c r="J334" s="19"/>
      <c r="K334" s="9">
        <v>1</v>
      </c>
      <c r="L334" s="9">
        <v>33.200000000000003</v>
      </c>
      <c r="M334" s="9">
        <v>11.08</v>
      </c>
      <c r="N334" s="9">
        <v>0.6</v>
      </c>
      <c r="O334" s="9">
        <f t="shared" si="9"/>
        <v>1.2</v>
      </c>
    </row>
    <row r="335" spans="1:15" ht="20.100000000000001" customHeight="1">
      <c r="A335" s="19">
        <v>39896</v>
      </c>
      <c r="B335" s="19"/>
      <c r="C335" s="25">
        <v>2.6</v>
      </c>
      <c r="D335" s="11">
        <v>31.6</v>
      </c>
      <c r="E335" s="9">
        <v>9.9600000000000009</v>
      </c>
      <c r="F335" s="9">
        <v>0.5</v>
      </c>
      <c r="G335" s="9">
        <f t="shared" si="10"/>
        <v>1</v>
      </c>
      <c r="H335" s="76"/>
      <c r="I335" s="19">
        <v>39896</v>
      </c>
      <c r="J335" s="63"/>
      <c r="K335" s="186" t="s">
        <v>20</v>
      </c>
      <c r="L335" s="187"/>
      <c r="M335" s="187"/>
      <c r="N335" s="187"/>
      <c r="O335" s="188"/>
    </row>
    <row r="336" spans="1:15" ht="20.100000000000001" customHeight="1">
      <c r="A336" s="19">
        <v>39902</v>
      </c>
      <c r="B336" s="19"/>
      <c r="C336" s="25">
        <v>2.4</v>
      </c>
      <c r="D336" s="11">
        <v>35.1</v>
      </c>
      <c r="E336" s="9">
        <v>10.82</v>
      </c>
      <c r="F336" s="9">
        <v>0.5</v>
      </c>
      <c r="G336" s="9">
        <f t="shared" si="10"/>
        <v>1</v>
      </c>
      <c r="H336" s="76"/>
      <c r="I336" s="19">
        <v>39902</v>
      </c>
      <c r="J336" s="63"/>
      <c r="K336" s="186" t="s">
        <v>20</v>
      </c>
      <c r="L336" s="187"/>
      <c r="M336" s="187"/>
      <c r="N336" s="187"/>
      <c r="O336" s="188"/>
    </row>
    <row r="337" spans="1:15" ht="20.100000000000001" customHeight="1">
      <c r="A337" s="19">
        <v>39910</v>
      </c>
      <c r="B337" s="19"/>
      <c r="C337" s="25">
        <v>2.6</v>
      </c>
      <c r="D337" s="11">
        <v>31.9</v>
      </c>
      <c r="E337" s="9">
        <v>11.6</v>
      </c>
      <c r="F337" s="9">
        <v>0.5</v>
      </c>
      <c r="G337" s="9">
        <f t="shared" si="10"/>
        <v>1</v>
      </c>
      <c r="H337" s="76"/>
      <c r="I337" s="19">
        <v>39910</v>
      </c>
      <c r="J337" s="19"/>
      <c r="K337" s="9">
        <v>1</v>
      </c>
      <c r="L337" s="9">
        <v>37.4</v>
      </c>
      <c r="M337" s="9">
        <v>9.5299999999999994</v>
      </c>
      <c r="N337" s="9">
        <v>0.7</v>
      </c>
      <c r="O337" s="9">
        <f t="shared" si="9"/>
        <v>1.4</v>
      </c>
    </row>
    <row r="338" spans="1:15" ht="20.100000000000001" customHeight="1">
      <c r="A338" s="19">
        <v>39919</v>
      </c>
      <c r="B338" s="63"/>
      <c r="C338" s="186" t="s">
        <v>20</v>
      </c>
      <c r="D338" s="187"/>
      <c r="E338" s="187"/>
      <c r="F338" s="187"/>
      <c r="G338" s="188"/>
      <c r="H338" s="76"/>
      <c r="I338" s="19">
        <v>39919</v>
      </c>
      <c r="J338" s="19"/>
      <c r="K338" s="9">
        <v>1</v>
      </c>
      <c r="L338" s="9">
        <v>34.700000000000003</v>
      </c>
      <c r="M338" s="9">
        <v>9.5399999999999991</v>
      </c>
      <c r="N338" s="9">
        <v>0.6</v>
      </c>
      <c r="O338" s="9">
        <f t="shared" si="9"/>
        <v>1.2</v>
      </c>
    </row>
    <row r="339" spans="1:15" ht="20.100000000000001" customHeight="1">
      <c r="A339" s="19">
        <v>39924</v>
      </c>
      <c r="B339" s="63"/>
      <c r="C339" s="186" t="s">
        <v>20</v>
      </c>
      <c r="D339" s="187"/>
      <c r="E339" s="187"/>
      <c r="F339" s="187"/>
      <c r="G339" s="188"/>
      <c r="H339" s="76"/>
      <c r="I339" s="19">
        <v>39924</v>
      </c>
      <c r="J339" s="19"/>
      <c r="K339" s="9">
        <v>1</v>
      </c>
      <c r="L339" s="9">
        <v>36.700000000000003</v>
      </c>
      <c r="M339" s="9">
        <v>11.58</v>
      </c>
      <c r="N339" s="9">
        <v>0.8</v>
      </c>
      <c r="O339" s="9">
        <f t="shared" si="9"/>
        <v>1.6</v>
      </c>
    </row>
    <row r="340" spans="1:15" ht="20.100000000000001" customHeight="1">
      <c r="A340" s="19">
        <v>39931</v>
      </c>
      <c r="B340" s="19"/>
      <c r="C340" s="25">
        <v>0</v>
      </c>
      <c r="D340" s="11">
        <v>41.1</v>
      </c>
      <c r="E340" s="9">
        <v>11.45</v>
      </c>
      <c r="F340" s="9">
        <v>0.5</v>
      </c>
      <c r="G340" s="9">
        <v>1</v>
      </c>
      <c r="H340" s="76"/>
      <c r="I340" s="19">
        <v>39931</v>
      </c>
      <c r="J340" s="19"/>
      <c r="K340" s="9">
        <v>1</v>
      </c>
      <c r="L340" s="9">
        <v>33.200000000000003</v>
      </c>
      <c r="M340" s="9">
        <v>12.29</v>
      </c>
      <c r="N340" s="9">
        <v>0.5</v>
      </c>
      <c r="O340" s="9">
        <f t="shared" si="9"/>
        <v>1</v>
      </c>
    </row>
    <row r="341" spans="1:15" ht="20.100000000000001" customHeight="1">
      <c r="A341" s="19">
        <v>39938</v>
      </c>
      <c r="B341" s="63"/>
      <c r="C341" s="186" t="s">
        <v>20</v>
      </c>
      <c r="D341" s="187"/>
      <c r="E341" s="187"/>
      <c r="F341" s="187"/>
      <c r="G341" s="188"/>
      <c r="H341" s="76"/>
      <c r="I341" s="19">
        <v>39938</v>
      </c>
      <c r="J341" s="19"/>
      <c r="K341" s="9">
        <v>1.1000000000000001</v>
      </c>
      <c r="L341" s="9">
        <v>30.1</v>
      </c>
      <c r="M341" s="9">
        <v>11.03</v>
      </c>
      <c r="N341" s="9">
        <v>0.3</v>
      </c>
      <c r="O341" s="9">
        <f t="shared" si="9"/>
        <v>0.6</v>
      </c>
    </row>
    <row r="342" spans="1:15" ht="20.100000000000001" customHeight="1">
      <c r="A342" s="19">
        <v>39944</v>
      </c>
      <c r="B342" s="63"/>
      <c r="C342" s="186" t="s">
        <v>20</v>
      </c>
      <c r="D342" s="187"/>
      <c r="E342" s="187"/>
      <c r="F342" s="187"/>
      <c r="G342" s="188"/>
      <c r="H342" s="76"/>
      <c r="I342" s="19">
        <v>39944</v>
      </c>
      <c r="J342" s="19"/>
      <c r="K342" s="9">
        <v>1</v>
      </c>
      <c r="L342" s="9">
        <v>31.7</v>
      </c>
      <c r="M342" s="9">
        <v>11.7</v>
      </c>
      <c r="N342" s="9">
        <v>0.8</v>
      </c>
      <c r="O342" s="9">
        <f t="shared" si="9"/>
        <v>1.6</v>
      </c>
    </row>
    <row r="343" spans="1:15" ht="20.100000000000001" customHeight="1">
      <c r="A343" s="19">
        <v>39953</v>
      </c>
      <c r="B343" s="19"/>
      <c r="C343" s="25">
        <v>0</v>
      </c>
      <c r="D343" s="11">
        <v>39.299999999999997</v>
      </c>
      <c r="E343" s="9">
        <v>11.68</v>
      </c>
      <c r="F343" s="9">
        <v>0.8</v>
      </c>
      <c r="G343" s="9">
        <v>1.6</v>
      </c>
      <c r="H343" s="76"/>
      <c r="I343" s="19">
        <v>39953</v>
      </c>
      <c r="J343" s="63"/>
      <c r="K343" s="186" t="s">
        <v>20</v>
      </c>
      <c r="L343" s="187"/>
      <c r="M343" s="187"/>
      <c r="N343" s="187"/>
      <c r="O343" s="188"/>
    </row>
    <row r="344" spans="1:15" ht="20.100000000000001" customHeight="1">
      <c r="A344" s="19">
        <v>39962</v>
      </c>
      <c r="B344" s="63"/>
      <c r="C344" s="186" t="s">
        <v>20</v>
      </c>
      <c r="D344" s="187"/>
      <c r="E344" s="187"/>
      <c r="F344" s="187"/>
      <c r="G344" s="188"/>
      <c r="H344" s="76"/>
      <c r="I344" s="19">
        <v>39962</v>
      </c>
      <c r="J344" s="19"/>
      <c r="K344" s="9">
        <v>1.1000000000000001</v>
      </c>
      <c r="L344" s="9">
        <v>38.4</v>
      </c>
      <c r="M344" s="9">
        <v>13.45</v>
      </c>
      <c r="N344" s="9">
        <v>0.6</v>
      </c>
      <c r="O344" s="9">
        <f t="shared" si="9"/>
        <v>1.2</v>
      </c>
    </row>
    <row r="345" spans="1:15" ht="20.100000000000001" customHeight="1">
      <c r="A345" s="19">
        <v>39966</v>
      </c>
      <c r="B345" s="19"/>
      <c r="C345" s="25">
        <v>2</v>
      </c>
      <c r="D345" s="11">
        <v>38.1</v>
      </c>
      <c r="E345" s="9">
        <v>11.27</v>
      </c>
      <c r="F345" s="9">
        <v>0.5</v>
      </c>
      <c r="G345" s="9">
        <v>1</v>
      </c>
      <c r="H345" s="76"/>
      <c r="I345" s="19">
        <v>39966</v>
      </c>
      <c r="J345" s="19"/>
      <c r="K345" s="9">
        <v>1</v>
      </c>
      <c r="L345" s="9">
        <v>38.200000000000003</v>
      </c>
      <c r="M345" s="9">
        <v>11.84</v>
      </c>
      <c r="N345" s="9">
        <v>0.8</v>
      </c>
      <c r="O345" s="9">
        <f t="shared" si="9"/>
        <v>1.6</v>
      </c>
    </row>
    <row r="346" spans="1:15" ht="20.100000000000001" customHeight="1">
      <c r="A346" s="19">
        <v>39973</v>
      </c>
      <c r="B346" s="19"/>
      <c r="C346" s="25">
        <v>2.6</v>
      </c>
      <c r="D346" s="11">
        <v>38.1</v>
      </c>
      <c r="E346" s="9">
        <v>11.54</v>
      </c>
      <c r="F346" s="9">
        <v>0.2</v>
      </c>
      <c r="G346" s="9">
        <v>0.4</v>
      </c>
      <c r="H346" s="76"/>
      <c r="I346" s="19">
        <v>39973</v>
      </c>
      <c r="J346" s="19"/>
      <c r="K346" s="9">
        <v>1.2</v>
      </c>
      <c r="L346" s="9">
        <v>39.799999999999997</v>
      </c>
      <c r="M346" s="9">
        <v>13.61</v>
      </c>
      <c r="N346" s="9">
        <v>0.4</v>
      </c>
      <c r="O346" s="9">
        <f t="shared" si="9"/>
        <v>0.8</v>
      </c>
    </row>
    <row r="347" spans="1:15" ht="20.100000000000001" customHeight="1">
      <c r="A347" s="19">
        <v>39983</v>
      </c>
      <c r="B347" s="63"/>
      <c r="C347" s="186" t="s">
        <v>20</v>
      </c>
      <c r="D347" s="187"/>
      <c r="E347" s="187"/>
      <c r="F347" s="187"/>
      <c r="G347" s="188"/>
      <c r="H347" s="76"/>
      <c r="I347" s="19">
        <v>39983</v>
      </c>
      <c r="J347" s="19"/>
      <c r="K347" s="9">
        <v>1.1000000000000001</v>
      </c>
      <c r="L347" s="9">
        <v>36.9</v>
      </c>
      <c r="M347" s="9">
        <v>12.67</v>
      </c>
      <c r="N347" s="9">
        <v>0.4</v>
      </c>
      <c r="O347" s="9">
        <f t="shared" si="9"/>
        <v>0.8</v>
      </c>
    </row>
    <row r="348" spans="1:15" ht="20.100000000000001" customHeight="1">
      <c r="A348" s="19">
        <v>39988</v>
      </c>
      <c r="B348" s="63"/>
      <c r="C348" s="186" t="s">
        <v>20</v>
      </c>
      <c r="D348" s="187"/>
      <c r="E348" s="187"/>
      <c r="F348" s="187"/>
      <c r="G348" s="188"/>
      <c r="H348" s="76"/>
      <c r="I348" s="19">
        <v>39988</v>
      </c>
      <c r="J348" s="19"/>
      <c r="K348" s="9">
        <v>1.1000000000000001</v>
      </c>
      <c r="L348" s="9">
        <v>37.200000000000003</v>
      </c>
      <c r="M348" s="9">
        <v>12.48</v>
      </c>
      <c r="N348" s="9">
        <v>0.5</v>
      </c>
      <c r="O348" s="9">
        <f t="shared" si="9"/>
        <v>1</v>
      </c>
    </row>
    <row r="349" spans="1:15" ht="20.100000000000001" customHeight="1">
      <c r="A349" s="19">
        <v>39995</v>
      </c>
      <c r="B349" s="63"/>
      <c r="C349" s="186" t="s">
        <v>20</v>
      </c>
      <c r="D349" s="187"/>
      <c r="E349" s="187"/>
      <c r="F349" s="187"/>
      <c r="G349" s="188"/>
      <c r="H349" s="76"/>
      <c r="I349" s="19">
        <v>39995</v>
      </c>
      <c r="J349" s="19"/>
      <c r="K349" s="9">
        <v>1.2</v>
      </c>
      <c r="L349" s="9">
        <v>38.9</v>
      </c>
      <c r="M349" s="9">
        <v>13.37</v>
      </c>
      <c r="N349" s="9">
        <v>0.4</v>
      </c>
      <c r="O349" s="9">
        <f t="shared" si="9"/>
        <v>0.8</v>
      </c>
    </row>
    <row r="350" spans="1:15" ht="20.100000000000001" customHeight="1">
      <c r="A350" s="19">
        <v>40004</v>
      </c>
      <c r="B350" s="19"/>
      <c r="C350" s="25">
        <v>1</v>
      </c>
      <c r="D350" s="11">
        <v>38.6</v>
      </c>
      <c r="E350" s="9">
        <v>11.37</v>
      </c>
      <c r="F350" s="9">
        <v>0.3</v>
      </c>
      <c r="G350" s="9">
        <v>0.6</v>
      </c>
      <c r="H350" s="76"/>
      <c r="I350" s="19">
        <v>40004</v>
      </c>
      <c r="J350" s="19"/>
      <c r="K350" s="9">
        <v>1.2</v>
      </c>
      <c r="L350" s="9">
        <v>38.5</v>
      </c>
      <c r="M350" s="9">
        <v>10.84</v>
      </c>
      <c r="N350" s="9">
        <v>0.4</v>
      </c>
      <c r="O350" s="9">
        <f t="shared" si="9"/>
        <v>0.8</v>
      </c>
    </row>
    <row r="351" spans="1:15" ht="20.100000000000001" customHeight="1">
      <c r="A351" s="19">
        <v>40007</v>
      </c>
      <c r="B351" s="19"/>
      <c r="C351" s="25">
        <v>1</v>
      </c>
      <c r="D351" s="11">
        <v>39.799999999999997</v>
      </c>
      <c r="E351" s="9">
        <v>11.16</v>
      </c>
      <c r="F351" s="9">
        <v>0.5</v>
      </c>
      <c r="G351" s="9">
        <v>1</v>
      </c>
      <c r="H351" s="76"/>
      <c r="I351" s="19">
        <v>40007</v>
      </c>
      <c r="J351" s="19"/>
      <c r="K351" s="9">
        <v>1.2</v>
      </c>
      <c r="L351" s="9">
        <v>40.9</v>
      </c>
      <c r="M351" s="9">
        <v>12.76</v>
      </c>
      <c r="N351" s="9">
        <v>0.8</v>
      </c>
      <c r="O351" s="9">
        <f t="shared" si="9"/>
        <v>1.6</v>
      </c>
    </row>
    <row r="352" spans="1:15" ht="20.100000000000001" customHeight="1">
      <c r="A352" s="19">
        <v>40015</v>
      </c>
      <c r="B352" s="19"/>
      <c r="C352" s="25">
        <v>2.4</v>
      </c>
      <c r="D352" s="11">
        <v>38.6</v>
      </c>
      <c r="E352" s="9">
        <v>10.56</v>
      </c>
      <c r="F352" s="9">
        <v>1.1000000000000001</v>
      </c>
      <c r="G352" s="9">
        <v>2.2000000000000002</v>
      </c>
      <c r="H352" s="76"/>
      <c r="I352" s="19">
        <v>40015</v>
      </c>
      <c r="J352" s="19"/>
      <c r="K352" s="9">
        <v>1.1000000000000001</v>
      </c>
      <c r="L352" s="9">
        <v>38.700000000000003</v>
      </c>
      <c r="M352" s="9">
        <v>11.95</v>
      </c>
      <c r="N352" s="9">
        <v>0.9</v>
      </c>
      <c r="O352" s="9">
        <f t="shared" si="9"/>
        <v>1.8</v>
      </c>
    </row>
    <row r="353" spans="1:15" ht="20.100000000000001" customHeight="1">
      <c r="A353" s="19">
        <v>40025</v>
      </c>
      <c r="B353" s="63"/>
      <c r="C353" s="186" t="s">
        <v>20</v>
      </c>
      <c r="D353" s="187"/>
      <c r="E353" s="187"/>
      <c r="F353" s="187"/>
      <c r="G353" s="188"/>
      <c r="H353" s="76"/>
      <c r="I353" s="19">
        <v>40025</v>
      </c>
      <c r="J353" s="63"/>
      <c r="K353" s="186" t="s">
        <v>21</v>
      </c>
      <c r="L353" s="187"/>
      <c r="M353" s="187"/>
      <c r="N353" s="187"/>
      <c r="O353" s="188"/>
    </row>
    <row r="354" spans="1:15" ht="20.100000000000001" customHeight="1">
      <c r="A354" s="19">
        <v>40029</v>
      </c>
      <c r="B354" s="63"/>
      <c r="C354" s="186" t="s">
        <v>20</v>
      </c>
      <c r="D354" s="187"/>
      <c r="E354" s="187"/>
      <c r="F354" s="187"/>
      <c r="G354" s="188"/>
      <c r="H354" s="76"/>
      <c r="I354" s="19">
        <v>40029</v>
      </c>
      <c r="J354" s="19"/>
      <c r="K354" s="9">
        <v>1</v>
      </c>
      <c r="L354" s="9">
        <v>39</v>
      </c>
      <c r="M354" s="9">
        <v>12.53</v>
      </c>
      <c r="N354" s="9">
        <v>0.7</v>
      </c>
      <c r="O354" s="9">
        <v>1.4</v>
      </c>
    </row>
    <row r="355" spans="1:15" ht="20.100000000000001" customHeight="1">
      <c r="A355" s="19">
        <v>40037</v>
      </c>
      <c r="B355" s="19"/>
      <c r="C355" s="25">
        <v>2.4</v>
      </c>
      <c r="D355" s="11">
        <v>39.9</v>
      </c>
      <c r="E355" s="9">
        <v>11.54</v>
      </c>
      <c r="F355" s="9">
        <v>0.7</v>
      </c>
      <c r="G355" s="9">
        <v>1.4</v>
      </c>
      <c r="H355" s="76"/>
      <c r="I355" s="19">
        <v>40037</v>
      </c>
      <c r="J355" s="19"/>
      <c r="K355" s="9">
        <v>1.2</v>
      </c>
      <c r="L355" s="9">
        <v>41.3</v>
      </c>
      <c r="M355" s="9">
        <v>11.94</v>
      </c>
      <c r="N355" s="9">
        <v>1</v>
      </c>
      <c r="O355" s="9">
        <v>2</v>
      </c>
    </row>
    <row r="356" spans="1:15" ht="20.100000000000001" customHeight="1">
      <c r="A356" s="19">
        <v>40043</v>
      </c>
      <c r="B356" s="19"/>
      <c r="C356" s="25">
        <v>2.4</v>
      </c>
      <c r="D356" s="11">
        <v>40.200000000000003</v>
      </c>
      <c r="E356" s="9">
        <v>11.47</v>
      </c>
      <c r="F356" s="9">
        <v>0.8</v>
      </c>
      <c r="G356" s="9">
        <v>1.6</v>
      </c>
      <c r="H356" s="76"/>
      <c r="I356" s="19">
        <v>40043</v>
      </c>
      <c r="J356" s="19"/>
      <c r="K356" s="9">
        <v>1</v>
      </c>
      <c r="L356" s="9">
        <v>41.4</v>
      </c>
      <c r="M356" s="9">
        <v>11.73</v>
      </c>
      <c r="N356" s="9">
        <v>0.9</v>
      </c>
      <c r="O356" s="9">
        <v>1.8</v>
      </c>
    </row>
    <row r="357" spans="1:15" ht="20.100000000000001" customHeight="1">
      <c r="A357" s="19">
        <v>40050</v>
      </c>
      <c r="B357" s="19"/>
      <c r="C357" s="25">
        <v>2.4</v>
      </c>
      <c r="D357" s="11">
        <v>38.1</v>
      </c>
      <c r="E357" s="9">
        <v>11.39</v>
      </c>
      <c r="F357" s="9">
        <v>0.6</v>
      </c>
      <c r="G357" s="9">
        <v>1.2</v>
      </c>
      <c r="H357" s="76"/>
      <c r="I357" s="19">
        <v>40050</v>
      </c>
      <c r="J357" s="19"/>
      <c r="K357" s="9">
        <v>1</v>
      </c>
      <c r="L357" s="9">
        <v>38.1</v>
      </c>
      <c r="M357" s="9">
        <v>11.25</v>
      </c>
      <c r="N357" s="9">
        <v>0.6</v>
      </c>
      <c r="O357" s="9">
        <v>1.2</v>
      </c>
    </row>
    <row r="358" spans="1:15" ht="20.100000000000001" customHeight="1">
      <c r="A358" s="19">
        <v>40058</v>
      </c>
      <c r="B358" s="19"/>
      <c r="C358" s="25">
        <v>2.4</v>
      </c>
      <c r="D358" s="11">
        <v>36.799999999999997</v>
      </c>
      <c r="E358" s="9">
        <v>11.54</v>
      </c>
      <c r="F358" s="9">
        <v>0.8</v>
      </c>
      <c r="G358" s="9">
        <v>1.6</v>
      </c>
      <c r="H358" s="76"/>
      <c r="I358" s="19">
        <v>40058</v>
      </c>
      <c r="J358" s="19"/>
      <c r="K358" s="9">
        <v>1.1000000000000001</v>
      </c>
      <c r="L358" s="9">
        <v>38.4</v>
      </c>
      <c r="M358" s="9">
        <v>12.85</v>
      </c>
      <c r="N358" s="9">
        <v>1.1000000000000001</v>
      </c>
      <c r="O358" s="9">
        <v>2.2000000000000002</v>
      </c>
    </row>
    <row r="359" spans="1:15" ht="20.100000000000001" customHeight="1">
      <c r="A359" s="19">
        <v>40064</v>
      </c>
      <c r="B359" s="19"/>
      <c r="C359" s="25">
        <v>2.4</v>
      </c>
      <c r="D359" s="11">
        <v>39.200000000000003</v>
      </c>
      <c r="E359" s="9">
        <v>10.7</v>
      </c>
      <c r="F359" s="9">
        <v>0.6</v>
      </c>
      <c r="G359" s="9">
        <v>1.2</v>
      </c>
      <c r="H359" s="76"/>
      <c r="I359" s="19">
        <v>40064</v>
      </c>
      <c r="J359" s="19"/>
      <c r="K359" s="9">
        <v>1</v>
      </c>
      <c r="L359" s="9">
        <v>38.200000000000003</v>
      </c>
      <c r="M359" s="9">
        <v>11.88</v>
      </c>
      <c r="N359" s="9">
        <v>0.7</v>
      </c>
      <c r="O359" s="9">
        <v>1.4</v>
      </c>
    </row>
    <row r="360" spans="1:15" ht="20.100000000000001" customHeight="1">
      <c r="A360" s="19">
        <v>40073</v>
      </c>
      <c r="B360" s="19"/>
      <c r="C360" s="25">
        <v>2.4</v>
      </c>
      <c r="D360" s="11">
        <v>31.8</v>
      </c>
      <c r="E360" s="9">
        <v>11.12</v>
      </c>
      <c r="F360" s="9">
        <v>0.5</v>
      </c>
      <c r="G360" s="9">
        <v>1</v>
      </c>
      <c r="H360" s="76"/>
      <c r="I360" s="19">
        <v>40073</v>
      </c>
      <c r="J360" s="19"/>
      <c r="K360" s="9">
        <v>1</v>
      </c>
      <c r="L360" s="9">
        <v>38.200000000000003</v>
      </c>
      <c r="M360" s="9">
        <v>12.62</v>
      </c>
      <c r="N360" s="9">
        <v>0.6</v>
      </c>
      <c r="O360" s="9">
        <v>1.2</v>
      </c>
    </row>
    <row r="361" spans="1:15" ht="20.100000000000001" customHeight="1">
      <c r="A361" s="19">
        <v>40081</v>
      </c>
      <c r="B361" s="19"/>
      <c r="C361" s="25">
        <v>2.6</v>
      </c>
      <c r="D361" s="11">
        <v>36.700000000000003</v>
      </c>
      <c r="E361" s="9">
        <v>11.2</v>
      </c>
      <c r="F361" s="9">
        <v>0.9</v>
      </c>
      <c r="G361" s="9">
        <v>1.8</v>
      </c>
      <c r="H361" s="76"/>
      <c r="I361" s="19">
        <v>40081</v>
      </c>
      <c r="J361" s="19"/>
      <c r="K361" s="9">
        <v>1.2</v>
      </c>
      <c r="L361" s="9">
        <v>39.1</v>
      </c>
      <c r="M361" s="9">
        <v>12.86</v>
      </c>
      <c r="N361" s="9">
        <v>1.1000000000000001</v>
      </c>
      <c r="O361" s="9">
        <v>2.2000000000000002</v>
      </c>
    </row>
    <row r="362" spans="1:15" ht="20.100000000000001" customHeight="1">
      <c r="A362" s="19">
        <v>40084</v>
      </c>
      <c r="B362" s="19"/>
      <c r="C362" s="25">
        <v>2.4</v>
      </c>
      <c r="D362" s="11">
        <v>36.4</v>
      </c>
      <c r="E362" s="9">
        <v>10.54</v>
      </c>
      <c r="F362" s="9">
        <v>0.6</v>
      </c>
      <c r="G362" s="9">
        <v>1.2</v>
      </c>
      <c r="H362" s="76"/>
      <c r="I362" s="19">
        <v>40084</v>
      </c>
      <c r="J362" s="19"/>
      <c r="K362" s="9">
        <v>1.2</v>
      </c>
      <c r="L362" s="9">
        <v>37.4</v>
      </c>
      <c r="M362" s="9">
        <v>12.45</v>
      </c>
      <c r="N362" s="9">
        <v>0.7</v>
      </c>
      <c r="O362" s="9">
        <v>1.4</v>
      </c>
    </row>
    <row r="363" spans="1:15" ht="20.100000000000001" customHeight="1">
      <c r="A363" s="19">
        <v>40091</v>
      </c>
      <c r="B363" s="19"/>
      <c r="C363" s="25">
        <v>2.6</v>
      </c>
      <c r="D363" s="11">
        <v>34.299999999999997</v>
      </c>
      <c r="E363" s="9">
        <v>11.46</v>
      </c>
      <c r="F363" s="9">
        <v>0.5</v>
      </c>
      <c r="G363" s="9">
        <v>1</v>
      </c>
      <c r="H363" s="76"/>
      <c r="I363" s="19">
        <v>40091</v>
      </c>
      <c r="J363" s="19"/>
      <c r="K363" s="9">
        <v>1.2</v>
      </c>
      <c r="L363" s="9">
        <v>36.299999999999997</v>
      </c>
      <c r="M363" s="9">
        <v>11.93</v>
      </c>
      <c r="N363" s="9">
        <v>0.4</v>
      </c>
      <c r="O363" s="9">
        <v>0.8</v>
      </c>
    </row>
    <row r="364" spans="1:15" ht="20.100000000000001" customHeight="1">
      <c r="A364" s="19">
        <v>40101</v>
      </c>
      <c r="B364" s="19"/>
      <c r="C364" s="25">
        <v>2.4</v>
      </c>
      <c r="D364" s="11">
        <v>37.200000000000003</v>
      </c>
      <c r="E364" s="9">
        <v>10.81</v>
      </c>
      <c r="F364" s="9">
        <v>0.5</v>
      </c>
      <c r="G364" s="9">
        <v>1</v>
      </c>
      <c r="H364" s="76"/>
      <c r="I364" s="19">
        <v>40101</v>
      </c>
      <c r="J364" s="19"/>
      <c r="K364" s="9">
        <v>1.2</v>
      </c>
      <c r="L364" s="9">
        <v>32.700000000000003</v>
      </c>
      <c r="M364" s="9">
        <v>11.42</v>
      </c>
      <c r="N364" s="9">
        <v>1</v>
      </c>
      <c r="O364" s="9">
        <v>2</v>
      </c>
    </row>
    <row r="365" spans="1:15" ht="20.100000000000001" customHeight="1">
      <c r="A365" s="19">
        <v>40106</v>
      </c>
      <c r="B365" s="19"/>
      <c r="C365" s="25">
        <v>2.4</v>
      </c>
      <c r="D365" s="11">
        <v>22.9</v>
      </c>
      <c r="E365" s="9">
        <v>4.8899999999999997</v>
      </c>
      <c r="F365" s="9">
        <v>0.5</v>
      </c>
      <c r="G365" s="9">
        <v>1</v>
      </c>
      <c r="H365" s="76"/>
      <c r="I365" s="19">
        <v>40106</v>
      </c>
      <c r="J365" s="19"/>
      <c r="K365" s="9">
        <v>1.2</v>
      </c>
      <c r="L365" s="9">
        <v>29.9</v>
      </c>
      <c r="M365" s="9">
        <v>11.81</v>
      </c>
      <c r="N365" s="9">
        <v>0.8</v>
      </c>
      <c r="O365" s="9">
        <v>1.6</v>
      </c>
    </row>
    <row r="366" spans="1:15" ht="20.100000000000001" customHeight="1">
      <c r="A366" s="19">
        <v>40115</v>
      </c>
      <c r="B366" s="19"/>
      <c r="C366" s="25">
        <v>2.4</v>
      </c>
      <c r="D366" s="11">
        <v>37.4</v>
      </c>
      <c r="E366" s="9">
        <v>10.8</v>
      </c>
      <c r="F366" s="9">
        <v>0.6</v>
      </c>
      <c r="G366" s="9">
        <v>1.2</v>
      </c>
      <c r="H366" s="76"/>
      <c r="I366" s="19">
        <v>40115</v>
      </c>
      <c r="J366" s="19"/>
      <c r="K366" s="9">
        <v>1.2</v>
      </c>
      <c r="L366" s="9">
        <v>37.700000000000003</v>
      </c>
      <c r="M366" s="9">
        <v>12.38</v>
      </c>
      <c r="N366" s="9">
        <v>0.6</v>
      </c>
      <c r="O366" s="9">
        <v>1.2</v>
      </c>
    </row>
    <row r="367" spans="1:15" ht="20.100000000000001" customHeight="1">
      <c r="A367" s="19">
        <v>40121</v>
      </c>
      <c r="B367" s="19"/>
      <c r="C367" s="25">
        <v>2.5</v>
      </c>
      <c r="D367" s="11">
        <v>36.1</v>
      </c>
      <c r="E367" s="9">
        <v>10.89</v>
      </c>
      <c r="F367" s="9">
        <v>1</v>
      </c>
      <c r="G367" s="9">
        <v>2</v>
      </c>
      <c r="H367" s="76"/>
      <c r="I367" s="19">
        <v>40121</v>
      </c>
      <c r="J367" s="19"/>
      <c r="K367" s="9">
        <v>1.5</v>
      </c>
      <c r="L367" s="9">
        <v>37.200000000000003</v>
      </c>
      <c r="M367" s="9">
        <v>13.07</v>
      </c>
      <c r="N367" s="9">
        <v>1.1000000000000001</v>
      </c>
      <c r="O367" s="9">
        <v>2.2000000000000002</v>
      </c>
    </row>
    <row r="368" spans="1:15" ht="20.100000000000001" customHeight="1">
      <c r="A368" s="19">
        <v>40129</v>
      </c>
      <c r="B368" s="19"/>
      <c r="C368" s="25">
        <v>2.4</v>
      </c>
      <c r="D368" s="11">
        <v>34.1</v>
      </c>
      <c r="E368" s="9">
        <v>9.7100000000000009</v>
      </c>
      <c r="F368" s="9">
        <v>0.7</v>
      </c>
      <c r="G368" s="9">
        <v>1.4</v>
      </c>
      <c r="H368" s="76"/>
      <c r="I368" s="19">
        <v>40130</v>
      </c>
      <c r="J368" s="19"/>
      <c r="K368" s="9">
        <v>1.4</v>
      </c>
      <c r="L368" s="9">
        <v>37.1</v>
      </c>
      <c r="M368" s="9">
        <v>11.99</v>
      </c>
      <c r="N368" s="9">
        <v>1.1000000000000001</v>
      </c>
      <c r="O368" s="9">
        <v>2.2000000000000002</v>
      </c>
    </row>
    <row r="369" spans="1:15" ht="20.100000000000001" customHeight="1">
      <c r="A369" s="19">
        <v>40134</v>
      </c>
      <c r="B369" s="19"/>
      <c r="C369" s="25">
        <v>2.5</v>
      </c>
      <c r="D369" s="11">
        <v>35.6</v>
      </c>
      <c r="E369" s="9">
        <v>10.57</v>
      </c>
      <c r="F369" s="9">
        <v>1.2</v>
      </c>
      <c r="G369" s="9">
        <v>2.4</v>
      </c>
      <c r="H369" s="76"/>
      <c r="I369" s="19">
        <v>40134</v>
      </c>
      <c r="J369" s="19"/>
      <c r="K369" s="9">
        <v>1.3</v>
      </c>
      <c r="L369" s="9">
        <v>37.799999999999997</v>
      </c>
      <c r="M369" s="9">
        <v>13.06</v>
      </c>
      <c r="N369" s="9">
        <v>1.2</v>
      </c>
      <c r="O369" s="9">
        <v>2.4</v>
      </c>
    </row>
    <row r="370" spans="1:15" ht="20.100000000000001" customHeight="1">
      <c r="A370" s="19">
        <v>40141</v>
      </c>
      <c r="B370" s="19"/>
      <c r="C370" s="25">
        <v>2.5</v>
      </c>
      <c r="D370" s="11">
        <v>35.9</v>
      </c>
      <c r="E370" s="9">
        <v>10.46</v>
      </c>
      <c r="F370" s="9">
        <v>0.7</v>
      </c>
      <c r="G370" s="9">
        <v>1.4</v>
      </c>
      <c r="H370" s="76"/>
      <c r="I370" s="19">
        <v>40141</v>
      </c>
      <c r="J370" s="19"/>
      <c r="K370" s="9">
        <v>1.2</v>
      </c>
      <c r="L370" s="9">
        <v>32.9</v>
      </c>
      <c r="M370" s="9">
        <v>10.52</v>
      </c>
      <c r="N370" s="9">
        <v>0.8</v>
      </c>
      <c r="O370" s="9">
        <v>1.6</v>
      </c>
    </row>
    <row r="371" spans="1:15" ht="20.100000000000001" customHeight="1">
      <c r="A371" s="19">
        <v>40147</v>
      </c>
      <c r="B371" s="19"/>
      <c r="C371" s="25">
        <v>2.5</v>
      </c>
      <c r="D371" s="11">
        <v>33.799999999999997</v>
      </c>
      <c r="E371" s="9">
        <v>10.71</v>
      </c>
      <c r="F371" s="9">
        <v>0.5</v>
      </c>
      <c r="G371" s="9">
        <v>1</v>
      </c>
      <c r="H371" s="76"/>
      <c r="I371" s="19">
        <v>40147</v>
      </c>
      <c r="J371" s="19"/>
      <c r="K371" s="9">
        <v>1.2</v>
      </c>
      <c r="L371" s="9">
        <v>32.799999999999997</v>
      </c>
      <c r="M371" s="9">
        <v>12.03</v>
      </c>
      <c r="N371" s="9">
        <v>0.8</v>
      </c>
      <c r="O371" s="9">
        <v>1.6</v>
      </c>
    </row>
    <row r="372" spans="1:15" ht="20.100000000000001" customHeight="1">
      <c r="A372" s="19">
        <v>40154</v>
      </c>
      <c r="B372" s="19"/>
      <c r="C372" s="25">
        <v>2.4</v>
      </c>
      <c r="D372" s="11">
        <v>35</v>
      </c>
      <c r="E372" s="9">
        <v>10.5</v>
      </c>
      <c r="F372" s="9">
        <v>0.5</v>
      </c>
      <c r="G372" s="9">
        <v>1</v>
      </c>
      <c r="H372" s="76"/>
      <c r="I372" s="19">
        <v>40154</v>
      </c>
      <c r="J372" s="19"/>
      <c r="K372" s="9">
        <v>1.2</v>
      </c>
      <c r="L372" s="9">
        <v>35.4</v>
      </c>
      <c r="M372" s="9">
        <v>12.2</v>
      </c>
      <c r="N372" s="9">
        <v>0.6</v>
      </c>
      <c r="O372" s="9">
        <v>1.2</v>
      </c>
    </row>
    <row r="373" spans="1:15" ht="20.100000000000001" customHeight="1">
      <c r="A373" s="19">
        <v>40162</v>
      </c>
      <c r="B373" s="19"/>
      <c r="C373" s="25">
        <v>2.4</v>
      </c>
      <c r="D373" s="11">
        <v>34.799999999999997</v>
      </c>
      <c r="E373" s="9">
        <v>10.050000000000001</v>
      </c>
      <c r="F373" s="9">
        <v>0.5</v>
      </c>
      <c r="G373" s="9">
        <v>1</v>
      </c>
      <c r="H373" s="76"/>
      <c r="I373" s="19">
        <v>40162</v>
      </c>
      <c r="J373" s="19"/>
      <c r="K373" s="9">
        <v>1.2</v>
      </c>
      <c r="L373" s="9">
        <v>33.799999999999997</v>
      </c>
      <c r="M373" s="9">
        <v>12.45</v>
      </c>
      <c r="N373" s="9">
        <v>0.6</v>
      </c>
      <c r="O373" s="9">
        <v>1.2</v>
      </c>
    </row>
    <row r="374" spans="1:15" ht="20.100000000000001" customHeight="1">
      <c r="A374" s="19">
        <v>40168</v>
      </c>
      <c r="B374" s="19"/>
      <c r="C374" s="25">
        <v>2.4</v>
      </c>
      <c r="D374" s="11">
        <v>32.799999999999997</v>
      </c>
      <c r="E374" s="9">
        <v>10.46</v>
      </c>
      <c r="F374" s="9">
        <v>0.5</v>
      </c>
      <c r="G374" s="9">
        <v>1</v>
      </c>
      <c r="H374" s="76"/>
      <c r="I374" s="19">
        <v>40168</v>
      </c>
      <c r="J374" s="19"/>
      <c r="K374" s="9">
        <v>1</v>
      </c>
      <c r="L374" s="9">
        <v>30.7</v>
      </c>
      <c r="M374" s="9">
        <v>11.61</v>
      </c>
      <c r="N374" s="9">
        <v>0.7</v>
      </c>
      <c r="O374" s="9">
        <v>1.4</v>
      </c>
    </row>
    <row r="375" spans="1:15" ht="20.100000000000001" customHeight="1">
      <c r="A375" s="19">
        <v>40176</v>
      </c>
      <c r="B375" s="19"/>
      <c r="C375" s="25">
        <v>2.4</v>
      </c>
      <c r="D375" s="11">
        <v>34.799999999999997</v>
      </c>
      <c r="E375" s="9">
        <v>10.43</v>
      </c>
      <c r="F375" s="9">
        <v>0.8</v>
      </c>
      <c r="G375" s="9">
        <v>1.6</v>
      </c>
      <c r="H375" s="76"/>
      <c r="I375" s="19">
        <v>40176</v>
      </c>
      <c r="J375" s="19"/>
      <c r="K375" s="9">
        <v>1.1000000000000001</v>
      </c>
      <c r="L375" s="9">
        <v>33.9</v>
      </c>
      <c r="M375" s="9">
        <v>9.31</v>
      </c>
      <c r="N375" s="9">
        <v>0.6</v>
      </c>
      <c r="O375" s="9">
        <v>1.2</v>
      </c>
    </row>
    <row r="376" spans="1:15" ht="20.100000000000001" customHeight="1">
      <c r="A376" s="19">
        <v>40182</v>
      </c>
      <c r="B376" s="19"/>
      <c r="C376" s="25">
        <v>2.4</v>
      </c>
      <c r="D376" s="11">
        <v>33.5</v>
      </c>
      <c r="E376" s="9">
        <v>10.39</v>
      </c>
      <c r="F376" s="9">
        <v>0.5</v>
      </c>
      <c r="G376" s="9">
        <v>1</v>
      </c>
      <c r="H376" s="76"/>
      <c r="I376" s="19">
        <v>40182</v>
      </c>
      <c r="J376" s="19"/>
      <c r="K376" s="9">
        <v>1.2</v>
      </c>
      <c r="L376" s="9">
        <v>24</v>
      </c>
      <c r="M376" s="9">
        <v>11.66</v>
      </c>
      <c r="N376" s="9">
        <v>0.5</v>
      </c>
      <c r="O376" s="9">
        <v>1</v>
      </c>
    </row>
    <row r="377" spans="1:15" ht="20.100000000000001" customHeight="1">
      <c r="A377" s="19">
        <v>40189</v>
      </c>
      <c r="B377" s="19"/>
      <c r="C377" s="25">
        <v>2.5</v>
      </c>
      <c r="D377" s="11">
        <v>34</v>
      </c>
      <c r="E377" s="9">
        <v>9.6999999999999993</v>
      </c>
      <c r="F377" s="9">
        <v>0.25</v>
      </c>
      <c r="G377" s="9">
        <v>0.5</v>
      </c>
      <c r="H377" s="76"/>
      <c r="I377" s="19">
        <v>40189</v>
      </c>
      <c r="J377" s="19"/>
      <c r="K377" s="9">
        <v>1.2</v>
      </c>
      <c r="L377" s="9">
        <v>24.9</v>
      </c>
      <c r="M377" s="9">
        <v>10.8</v>
      </c>
      <c r="N377" s="9">
        <v>0.5</v>
      </c>
      <c r="O377" s="9">
        <v>1</v>
      </c>
    </row>
    <row r="378" spans="1:15" ht="20.100000000000001" customHeight="1">
      <c r="A378" s="19">
        <v>40196</v>
      </c>
      <c r="B378" s="19"/>
      <c r="C378" s="25">
        <v>2.5</v>
      </c>
      <c r="D378" s="11">
        <v>35.200000000000003</v>
      </c>
      <c r="E378" s="9">
        <v>9.9</v>
      </c>
      <c r="F378" s="9">
        <v>0.75</v>
      </c>
      <c r="G378" s="9">
        <v>1.5</v>
      </c>
      <c r="H378" s="76"/>
      <c r="I378" s="19">
        <v>40196</v>
      </c>
      <c r="J378" s="19"/>
      <c r="K378" s="9">
        <v>1.2</v>
      </c>
      <c r="L378" s="9">
        <v>237</v>
      </c>
      <c r="M378" s="9">
        <v>10.199999999999999</v>
      </c>
      <c r="N378" s="9">
        <v>0.5</v>
      </c>
      <c r="O378" s="9">
        <v>1</v>
      </c>
    </row>
    <row r="379" spans="1:15" ht="20.100000000000001" customHeight="1">
      <c r="A379" s="19">
        <v>40205</v>
      </c>
      <c r="B379" s="19"/>
      <c r="C379" s="25">
        <v>2.5</v>
      </c>
      <c r="D379" s="11">
        <v>32.6</v>
      </c>
      <c r="E379" s="9">
        <v>10.48</v>
      </c>
      <c r="F379" s="9">
        <v>1</v>
      </c>
      <c r="G379" s="9">
        <v>2</v>
      </c>
      <c r="H379" s="76"/>
      <c r="I379" s="19">
        <v>40205</v>
      </c>
      <c r="J379" s="19"/>
      <c r="K379" s="9">
        <v>1.2</v>
      </c>
      <c r="L379" s="9">
        <v>34.1</v>
      </c>
      <c r="M379" s="9">
        <v>12.66</v>
      </c>
      <c r="N379" s="9">
        <v>0.9</v>
      </c>
      <c r="O379" s="9">
        <v>1.8</v>
      </c>
    </row>
    <row r="380" spans="1:15" ht="20.100000000000001" customHeight="1">
      <c r="A380" s="19">
        <v>40213</v>
      </c>
      <c r="B380" s="19"/>
      <c r="C380" s="25">
        <v>2.4</v>
      </c>
      <c r="D380" s="11">
        <v>32</v>
      </c>
      <c r="E380" s="9">
        <v>10.92</v>
      </c>
      <c r="F380" s="9">
        <v>0.6</v>
      </c>
      <c r="G380" s="9">
        <v>1.2</v>
      </c>
      <c r="H380" s="76"/>
      <c r="I380" s="19">
        <v>40213</v>
      </c>
      <c r="J380" s="19"/>
      <c r="K380" s="9">
        <v>1.2</v>
      </c>
      <c r="L380" s="9">
        <v>25</v>
      </c>
      <c r="M380" s="9">
        <v>11.27</v>
      </c>
      <c r="N380" s="9">
        <v>0.6</v>
      </c>
      <c r="O380" s="9">
        <v>1.2</v>
      </c>
    </row>
    <row r="381" spans="1:15" ht="20.100000000000001" customHeight="1">
      <c r="A381" s="19">
        <v>40218</v>
      </c>
      <c r="B381" s="19"/>
      <c r="C381" s="25">
        <v>2.2000000000000002</v>
      </c>
      <c r="D381" s="11">
        <v>33.5</v>
      </c>
      <c r="E381" s="9">
        <v>10.3</v>
      </c>
      <c r="F381" s="9">
        <v>0.5</v>
      </c>
      <c r="G381" s="9">
        <v>1</v>
      </c>
      <c r="H381" s="76"/>
      <c r="I381" s="19">
        <v>40218</v>
      </c>
      <c r="J381" s="19"/>
      <c r="K381" s="9">
        <v>1.2</v>
      </c>
      <c r="L381" s="9">
        <v>26.3</v>
      </c>
      <c r="M381" s="9">
        <v>11.8</v>
      </c>
      <c r="N381" s="9">
        <v>0.6</v>
      </c>
      <c r="O381" s="9">
        <v>1.2</v>
      </c>
    </row>
    <row r="382" spans="1:15" ht="20.100000000000001" customHeight="1">
      <c r="A382" s="19">
        <v>40224</v>
      </c>
      <c r="B382" s="19"/>
      <c r="C382" s="25">
        <v>2.2000000000000002</v>
      </c>
      <c r="D382" s="11">
        <v>32.299999999999997</v>
      </c>
      <c r="E382" s="9">
        <v>11.31</v>
      </c>
      <c r="F382" s="9">
        <v>0.5</v>
      </c>
      <c r="G382" s="9">
        <v>1</v>
      </c>
      <c r="H382" s="76"/>
      <c r="I382" s="19">
        <v>40224</v>
      </c>
      <c r="J382" s="19"/>
      <c r="K382" s="9">
        <v>1</v>
      </c>
      <c r="L382" s="9">
        <v>26.7</v>
      </c>
      <c r="M382" s="9">
        <v>11.68</v>
      </c>
      <c r="N382" s="9">
        <v>0.6</v>
      </c>
      <c r="O382" s="9">
        <v>1.2</v>
      </c>
    </row>
    <row r="383" spans="1:15" ht="20.100000000000001" customHeight="1">
      <c r="A383" s="19">
        <v>40232</v>
      </c>
      <c r="B383" s="19"/>
      <c r="C383" s="25">
        <v>2.2999999999999998</v>
      </c>
      <c r="D383" s="11">
        <v>34.9</v>
      </c>
      <c r="E383" s="9">
        <v>10.3</v>
      </c>
      <c r="F383" s="9">
        <v>0.75</v>
      </c>
      <c r="G383" s="9">
        <v>1.5</v>
      </c>
      <c r="H383" s="76"/>
      <c r="I383" s="19">
        <v>40232</v>
      </c>
      <c r="J383" s="19"/>
      <c r="K383" s="9">
        <v>2.1</v>
      </c>
      <c r="L383" s="9">
        <v>32.299999999999997</v>
      </c>
      <c r="M383" s="9">
        <v>10.1</v>
      </c>
      <c r="N383" s="9">
        <v>0.6</v>
      </c>
      <c r="O383" s="9">
        <v>1.2</v>
      </c>
    </row>
    <row r="384" spans="1:15" ht="20.100000000000001" customHeight="1">
      <c r="A384" s="19">
        <v>40238</v>
      </c>
      <c r="B384" s="19"/>
      <c r="C384" s="25">
        <v>2.2000000000000002</v>
      </c>
      <c r="D384" s="11">
        <v>34.200000000000003</v>
      </c>
      <c r="E384" s="9">
        <v>10.199999999999999</v>
      </c>
      <c r="F384" s="9">
        <v>0.5</v>
      </c>
      <c r="G384" s="9">
        <v>1</v>
      </c>
      <c r="H384" s="76"/>
      <c r="I384" s="19">
        <v>40238</v>
      </c>
      <c r="J384" s="19"/>
      <c r="K384" s="9">
        <v>2</v>
      </c>
      <c r="L384" s="9">
        <v>33.700000000000003</v>
      </c>
      <c r="M384" s="9">
        <v>10.9</v>
      </c>
      <c r="N384" s="9">
        <v>0.5</v>
      </c>
      <c r="O384" s="9">
        <v>1</v>
      </c>
    </row>
    <row r="385" spans="1:15" ht="20.100000000000001" customHeight="1">
      <c r="A385" s="19">
        <v>40245</v>
      </c>
      <c r="B385" s="19"/>
      <c r="C385" s="25">
        <v>2.4</v>
      </c>
      <c r="D385" s="11">
        <v>31.2</v>
      </c>
      <c r="E385" s="9">
        <v>11.02</v>
      </c>
      <c r="F385" s="9">
        <v>0.8</v>
      </c>
      <c r="G385" s="9">
        <v>1.6</v>
      </c>
      <c r="H385" s="76"/>
      <c r="I385" s="19">
        <v>40245</v>
      </c>
      <c r="J385" s="19"/>
      <c r="K385" s="9">
        <v>2.2000000000000002</v>
      </c>
      <c r="L385" s="9">
        <v>29.2</v>
      </c>
      <c r="M385" s="9">
        <v>11.06</v>
      </c>
      <c r="N385" s="9">
        <v>0.6</v>
      </c>
      <c r="O385" s="9">
        <v>1.2</v>
      </c>
    </row>
    <row r="386" spans="1:15" ht="20.100000000000001" customHeight="1">
      <c r="A386" s="19">
        <v>40252</v>
      </c>
      <c r="B386" s="19"/>
      <c r="C386" s="25">
        <v>2.2000000000000002</v>
      </c>
      <c r="D386" s="11">
        <v>34.799999999999997</v>
      </c>
      <c r="E386" s="9">
        <v>10.68</v>
      </c>
      <c r="F386" s="9">
        <v>0.6</v>
      </c>
      <c r="G386" s="9">
        <v>1.2</v>
      </c>
      <c r="H386" s="76"/>
      <c r="I386" s="19">
        <v>40252</v>
      </c>
      <c r="J386" s="19"/>
      <c r="K386" s="9">
        <v>2</v>
      </c>
      <c r="L386" s="9">
        <v>29.7</v>
      </c>
      <c r="M386" s="9">
        <v>10.36</v>
      </c>
      <c r="N386" s="9">
        <v>0.5</v>
      </c>
      <c r="O386" s="9">
        <v>1</v>
      </c>
    </row>
    <row r="387" spans="1:15" ht="20.100000000000001" customHeight="1">
      <c r="A387" s="19">
        <v>40261</v>
      </c>
      <c r="B387" s="19"/>
      <c r="C387" s="25">
        <v>2.4</v>
      </c>
      <c r="D387" s="11">
        <v>35.700000000000003</v>
      </c>
      <c r="E387" s="9">
        <v>11.27</v>
      </c>
      <c r="F387" s="9">
        <v>0.9</v>
      </c>
      <c r="G387" s="9">
        <v>1.8</v>
      </c>
      <c r="H387" s="76"/>
      <c r="I387" s="19">
        <v>40262</v>
      </c>
      <c r="J387" s="19"/>
      <c r="K387" s="9">
        <v>2.2000000000000002</v>
      </c>
      <c r="L387" s="9">
        <v>34.200000000000003</v>
      </c>
      <c r="M387" s="9">
        <v>11.75</v>
      </c>
      <c r="N387" s="9">
        <v>0.6</v>
      </c>
      <c r="O387" s="9">
        <v>1.2</v>
      </c>
    </row>
    <row r="388" spans="1:15" ht="20.100000000000001" customHeight="1">
      <c r="A388" s="19">
        <v>40266</v>
      </c>
      <c r="B388" s="19"/>
      <c r="C388" s="25">
        <v>2.2000000000000002</v>
      </c>
      <c r="D388" s="11">
        <v>34.9</v>
      </c>
      <c r="E388" s="9">
        <v>10.9</v>
      </c>
      <c r="F388" s="9">
        <v>0.6</v>
      </c>
      <c r="G388" s="9">
        <v>1.2</v>
      </c>
      <c r="H388" s="76"/>
      <c r="I388" s="19">
        <v>40266</v>
      </c>
      <c r="J388" s="19"/>
      <c r="K388" s="9">
        <v>2</v>
      </c>
      <c r="L388" s="9">
        <v>34.4</v>
      </c>
      <c r="M388" s="9">
        <v>12.57</v>
      </c>
      <c r="N388" s="9">
        <v>0.6</v>
      </c>
      <c r="O388" s="9">
        <v>1.2</v>
      </c>
    </row>
    <row r="389" spans="1:15" ht="20.100000000000001" customHeight="1">
      <c r="A389" s="19">
        <v>40277</v>
      </c>
      <c r="B389" s="19"/>
      <c r="C389" s="25">
        <v>2.4</v>
      </c>
      <c r="D389" s="11">
        <v>37.9</v>
      </c>
      <c r="E389" s="9">
        <v>11.6</v>
      </c>
      <c r="F389" s="9">
        <v>0.8</v>
      </c>
      <c r="G389" s="9">
        <v>1.6</v>
      </c>
      <c r="H389" s="76"/>
      <c r="I389" s="19">
        <v>40277</v>
      </c>
      <c r="J389" s="19"/>
      <c r="K389" s="9">
        <v>2</v>
      </c>
      <c r="L389" s="9">
        <v>36.799999999999997</v>
      </c>
      <c r="M389" s="9">
        <v>12.1</v>
      </c>
      <c r="N389" s="9">
        <v>1.1000000000000001</v>
      </c>
      <c r="O389" s="9">
        <v>2.2000000000000002</v>
      </c>
    </row>
    <row r="390" spans="1:15" ht="20.100000000000001" customHeight="1">
      <c r="A390" s="19">
        <v>40280</v>
      </c>
      <c r="B390" s="19"/>
      <c r="C390" s="25">
        <v>2.2000000000000002</v>
      </c>
      <c r="D390" s="11">
        <v>34.6</v>
      </c>
      <c r="E390" s="9">
        <v>10.95</v>
      </c>
      <c r="F390" s="9">
        <v>0.5</v>
      </c>
      <c r="G390" s="9">
        <v>1</v>
      </c>
      <c r="H390" s="76"/>
      <c r="I390" s="19">
        <v>40280</v>
      </c>
      <c r="J390" s="19"/>
      <c r="K390" s="9">
        <v>2</v>
      </c>
      <c r="L390" s="9">
        <v>35.700000000000003</v>
      </c>
      <c r="M390" s="9">
        <v>12.85</v>
      </c>
      <c r="N390" s="9">
        <v>1</v>
      </c>
      <c r="O390" s="9">
        <v>2</v>
      </c>
    </row>
    <row r="391" spans="1:15" ht="20.100000000000001" customHeight="1">
      <c r="A391" s="19">
        <v>40287</v>
      </c>
      <c r="B391" s="19"/>
      <c r="C391" s="25">
        <v>2.4</v>
      </c>
      <c r="D391" s="11">
        <v>29.6</v>
      </c>
      <c r="E391" s="9">
        <v>9.7899999999999991</v>
      </c>
      <c r="F391" s="9">
        <v>0.5</v>
      </c>
      <c r="G391" s="9">
        <v>1</v>
      </c>
      <c r="H391" s="76"/>
      <c r="I391" s="19">
        <v>40287</v>
      </c>
      <c r="J391" s="19"/>
      <c r="K391" s="9">
        <v>2.1</v>
      </c>
      <c r="L391" s="9">
        <v>31.8</v>
      </c>
      <c r="M391" s="9">
        <v>12.4</v>
      </c>
      <c r="N391" s="9">
        <v>0.7</v>
      </c>
      <c r="O391" s="9">
        <v>1.4</v>
      </c>
    </row>
    <row r="392" spans="1:15" ht="20.100000000000001" customHeight="1">
      <c r="A392" s="19">
        <v>40294</v>
      </c>
      <c r="B392" s="19"/>
      <c r="C392" s="25">
        <v>2.4</v>
      </c>
      <c r="D392" s="11">
        <v>36.299999999999997</v>
      </c>
      <c r="E392" s="9">
        <v>10.5</v>
      </c>
      <c r="F392" s="9">
        <v>0.6</v>
      </c>
      <c r="G392" s="9">
        <v>1.2</v>
      </c>
      <c r="H392" s="76"/>
      <c r="I392" s="19">
        <v>40294</v>
      </c>
      <c r="J392" s="19"/>
      <c r="K392" s="9">
        <v>2.2000000000000002</v>
      </c>
      <c r="L392" s="9">
        <v>35.299999999999997</v>
      </c>
      <c r="M392" s="9">
        <v>11.9</v>
      </c>
      <c r="N392" s="9">
        <v>1.1000000000000001</v>
      </c>
      <c r="O392" s="9">
        <v>2.2000000000000002</v>
      </c>
    </row>
    <row r="393" spans="1:15" ht="20.100000000000001" customHeight="1">
      <c r="A393" s="19">
        <v>40303</v>
      </c>
      <c r="B393" s="19"/>
      <c r="C393" s="25">
        <v>2.4</v>
      </c>
      <c r="D393" s="11">
        <v>36.5</v>
      </c>
      <c r="E393" s="9">
        <v>10.72</v>
      </c>
      <c r="F393" s="9">
        <v>0.7</v>
      </c>
      <c r="G393" s="9">
        <v>1.4</v>
      </c>
      <c r="H393" s="76"/>
      <c r="I393" s="19">
        <v>40303</v>
      </c>
      <c r="J393" s="19"/>
      <c r="K393" s="9">
        <v>2.2000000000000002</v>
      </c>
      <c r="L393" s="9">
        <v>38.200000000000003</v>
      </c>
      <c r="M393" s="9">
        <v>12.96</v>
      </c>
      <c r="N393" s="9">
        <v>0.9</v>
      </c>
      <c r="O393" s="9">
        <v>1.8</v>
      </c>
    </row>
    <row r="394" spans="1:15" ht="20.100000000000001" customHeight="1">
      <c r="A394" s="19">
        <v>40308</v>
      </c>
      <c r="B394" s="19"/>
      <c r="C394" s="25">
        <v>2.4</v>
      </c>
      <c r="D394" s="11">
        <v>34.6</v>
      </c>
      <c r="E394" s="9">
        <v>9.5</v>
      </c>
      <c r="F394" s="9">
        <v>0.5</v>
      </c>
      <c r="G394" s="9">
        <v>1</v>
      </c>
      <c r="H394" s="76"/>
      <c r="I394" s="19">
        <v>40308</v>
      </c>
      <c r="J394" s="19"/>
      <c r="K394" s="9">
        <v>2</v>
      </c>
      <c r="L394" s="9">
        <v>35.200000000000003</v>
      </c>
      <c r="M394" s="9">
        <v>11.4</v>
      </c>
      <c r="N394" s="9">
        <v>0.75</v>
      </c>
      <c r="O394" s="9">
        <v>1.5</v>
      </c>
    </row>
    <row r="395" spans="1:15" ht="20.100000000000001" customHeight="1">
      <c r="A395" s="19">
        <v>40317</v>
      </c>
      <c r="B395" s="19"/>
      <c r="C395" s="25">
        <v>2.4</v>
      </c>
      <c r="D395" s="11">
        <v>36</v>
      </c>
      <c r="E395" s="9">
        <v>10.199999999999999</v>
      </c>
      <c r="F395" s="9">
        <v>0.5</v>
      </c>
      <c r="G395" s="9">
        <v>1</v>
      </c>
      <c r="H395" s="76"/>
      <c r="I395" s="19">
        <v>40317</v>
      </c>
      <c r="J395" s="19"/>
      <c r="K395" s="9">
        <v>2.1</v>
      </c>
      <c r="L395" s="9">
        <v>35.299999999999997</v>
      </c>
      <c r="M395" s="9">
        <v>11.9</v>
      </c>
      <c r="N395" s="9">
        <v>0.7</v>
      </c>
      <c r="O395" s="9">
        <v>1.4</v>
      </c>
    </row>
    <row r="396" spans="1:15" ht="20.100000000000001" customHeight="1">
      <c r="A396" s="19">
        <v>40323</v>
      </c>
      <c r="B396" s="19"/>
      <c r="C396" s="25">
        <v>2.4</v>
      </c>
      <c r="D396" s="11">
        <v>35.700000000000003</v>
      </c>
      <c r="E396" s="9">
        <v>10.92</v>
      </c>
      <c r="F396" s="9">
        <v>0.5</v>
      </c>
      <c r="G396" s="9">
        <v>1</v>
      </c>
      <c r="H396" s="76"/>
      <c r="I396" s="19">
        <v>40323</v>
      </c>
      <c r="J396" s="19"/>
      <c r="K396" s="9">
        <v>2.2000000000000002</v>
      </c>
      <c r="L396" s="9">
        <v>34.5</v>
      </c>
      <c r="M396" s="9">
        <v>12.89</v>
      </c>
      <c r="N396" s="9">
        <v>0.7</v>
      </c>
      <c r="O396" s="9">
        <v>1.4</v>
      </c>
    </row>
    <row r="397" spans="1:15" ht="20.100000000000001" customHeight="1">
      <c r="A397" s="19">
        <v>40332</v>
      </c>
      <c r="B397" s="19"/>
      <c r="C397" s="25">
        <v>2.4</v>
      </c>
      <c r="D397" s="11">
        <v>38.1</v>
      </c>
      <c r="E397" s="9">
        <v>10.4</v>
      </c>
      <c r="F397" s="9">
        <v>0.75</v>
      </c>
      <c r="G397" s="9">
        <v>1.5</v>
      </c>
      <c r="H397" s="76"/>
      <c r="I397" s="19">
        <v>40332</v>
      </c>
      <c r="J397" s="19"/>
      <c r="K397" s="9">
        <v>2</v>
      </c>
      <c r="L397" s="9">
        <v>35.4</v>
      </c>
      <c r="M397" s="9">
        <v>7.4</v>
      </c>
      <c r="N397" s="9">
        <v>0.25</v>
      </c>
      <c r="O397" s="9">
        <v>0.5</v>
      </c>
    </row>
    <row r="398" spans="1:15" ht="20.100000000000001" customHeight="1">
      <c r="A398" s="19">
        <v>40338</v>
      </c>
      <c r="B398" s="19"/>
      <c r="C398" s="25">
        <v>2.5</v>
      </c>
      <c r="D398" s="11">
        <v>36.700000000000003</v>
      </c>
      <c r="E398" s="9">
        <v>10.79</v>
      </c>
      <c r="F398" s="9">
        <v>0.8</v>
      </c>
      <c r="G398" s="9">
        <v>1.6</v>
      </c>
      <c r="H398" s="76"/>
      <c r="I398" s="19">
        <v>40338</v>
      </c>
      <c r="J398" s="19"/>
      <c r="K398" s="9">
        <v>2</v>
      </c>
      <c r="L398" s="9">
        <v>35.6</v>
      </c>
      <c r="M398" s="9">
        <v>10.89</v>
      </c>
      <c r="N398" s="9">
        <v>0.6</v>
      </c>
      <c r="O398" s="9">
        <v>1.2</v>
      </c>
    </row>
    <row r="399" spans="1:15" ht="20.100000000000001" customHeight="1">
      <c r="A399" s="19">
        <v>40344</v>
      </c>
      <c r="B399" s="19"/>
      <c r="C399" s="25">
        <v>2.6</v>
      </c>
      <c r="D399" s="11">
        <v>36.799999999999997</v>
      </c>
      <c r="E399" s="9">
        <v>10.79</v>
      </c>
      <c r="F399" s="9">
        <v>0.7</v>
      </c>
      <c r="G399" s="9">
        <v>1.4</v>
      </c>
      <c r="H399" s="76"/>
      <c r="I399" s="19">
        <v>40344</v>
      </c>
      <c r="J399" s="19"/>
      <c r="K399" s="9">
        <v>2.2000000000000002</v>
      </c>
      <c r="L399" s="9">
        <v>37.200000000000003</v>
      </c>
      <c r="M399" s="9">
        <v>13.36</v>
      </c>
      <c r="N399" s="9">
        <v>0.8</v>
      </c>
      <c r="O399" s="9">
        <v>1.6</v>
      </c>
    </row>
    <row r="400" spans="1:15" ht="20.100000000000001" customHeight="1">
      <c r="A400" s="19">
        <v>40350</v>
      </c>
      <c r="B400" s="19"/>
      <c r="C400" s="25">
        <v>2.2000000000000002</v>
      </c>
      <c r="D400" s="11">
        <v>38.700000000000003</v>
      </c>
      <c r="E400" s="9">
        <v>10.87</v>
      </c>
      <c r="F400" s="9">
        <v>0.6</v>
      </c>
      <c r="G400" s="9">
        <v>1.2</v>
      </c>
      <c r="H400" s="76"/>
      <c r="I400" s="19">
        <v>40350</v>
      </c>
      <c r="J400" s="19"/>
      <c r="K400" s="9">
        <v>1.8</v>
      </c>
      <c r="L400" s="9">
        <v>32.799999999999997</v>
      </c>
      <c r="M400" s="9">
        <v>12.29</v>
      </c>
      <c r="N400" s="9">
        <v>0.5</v>
      </c>
      <c r="O400" s="9">
        <v>1</v>
      </c>
    </row>
    <row r="401" spans="1:15" ht="20.100000000000001" customHeight="1">
      <c r="A401" s="19">
        <v>40357</v>
      </c>
      <c r="B401" s="19"/>
      <c r="C401" s="25">
        <v>2.6</v>
      </c>
      <c r="D401" s="11">
        <v>38.1</v>
      </c>
      <c r="E401" s="9">
        <v>8.82</v>
      </c>
      <c r="F401" s="9">
        <v>0.6</v>
      </c>
      <c r="G401" s="9">
        <v>1.2</v>
      </c>
      <c r="H401" s="76"/>
      <c r="I401" s="19">
        <v>40357</v>
      </c>
      <c r="J401" s="19"/>
      <c r="K401" s="9">
        <v>2</v>
      </c>
      <c r="L401" s="9">
        <v>35.799999999999997</v>
      </c>
      <c r="M401" s="9">
        <v>12.44</v>
      </c>
      <c r="N401" s="9">
        <v>0.6</v>
      </c>
      <c r="O401" s="9">
        <v>1.2</v>
      </c>
    </row>
    <row r="402" spans="1:15" ht="20.100000000000001" customHeight="1">
      <c r="A402" s="19">
        <v>40364</v>
      </c>
      <c r="B402" s="19"/>
      <c r="C402" s="25">
        <v>2.4</v>
      </c>
      <c r="D402" s="11">
        <v>37.299999999999997</v>
      </c>
      <c r="E402" s="9">
        <v>10.64</v>
      </c>
      <c r="F402" s="9">
        <v>0.6</v>
      </c>
      <c r="G402" s="9">
        <v>1.2</v>
      </c>
      <c r="H402" s="76"/>
      <c r="I402" s="19">
        <v>40364</v>
      </c>
      <c r="J402" s="19"/>
      <c r="K402" s="9">
        <v>2</v>
      </c>
      <c r="L402" s="9">
        <v>35.299999999999997</v>
      </c>
      <c r="M402" s="9">
        <v>12.93</v>
      </c>
      <c r="N402" s="9">
        <v>0.6</v>
      </c>
      <c r="O402" s="9">
        <v>1.2</v>
      </c>
    </row>
    <row r="403" spans="1:15" ht="20.100000000000001" customHeight="1">
      <c r="A403" s="19">
        <v>40372</v>
      </c>
      <c r="B403" s="19"/>
      <c r="C403" s="25">
        <v>2.4</v>
      </c>
      <c r="D403" s="11">
        <v>37</v>
      </c>
      <c r="E403" s="9">
        <v>10.88</v>
      </c>
      <c r="F403" s="9">
        <v>0.6</v>
      </c>
      <c r="G403" s="9">
        <v>1.2</v>
      </c>
      <c r="H403" s="76"/>
      <c r="I403" s="19">
        <v>40372</v>
      </c>
      <c r="J403" s="19"/>
      <c r="K403" s="9">
        <v>2</v>
      </c>
      <c r="L403" s="9">
        <v>35.799999999999997</v>
      </c>
      <c r="M403" s="9">
        <v>12.16</v>
      </c>
      <c r="N403" s="9">
        <v>0.7</v>
      </c>
      <c r="O403" s="9">
        <v>1.4</v>
      </c>
    </row>
    <row r="404" spans="1:15" ht="20.100000000000001" customHeight="1">
      <c r="A404" s="19">
        <v>40378</v>
      </c>
      <c r="B404" s="19"/>
      <c r="C404" s="25">
        <v>2.5</v>
      </c>
      <c r="D404" s="11">
        <v>39.9</v>
      </c>
      <c r="E404" s="9">
        <v>10.19</v>
      </c>
      <c r="F404" s="9">
        <v>0.6</v>
      </c>
      <c r="G404" s="9">
        <v>1.2</v>
      </c>
      <c r="H404" s="76"/>
      <c r="I404" s="19">
        <v>40378</v>
      </c>
      <c r="J404" s="19"/>
      <c r="K404" s="9">
        <v>2</v>
      </c>
      <c r="L404" s="9">
        <v>39.200000000000003</v>
      </c>
      <c r="M404" s="9">
        <v>12.44</v>
      </c>
      <c r="N404" s="9">
        <v>1.1000000000000001</v>
      </c>
      <c r="O404" s="9">
        <v>2.2000000000000002</v>
      </c>
    </row>
    <row r="405" spans="1:15" ht="20.100000000000001" customHeight="1">
      <c r="A405" s="19">
        <v>40385</v>
      </c>
      <c r="B405" s="19"/>
      <c r="C405" s="25">
        <v>2.5</v>
      </c>
      <c r="D405" s="11">
        <v>39.1</v>
      </c>
      <c r="E405" s="9">
        <v>10.85</v>
      </c>
      <c r="F405" s="9">
        <v>0.6</v>
      </c>
      <c r="G405" s="9">
        <v>1.2</v>
      </c>
      <c r="H405" s="76"/>
      <c r="I405" s="19">
        <v>40385</v>
      </c>
      <c r="J405" s="19"/>
      <c r="K405" s="9">
        <v>1.9</v>
      </c>
      <c r="L405" s="9">
        <v>37.1</v>
      </c>
      <c r="M405" s="9">
        <v>12.12</v>
      </c>
      <c r="N405" s="9">
        <v>0.6</v>
      </c>
      <c r="O405" s="9">
        <v>1.2</v>
      </c>
    </row>
    <row r="406" spans="1:15" ht="20.100000000000001" customHeight="1">
      <c r="A406" s="19">
        <v>40392</v>
      </c>
      <c r="B406" s="19"/>
      <c r="C406" s="25">
        <v>2.4</v>
      </c>
      <c r="D406" s="11">
        <v>39.200000000000003</v>
      </c>
      <c r="E406" s="9">
        <v>11.5</v>
      </c>
      <c r="F406" s="9">
        <v>0.7</v>
      </c>
      <c r="G406" s="9">
        <v>1.4</v>
      </c>
      <c r="H406" s="76"/>
      <c r="I406" s="19">
        <v>40392</v>
      </c>
      <c r="J406" s="19"/>
      <c r="K406" s="9">
        <v>2</v>
      </c>
      <c r="L406" s="9">
        <v>38.4</v>
      </c>
      <c r="M406" s="9">
        <v>12.25</v>
      </c>
      <c r="N406" s="9">
        <v>0.6</v>
      </c>
      <c r="O406" s="9">
        <v>1.2</v>
      </c>
    </row>
    <row r="407" spans="1:15" ht="20.100000000000001" customHeight="1">
      <c r="A407" s="19">
        <v>40400</v>
      </c>
      <c r="B407" s="19"/>
      <c r="C407" s="25">
        <v>2.4</v>
      </c>
      <c r="D407" s="11">
        <v>38.799999999999997</v>
      </c>
      <c r="E407" s="9">
        <v>10.37</v>
      </c>
      <c r="F407" s="9">
        <v>0.6</v>
      </c>
      <c r="G407" s="9">
        <v>1.2</v>
      </c>
      <c r="H407" s="76"/>
      <c r="I407" s="19">
        <v>40400</v>
      </c>
      <c r="J407" s="19"/>
      <c r="K407" s="9">
        <v>2</v>
      </c>
      <c r="L407" s="9">
        <v>34.200000000000003</v>
      </c>
      <c r="M407" s="9">
        <v>12.56</v>
      </c>
      <c r="N407" s="9">
        <v>1</v>
      </c>
      <c r="O407" s="9">
        <v>2</v>
      </c>
    </row>
    <row r="408" spans="1:15" ht="20.100000000000001" customHeight="1">
      <c r="A408" s="19">
        <v>40406</v>
      </c>
      <c r="B408" s="19"/>
      <c r="C408" s="25">
        <v>2.4</v>
      </c>
      <c r="D408" s="11">
        <v>37.299999999999997</v>
      </c>
      <c r="E408" s="9">
        <v>10.5</v>
      </c>
      <c r="F408" s="9">
        <v>0.25</v>
      </c>
      <c r="G408" s="9">
        <v>0.5</v>
      </c>
      <c r="H408" s="76"/>
      <c r="I408" s="19">
        <v>40406</v>
      </c>
      <c r="J408" s="19"/>
      <c r="K408" s="9">
        <v>2.2000000000000002</v>
      </c>
      <c r="L408" s="9">
        <v>35.299999999999997</v>
      </c>
      <c r="M408" s="9">
        <v>12.2</v>
      </c>
      <c r="N408" s="9">
        <v>0.25</v>
      </c>
      <c r="O408" s="9">
        <v>0.5</v>
      </c>
    </row>
    <row r="409" spans="1:15" ht="20.100000000000001" customHeight="1">
      <c r="A409" s="19">
        <v>40415</v>
      </c>
      <c r="B409" s="19"/>
      <c r="C409" s="25">
        <v>2.4</v>
      </c>
      <c r="D409" s="11">
        <v>36.9</v>
      </c>
      <c r="E409" s="9">
        <v>11.06</v>
      </c>
      <c r="F409" s="9">
        <v>1</v>
      </c>
      <c r="G409" s="9">
        <v>2</v>
      </c>
      <c r="H409" s="76"/>
      <c r="I409" s="19">
        <v>40415</v>
      </c>
      <c r="J409" s="19"/>
      <c r="K409" s="9">
        <v>2.1</v>
      </c>
      <c r="L409" s="9">
        <v>36.6</v>
      </c>
      <c r="M409" s="9">
        <v>14.3</v>
      </c>
      <c r="N409" s="9">
        <v>0.7</v>
      </c>
      <c r="O409" s="9">
        <v>1.4</v>
      </c>
    </row>
    <row r="410" spans="1:15" ht="20.100000000000001" customHeight="1">
      <c r="A410" s="19">
        <v>40424</v>
      </c>
      <c r="B410" s="19"/>
      <c r="C410" s="25">
        <v>2.4</v>
      </c>
      <c r="D410" s="11">
        <v>39</v>
      </c>
      <c r="E410" s="9">
        <v>10.8</v>
      </c>
      <c r="F410" s="9">
        <v>1</v>
      </c>
      <c r="G410" s="9">
        <v>2</v>
      </c>
      <c r="H410" s="76"/>
      <c r="I410" s="19">
        <v>40424</v>
      </c>
      <c r="J410" s="19"/>
      <c r="K410" s="9">
        <v>2.1</v>
      </c>
      <c r="L410" s="9">
        <v>38.6</v>
      </c>
      <c r="M410" s="9">
        <v>13.57</v>
      </c>
      <c r="N410" s="9">
        <v>0.9</v>
      </c>
      <c r="O410" s="9">
        <v>1.8</v>
      </c>
    </row>
    <row r="411" spans="1:15" ht="20.100000000000001" customHeight="1">
      <c r="A411" s="19">
        <v>40427</v>
      </c>
      <c r="B411" s="19"/>
      <c r="C411" s="25">
        <v>2.2000000000000002</v>
      </c>
      <c r="D411" s="11">
        <v>37.700000000000003</v>
      </c>
      <c r="E411" s="9">
        <v>9.25</v>
      </c>
      <c r="F411" s="9">
        <v>0.6</v>
      </c>
      <c r="G411" s="9">
        <v>1.2</v>
      </c>
      <c r="H411" s="76"/>
      <c r="I411" s="19">
        <v>40427</v>
      </c>
      <c r="J411" s="19"/>
      <c r="K411" s="9">
        <v>2.2000000000000002</v>
      </c>
      <c r="L411" s="9">
        <v>32.799999999999997</v>
      </c>
      <c r="M411" s="9">
        <v>12.52</v>
      </c>
      <c r="N411" s="9">
        <v>0.6</v>
      </c>
      <c r="O411" s="9">
        <v>1.2</v>
      </c>
    </row>
    <row r="412" spans="1:15" ht="20.100000000000001" customHeight="1">
      <c r="A412" s="19">
        <v>40434</v>
      </c>
      <c r="B412" s="19"/>
      <c r="C412" s="25">
        <v>2.4</v>
      </c>
      <c r="D412" s="11">
        <v>37.1</v>
      </c>
      <c r="E412" s="9">
        <v>10.46</v>
      </c>
      <c r="F412" s="9">
        <v>0.6</v>
      </c>
      <c r="G412" s="9">
        <v>1.2</v>
      </c>
      <c r="H412" s="76"/>
      <c r="I412" s="19">
        <v>40434</v>
      </c>
      <c r="J412" s="19"/>
      <c r="K412" s="9">
        <v>2.2000000000000002</v>
      </c>
      <c r="L412" s="9">
        <v>34.4</v>
      </c>
      <c r="M412" s="9">
        <v>12.8</v>
      </c>
      <c r="N412" s="9">
        <v>0.5</v>
      </c>
      <c r="O412" s="9">
        <v>1</v>
      </c>
    </row>
    <row r="413" spans="1:15" ht="20.100000000000001" customHeight="1">
      <c r="A413" s="19">
        <v>40441</v>
      </c>
      <c r="B413" s="19"/>
      <c r="C413" s="25">
        <v>2.6</v>
      </c>
      <c r="D413" s="11">
        <v>36.799999999999997</v>
      </c>
      <c r="E413" s="9">
        <v>11.05</v>
      </c>
      <c r="F413" s="9">
        <v>0.8</v>
      </c>
      <c r="G413" s="9">
        <v>1.6</v>
      </c>
      <c r="H413" s="76"/>
      <c r="I413" s="19">
        <v>40441</v>
      </c>
      <c r="J413" s="19"/>
      <c r="K413" s="9">
        <v>2.4</v>
      </c>
      <c r="L413" s="9">
        <v>35.1</v>
      </c>
      <c r="M413" s="9">
        <v>13.31</v>
      </c>
      <c r="N413" s="9">
        <v>0.7</v>
      </c>
      <c r="O413" s="9">
        <v>1.4</v>
      </c>
    </row>
    <row r="414" spans="1:15" ht="20.100000000000001" customHeight="1">
      <c r="A414" s="19">
        <v>40449</v>
      </c>
      <c r="B414" s="19"/>
      <c r="C414" s="25">
        <v>2.6</v>
      </c>
      <c r="D414" s="11">
        <v>36.1</v>
      </c>
      <c r="E414" s="9">
        <v>10.86</v>
      </c>
      <c r="F414" s="9">
        <v>0.5</v>
      </c>
      <c r="G414" s="9">
        <v>1</v>
      </c>
      <c r="H414" s="76"/>
      <c r="I414" s="19">
        <v>40448</v>
      </c>
      <c r="J414" s="19"/>
      <c r="K414" s="9">
        <v>2.2999999999999998</v>
      </c>
      <c r="L414" s="9">
        <v>34.299999999999997</v>
      </c>
      <c r="M414" s="9">
        <v>13.04</v>
      </c>
      <c r="N414" s="9">
        <v>0.6</v>
      </c>
      <c r="O414" s="9">
        <v>1.2</v>
      </c>
    </row>
    <row r="415" spans="1:15" ht="20.100000000000001" customHeight="1">
      <c r="A415" s="19">
        <v>40455</v>
      </c>
      <c r="B415" s="19"/>
      <c r="C415" s="25">
        <v>2.4</v>
      </c>
      <c r="D415" s="11">
        <v>36.9</v>
      </c>
      <c r="E415" s="9">
        <v>10.56</v>
      </c>
      <c r="F415" s="9">
        <v>0.6</v>
      </c>
      <c r="G415" s="9">
        <v>1.2</v>
      </c>
      <c r="H415" s="76"/>
      <c r="I415" s="19">
        <v>40455</v>
      </c>
      <c r="J415" s="19"/>
      <c r="K415" s="9">
        <v>2</v>
      </c>
      <c r="L415" s="9">
        <v>35.6</v>
      </c>
      <c r="M415" s="9">
        <v>10.98</v>
      </c>
      <c r="N415" s="9">
        <v>0.6</v>
      </c>
      <c r="O415" s="9">
        <v>1.2</v>
      </c>
    </row>
    <row r="416" spans="1:15" ht="20.100000000000001" customHeight="1">
      <c r="A416" s="19">
        <v>40466</v>
      </c>
      <c r="B416" s="19"/>
      <c r="C416" s="25">
        <v>2.2000000000000002</v>
      </c>
      <c r="D416" s="11">
        <v>34.700000000000003</v>
      </c>
      <c r="E416" s="9">
        <v>10.23</v>
      </c>
      <c r="F416" s="9">
        <v>0.5</v>
      </c>
      <c r="G416" s="9">
        <v>1</v>
      </c>
      <c r="H416" s="76"/>
      <c r="I416" s="19">
        <v>40463</v>
      </c>
      <c r="J416" s="19"/>
      <c r="K416" s="9">
        <v>1.8</v>
      </c>
      <c r="L416" s="9">
        <v>34.799999999999997</v>
      </c>
      <c r="M416" s="9">
        <v>13.71</v>
      </c>
      <c r="N416" s="9">
        <v>0.6</v>
      </c>
      <c r="O416" s="9">
        <v>1.2</v>
      </c>
    </row>
    <row r="417" spans="1:15" ht="20.100000000000001" customHeight="1">
      <c r="A417" s="19">
        <v>40470</v>
      </c>
      <c r="B417" s="19"/>
      <c r="C417" s="25">
        <v>2.5</v>
      </c>
      <c r="D417" s="11">
        <v>34.200000000000003</v>
      </c>
      <c r="E417" s="9">
        <v>10.72</v>
      </c>
      <c r="F417" s="9">
        <v>0.7</v>
      </c>
      <c r="G417" s="9">
        <v>1.4</v>
      </c>
      <c r="H417" s="76"/>
      <c r="I417" s="19">
        <v>40470</v>
      </c>
      <c r="J417" s="19"/>
      <c r="K417" s="9">
        <v>1.9</v>
      </c>
      <c r="L417" s="9">
        <v>34.5</v>
      </c>
      <c r="M417" s="9">
        <v>12.81</v>
      </c>
      <c r="N417" s="9">
        <v>1.1000000000000001</v>
      </c>
      <c r="O417" s="9">
        <v>2.2000000000000002</v>
      </c>
    </row>
    <row r="418" spans="1:15" ht="20.100000000000001" customHeight="1">
      <c r="A418" s="19">
        <v>40478</v>
      </c>
      <c r="B418" s="19"/>
      <c r="C418" s="25">
        <v>2.4</v>
      </c>
      <c r="D418" s="11">
        <v>35.9</v>
      </c>
      <c r="E418" s="9">
        <v>10.8</v>
      </c>
      <c r="F418" s="9">
        <v>0.6</v>
      </c>
      <c r="G418" s="9">
        <v>1.2</v>
      </c>
      <c r="H418" s="76"/>
      <c r="I418" s="19">
        <v>40478</v>
      </c>
      <c r="J418" s="19"/>
      <c r="K418" s="9">
        <v>1.8</v>
      </c>
      <c r="L418" s="9">
        <v>35</v>
      </c>
      <c r="M418" s="9">
        <v>11.2</v>
      </c>
      <c r="N418" s="9">
        <v>0.25</v>
      </c>
      <c r="O418" s="9">
        <v>0.5</v>
      </c>
    </row>
    <row r="419" spans="1:15" ht="20.100000000000001" customHeight="1">
      <c r="A419" s="19">
        <v>40484</v>
      </c>
      <c r="B419" s="19"/>
      <c r="C419" s="25">
        <v>2.4</v>
      </c>
      <c r="D419" s="11">
        <v>35.1</v>
      </c>
      <c r="E419" s="9">
        <v>10.4</v>
      </c>
      <c r="F419" s="9">
        <v>0.9</v>
      </c>
      <c r="G419" s="9">
        <v>1.8</v>
      </c>
      <c r="H419" s="76"/>
      <c r="I419" s="19">
        <v>40484</v>
      </c>
      <c r="J419" s="19"/>
      <c r="K419" s="9">
        <v>1.8</v>
      </c>
      <c r="L419" s="9">
        <v>34.200000000000003</v>
      </c>
      <c r="M419" s="9">
        <v>14.25</v>
      </c>
      <c r="N419" s="9">
        <v>1</v>
      </c>
      <c r="O419" s="9">
        <v>2</v>
      </c>
    </row>
    <row r="420" spans="1:15" ht="20.100000000000001" customHeight="1">
      <c r="A420" s="19">
        <v>40491</v>
      </c>
      <c r="B420" s="19"/>
      <c r="C420" s="25">
        <v>2.4</v>
      </c>
      <c r="D420" s="11">
        <v>33.1</v>
      </c>
      <c r="E420" s="9">
        <v>11.59</v>
      </c>
      <c r="F420" s="9">
        <v>0.5</v>
      </c>
      <c r="G420" s="9">
        <f t="shared" ref="G420:G475" si="11">(F420*2)</f>
        <v>1</v>
      </c>
      <c r="H420" s="76"/>
      <c r="I420" s="19">
        <v>40491</v>
      </c>
      <c r="J420" s="19"/>
      <c r="K420" s="9">
        <v>1.8</v>
      </c>
      <c r="L420" s="9">
        <v>31.9</v>
      </c>
      <c r="M420" s="9">
        <v>13.46</v>
      </c>
      <c r="N420" s="9">
        <v>0.5</v>
      </c>
      <c r="O420" s="9">
        <f>(N420*2)</f>
        <v>1</v>
      </c>
    </row>
    <row r="421" spans="1:15" ht="20.100000000000001" customHeight="1">
      <c r="A421" s="19">
        <v>40500</v>
      </c>
      <c r="B421" s="19"/>
      <c r="C421" s="25">
        <v>2.4</v>
      </c>
      <c r="D421" s="11">
        <v>34.9</v>
      </c>
      <c r="E421" s="9">
        <v>10.8</v>
      </c>
      <c r="F421" s="9">
        <v>0.7</v>
      </c>
      <c r="G421" s="9">
        <f t="shared" si="11"/>
        <v>1.4</v>
      </c>
      <c r="H421" s="76"/>
      <c r="I421" s="19">
        <v>40500</v>
      </c>
      <c r="J421" s="19"/>
      <c r="K421" s="9">
        <v>1.8</v>
      </c>
      <c r="L421" s="9">
        <v>27.8</v>
      </c>
      <c r="M421" s="9">
        <v>12.81</v>
      </c>
      <c r="N421" s="9">
        <v>0.6</v>
      </c>
      <c r="O421" s="9">
        <f>(N421*2)</f>
        <v>1.2</v>
      </c>
    </row>
    <row r="422" spans="1:15" ht="20.100000000000001" customHeight="1">
      <c r="A422" s="19">
        <v>40505</v>
      </c>
      <c r="B422" s="19"/>
      <c r="C422" s="25">
        <v>2.5</v>
      </c>
      <c r="D422" s="11">
        <v>34.6</v>
      </c>
      <c r="E422" s="9">
        <v>10.3</v>
      </c>
      <c r="F422" s="9">
        <v>0.7</v>
      </c>
      <c r="G422" s="9">
        <f t="shared" si="11"/>
        <v>1.4</v>
      </c>
      <c r="H422" s="76"/>
      <c r="I422" s="19">
        <v>40505</v>
      </c>
      <c r="J422" s="19"/>
      <c r="K422" s="9">
        <v>2</v>
      </c>
      <c r="L422" s="9">
        <v>32.700000000000003</v>
      </c>
      <c r="M422" s="9">
        <v>11.8</v>
      </c>
      <c r="N422" s="9">
        <v>0.8</v>
      </c>
      <c r="O422" s="9">
        <f>(N422*2)</f>
        <v>1.6</v>
      </c>
    </row>
    <row r="423" spans="1:15" ht="20.100000000000001" customHeight="1">
      <c r="A423" s="19">
        <v>40511</v>
      </c>
      <c r="B423" s="19"/>
      <c r="C423" s="25">
        <v>2.5</v>
      </c>
      <c r="D423" s="11">
        <v>34.6</v>
      </c>
      <c r="E423" s="9">
        <v>10.199999999999999</v>
      </c>
      <c r="F423" s="9">
        <v>1.2</v>
      </c>
      <c r="G423" s="9">
        <f t="shared" si="11"/>
        <v>2.4</v>
      </c>
      <c r="H423" s="76"/>
      <c r="I423" s="19">
        <v>40511</v>
      </c>
      <c r="J423" s="19"/>
      <c r="K423" s="9">
        <v>1.9</v>
      </c>
      <c r="L423" s="9">
        <v>31.9</v>
      </c>
      <c r="M423" s="9">
        <v>12.8</v>
      </c>
      <c r="N423" s="9">
        <v>1</v>
      </c>
      <c r="O423" s="9">
        <v>2</v>
      </c>
    </row>
    <row r="424" spans="1:15" ht="20.100000000000001" customHeight="1">
      <c r="A424" s="19">
        <v>40519</v>
      </c>
      <c r="B424" s="19"/>
      <c r="C424" s="25">
        <v>2.4</v>
      </c>
      <c r="D424" s="11">
        <v>26.9</v>
      </c>
      <c r="E424" s="9">
        <v>8.5</v>
      </c>
      <c r="F424" s="9">
        <v>0.6</v>
      </c>
      <c r="G424" s="9">
        <f t="shared" si="11"/>
        <v>1.2</v>
      </c>
      <c r="H424" s="76"/>
      <c r="I424" s="19">
        <v>40519</v>
      </c>
      <c r="J424" s="19"/>
      <c r="K424" s="9">
        <v>1.9</v>
      </c>
      <c r="L424" s="9">
        <v>30.7</v>
      </c>
      <c r="M424" s="9">
        <v>13</v>
      </c>
      <c r="N424" s="9">
        <v>0.5</v>
      </c>
      <c r="O424" s="9">
        <f t="shared" ref="O424:O466" si="12">(N424*2)</f>
        <v>1</v>
      </c>
    </row>
    <row r="425" spans="1:15" ht="20.100000000000001" customHeight="1">
      <c r="A425" s="19">
        <v>40527</v>
      </c>
      <c r="B425" s="19"/>
      <c r="C425" s="25">
        <v>2.5</v>
      </c>
      <c r="D425" s="11">
        <v>29.5</v>
      </c>
      <c r="E425" s="9">
        <v>7.8</v>
      </c>
      <c r="F425" s="9">
        <v>0.6</v>
      </c>
      <c r="G425" s="9">
        <f t="shared" si="11"/>
        <v>1.2</v>
      </c>
      <c r="H425" s="76"/>
      <c r="I425" s="19">
        <v>40527</v>
      </c>
      <c r="J425" s="19"/>
      <c r="K425" s="9">
        <v>2.5</v>
      </c>
      <c r="L425" s="9">
        <v>33.299999999999997</v>
      </c>
      <c r="M425" s="9">
        <v>12.85</v>
      </c>
      <c r="N425" s="9">
        <v>1</v>
      </c>
      <c r="O425" s="9">
        <f t="shared" si="12"/>
        <v>2</v>
      </c>
    </row>
    <row r="426" spans="1:15" ht="20.100000000000001" customHeight="1">
      <c r="A426" s="19">
        <v>40534</v>
      </c>
      <c r="B426" s="19"/>
      <c r="C426" s="25">
        <v>2.5</v>
      </c>
      <c r="D426" s="11">
        <v>34.200000000000003</v>
      </c>
      <c r="E426" s="9">
        <v>10.6</v>
      </c>
      <c r="F426" s="9">
        <v>0.7</v>
      </c>
      <c r="G426" s="9">
        <f t="shared" si="11"/>
        <v>1.4</v>
      </c>
      <c r="H426" s="76"/>
      <c r="I426" s="19">
        <v>40534</v>
      </c>
      <c r="J426" s="19"/>
      <c r="K426" s="9">
        <v>2</v>
      </c>
      <c r="L426" s="9">
        <v>29.6</v>
      </c>
      <c r="M426" s="9">
        <v>13.6</v>
      </c>
      <c r="N426" s="9">
        <v>0.7</v>
      </c>
      <c r="O426" s="9">
        <f t="shared" si="12"/>
        <v>1.4</v>
      </c>
    </row>
    <row r="427" spans="1:15" ht="20.100000000000001" customHeight="1">
      <c r="A427" s="19">
        <v>40541</v>
      </c>
      <c r="B427" s="19"/>
      <c r="C427" s="25">
        <v>2.6</v>
      </c>
      <c r="D427" s="11">
        <v>35.6</v>
      </c>
      <c r="E427" s="9">
        <v>10.5</v>
      </c>
      <c r="F427" s="9">
        <v>1.2</v>
      </c>
      <c r="G427" s="9">
        <f t="shared" si="11"/>
        <v>2.4</v>
      </c>
      <c r="H427" s="76"/>
      <c r="I427" s="19">
        <v>40541</v>
      </c>
      <c r="J427" s="19"/>
      <c r="K427" s="9">
        <v>2</v>
      </c>
      <c r="L427" s="9">
        <v>35.700000000000003</v>
      </c>
      <c r="M427" s="9">
        <v>13.5</v>
      </c>
      <c r="N427" s="9">
        <v>1.1000000000000001</v>
      </c>
      <c r="O427" s="9">
        <f t="shared" si="12"/>
        <v>2.2000000000000002</v>
      </c>
    </row>
    <row r="428" spans="1:15" ht="20.100000000000001" customHeight="1">
      <c r="A428" s="19">
        <v>40548</v>
      </c>
      <c r="B428" s="19"/>
      <c r="C428" s="25">
        <v>2.7</v>
      </c>
      <c r="D428" s="11">
        <v>32.799999999999997</v>
      </c>
      <c r="E428" s="9">
        <v>9.1999999999999993</v>
      </c>
      <c r="F428" s="9">
        <v>0.8</v>
      </c>
      <c r="G428" s="9">
        <f t="shared" si="11"/>
        <v>1.6</v>
      </c>
      <c r="H428" s="76"/>
      <c r="I428" s="19">
        <v>40548</v>
      </c>
      <c r="J428" s="19"/>
      <c r="K428" s="9">
        <v>2</v>
      </c>
      <c r="L428" s="9">
        <v>32.200000000000003</v>
      </c>
      <c r="M428" s="9">
        <v>11.8</v>
      </c>
      <c r="N428" s="9">
        <v>1</v>
      </c>
      <c r="O428" s="9">
        <f t="shared" si="12"/>
        <v>2</v>
      </c>
    </row>
    <row r="429" spans="1:15" ht="20.100000000000001" customHeight="1">
      <c r="A429" s="19">
        <v>40554</v>
      </c>
      <c r="B429" s="19"/>
      <c r="C429" s="25">
        <v>2.4</v>
      </c>
      <c r="D429" s="11">
        <v>34.9</v>
      </c>
      <c r="E429" s="9">
        <v>10.64</v>
      </c>
      <c r="F429" s="9">
        <v>0.8</v>
      </c>
      <c r="G429" s="9">
        <f t="shared" si="11"/>
        <v>1.6</v>
      </c>
      <c r="H429" s="76"/>
      <c r="I429" s="19">
        <v>40554</v>
      </c>
      <c r="J429" s="19"/>
      <c r="K429" s="9">
        <v>2</v>
      </c>
      <c r="L429" s="9">
        <v>32.299999999999997</v>
      </c>
      <c r="M429" s="9">
        <v>13.33</v>
      </c>
      <c r="N429" s="9">
        <v>0.8</v>
      </c>
      <c r="O429" s="9">
        <f t="shared" si="12"/>
        <v>1.6</v>
      </c>
    </row>
    <row r="430" spans="1:15" ht="20.100000000000001" customHeight="1">
      <c r="A430" s="19">
        <v>40560</v>
      </c>
      <c r="B430" s="19"/>
      <c r="C430" s="25">
        <v>2.4</v>
      </c>
      <c r="D430" s="11">
        <v>25.8</v>
      </c>
      <c r="E430" s="9">
        <v>5.78</v>
      </c>
      <c r="F430" s="9">
        <v>0.5</v>
      </c>
      <c r="G430" s="9">
        <f t="shared" si="11"/>
        <v>1</v>
      </c>
      <c r="H430" s="76"/>
      <c r="I430" s="19">
        <v>40560</v>
      </c>
      <c r="J430" s="19"/>
      <c r="K430" s="9">
        <v>2</v>
      </c>
      <c r="L430" s="9">
        <v>30.3</v>
      </c>
      <c r="M430" s="9">
        <v>11.22</v>
      </c>
      <c r="N430" s="9">
        <v>1</v>
      </c>
      <c r="O430" s="9">
        <f t="shared" si="12"/>
        <v>2</v>
      </c>
    </row>
    <row r="431" spans="1:15" ht="20.100000000000001" customHeight="1">
      <c r="A431" s="19">
        <v>40568</v>
      </c>
      <c r="B431" s="19"/>
      <c r="C431" s="25">
        <v>2.2000000000000002</v>
      </c>
      <c r="D431" s="11">
        <v>36.1</v>
      </c>
      <c r="E431" s="9">
        <v>11.3</v>
      </c>
      <c r="F431" s="9">
        <v>0.8</v>
      </c>
      <c r="G431" s="9">
        <f t="shared" si="11"/>
        <v>1.6</v>
      </c>
      <c r="H431" s="76"/>
      <c r="I431" s="19">
        <v>40568</v>
      </c>
      <c r="J431" s="19"/>
      <c r="K431" s="9">
        <v>1.8</v>
      </c>
      <c r="L431" s="9">
        <v>34.200000000000003</v>
      </c>
      <c r="M431" s="9">
        <v>15.58</v>
      </c>
      <c r="N431" s="9">
        <v>1</v>
      </c>
      <c r="O431" s="9">
        <f t="shared" si="12"/>
        <v>2</v>
      </c>
    </row>
    <row r="432" spans="1:15" ht="20.100000000000001" customHeight="1">
      <c r="A432" s="19">
        <v>40576</v>
      </c>
      <c r="B432" s="19"/>
      <c r="C432" s="25">
        <v>2.2000000000000002</v>
      </c>
      <c r="D432" s="11">
        <v>33.1</v>
      </c>
      <c r="E432" s="9">
        <v>10.79</v>
      </c>
      <c r="F432" s="9">
        <v>0.9</v>
      </c>
      <c r="G432" s="9">
        <f t="shared" si="11"/>
        <v>1.8</v>
      </c>
      <c r="H432" s="76"/>
      <c r="I432" s="19">
        <v>40576</v>
      </c>
      <c r="J432" s="19"/>
      <c r="K432" s="9">
        <v>1.8</v>
      </c>
      <c r="L432" s="9">
        <v>33.4</v>
      </c>
      <c r="M432" s="9">
        <v>13.08</v>
      </c>
      <c r="N432" s="9">
        <v>0.8</v>
      </c>
      <c r="O432" s="9">
        <f t="shared" si="12"/>
        <v>1.6</v>
      </c>
    </row>
    <row r="433" spans="1:15" ht="20.100000000000001" customHeight="1">
      <c r="A433" s="19">
        <v>40581</v>
      </c>
      <c r="B433" s="19"/>
      <c r="C433" s="25">
        <v>2.2000000000000002</v>
      </c>
      <c r="D433" s="11">
        <v>33.299999999999997</v>
      </c>
      <c r="E433" s="9">
        <v>10.92</v>
      </c>
      <c r="F433" s="9">
        <v>0.5</v>
      </c>
      <c r="G433" s="9">
        <f t="shared" si="11"/>
        <v>1</v>
      </c>
      <c r="H433" s="76"/>
      <c r="I433" s="19">
        <v>40581</v>
      </c>
      <c r="J433" s="19"/>
      <c r="K433" s="9">
        <v>1.8</v>
      </c>
      <c r="L433" s="9">
        <v>32.1</v>
      </c>
      <c r="M433" s="9">
        <v>13.56</v>
      </c>
      <c r="N433" s="9">
        <v>1</v>
      </c>
      <c r="O433" s="9">
        <f t="shared" si="12"/>
        <v>2</v>
      </c>
    </row>
    <row r="434" spans="1:15" ht="20.100000000000001" customHeight="1">
      <c r="A434" s="19">
        <v>40589</v>
      </c>
      <c r="B434" s="19"/>
      <c r="C434" s="25">
        <v>2.4</v>
      </c>
      <c r="D434" s="11">
        <v>33.6</v>
      </c>
      <c r="E434" s="9">
        <v>11.27</v>
      </c>
      <c r="F434" s="9">
        <v>0.8</v>
      </c>
      <c r="G434" s="9">
        <f t="shared" si="11"/>
        <v>1.6</v>
      </c>
      <c r="H434" s="76"/>
      <c r="I434" s="19">
        <v>40589</v>
      </c>
      <c r="J434" s="19"/>
      <c r="K434" s="9">
        <v>1.8</v>
      </c>
      <c r="L434" s="9">
        <v>33.700000000000003</v>
      </c>
      <c r="M434" s="9">
        <v>12.57</v>
      </c>
      <c r="N434" s="9">
        <v>0.7</v>
      </c>
      <c r="O434" s="9">
        <f t="shared" si="12"/>
        <v>1.4</v>
      </c>
    </row>
    <row r="435" spans="1:15" ht="20.100000000000001" customHeight="1">
      <c r="A435" s="19">
        <v>40596</v>
      </c>
      <c r="B435" s="19"/>
      <c r="C435" s="25">
        <v>2.4</v>
      </c>
      <c r="D435" s="11">
        <v>31</v>
      </c>
      <c r="E435" s="9">
        <v>11.11</v>
      </c>
      <c r="F435" s="9">
        <v>0.6</v>
      </c>
      <c r="G435" s="9">
        <f t="shared" si="11"/>
        <v>1.2</v>
      </c>
      <c r="H435" s="76"/>
      <c r="I435" s="19">
        <v>40596</v>
      </c>
      <c r="J435" s="19"/>
      <c r="K435" s="9">
        <v>1.9</v>
      </c>
      <c r="L435" s="9">
        <v>30</v>
      </c>
      <c r="M435" s="9">
        <v>13.59</v>
      </c>
      <c r="N435" s="9">
        <v>0.6</v>
      </c>
      <c r="O435" s="9">
        <f t="shared" si="12"/>
        <v>1.2</v>
      </c>
    </row>
    <row r="436" spans="1:15" ht="20.100000000000001" customHeight="1">
      <c r="A436" s="19">
        <v>40604</v>
      </c>
      <c r="B436" s="19"/>
      <c r="C436" s="25">
        <v>2.4</v>
      </c>
      <c r="D436" s="11">
        <v>33</v>
      </c>
      <c r="E436" s="9">
        <v>9.7899999999999991</v>
      </c>
      <c r="F436" s="9">
        <v>1.1000000000000001</v>
      </c>
      <c r="G436" s="9">
        <f t="shared" si="11"/>
        <v>2.2000000000000002</v>
      </c>
      <c r="H436" s="76"/>
      <c r="I436" s="19">
        <v>40604</v>
      </c>
      <c r="J436" s="19"/>
      <c r="K436" s="9">
        <v>1.8</v>
      </c>
      <c r="L436" s="9">
        <v>32</v>
      </c>
      <c r="M436" s="9">
        <v>12.66</v>
      </c>
      <c r="N436" s="9">
        <v>1</v>
      </c>
      <c r="O436" s="9">
        <f t="shared" si="12"/>
        <v>2</v>
      </c>
    </row>
    <row r="437" spans="1:15" ht="20.100000000000001" customHeight="1">
      <c r="A437" s="19">
        <v>40609</v>
      </c>
      <c r="B437" s="19"/>
      <c r="C437" s="25">
        <v>2.4</v>
      </c>
      <c r="D437" s="11">
        <v>35.200000000000003</v>
      </c>
      <c r="E437" s="9">
        <v>11.13</v>
      </c>
      <c r="F437" s="9">
        <v>0.7</v>
      </c>
      <c r="G437" s="9">
        <f t="shared" si="11"/>
        <v>1.4</v>
      </c>
      <c r="H437" s="76"/>
      <c r="I437" s="19">
        <v>40609</v>
      </c>
      <c r="J437" s="19"/>
      <c r="K437" s="9">
        <v>1.8</v>
      </c>
      <c r="L437" s="9">
        <v>33.4</v>
      </c>
      <c r="M437" s="9">
        <v>12.28</v>
      </c>
      <c r="N437" s="9">
        <v>0.6</v>
      </c>
      <c r="O437" s="9">
        <f t="shared" si="12"/>
        <v>1.2</v>
      </c>
    </row>
    <row r="438" spans="1:15" ht="20.100000000000001" customHeight="1">
      <c r="A438" s="19">
        <v>40619</v>
      </c>
      <c r="B438" s="19"/>
      <c r="C438" s="25">
        <v>2.4</v>
      </c>
      <c r="D438" s="11">
        <v>33</v>
      </c>
      <c r="E438" s="9">
        <v>11</v>
      </c>
      <c r="F438" s="9">
        <v>0.5</v>
      </c>
      <c r="G438" s="9">
        <f t="shared" si="11"/>
        <v>1</v>
      </c>
      <c r="H438" s="76"/>
      <c r="I438" s="19">
        <v>40619</v>
      </c>
      <c r="J438" s="19"/>
      <c r="K438" s="9">
        <v>1.8</v>
      </c>
      <c r="L438" s="9">
        <v>32</v>
      </c>
      <c r="M438" s="9">
        <v>13.21</v>
      </c>
      <c r="N438" s="9">
        <v>0.5</v>
      </c>
      <c r="O438" s="9">
        <f t="shared" si="12"/>
        <v>1</v>
      </c>
    </row>
    <row r="439" spans="1:15" ht="20.100000000000001" customHeight="1">
      <c r="A439" s="19">
        <v>40624</v>
      </c>
      <c r="B439" s="19"/>
      <c r="C439" s="25">
        <v>2.6</v>
      </c>
      <c r="D439" s="11">
        <v>31</v>
      </c>
      <c r="E439" s="9">
        <v>7.21</v>
      </c>
      <c r="F439" s="9">
        <v>1</v>
      </c>
      <c r="G439" s="9">
        <f t="shared" si="11"/>
        <v>2</v>
      </c>
      <c r="H439" s="76"/>
      <c r="I439" s="19">
        <v>40624</v>
      </c>
      <c r="J439" s="19"/>
      <c r="K439" s="9">
        <v>1.8</v>
      </c>
      <c r="L439" s="9">
        <v>36</v>
      </c>
      <c r="M439" s="9">
        <v>15.31</v>
      </c>
      <c r="N439" s="9">
        <v>1.1000000000000001</v>
      </c>
      <c r="O439" s="9">
        <f t="shared" si="12"/>
        <v>2.2000000000000002</v>
      </c>
    </row>
    <row r="440" spans="1:15" ht="20.100000000000001" customHeight="1">
      <c r="A440" s="19">
        <v>40631</v>
      </c>
      <c r="B440" s="19"/>
      <c r="C440" s="25">
        <v>2.6</v>
      </c>
      <c r="D440" s="11">
        <v>34</v>
      </c>
      <c r="E440" s="9">
        <v>11.43</v>
      </c>
      <c r="F440" s="9">
        <v>0.9</v>
      </c>
      <c r="G440" s="9">
        <f t="shared" si="11"/>
        <v>1.8</v>
      </c>
      <c r="H440" s="76"/>
      <c r="I440" s="19">
        <v>40631</v>
      </c>
      <c r="J440" s="19"/>
      <c r="K440" s="9">
        <v>1.8</v>
      </c>
      <c r="L440" s="9">
        <v>32</v>
      </c>
      <c r="M440" s="9">
        <v>13.52</v>
      </c>
      <c r="N440" s="9">
        <v>1.1000000000000001</v>
      </c>
      <c r="O440" s="9">
        <f t="shared" si="12"/>
        <v>2.2000000000000002</v>
      </c>
    </row>
    <row r="441" spans="1:15" ht="20.100000000000001" customHeight="1">
      <c r="A441" s="19">
        <v>40637</v>
      </c>
      <c r="B441" s="19"/>
      <c r="C441" s="25">
        <v>2.4</v>
      </c>
      <c r="D441" s="11">
        <v>34.200000000000003</v>
      </c>
      <c r="E441" s="9">
        <v>10.76</v>
      </c>
      <c r="F441" s="9">
        <v>0.7</v>
      </c>
      <c r="G441" s="9">
        <f t="shared" si="11"/>
        <v>1.4</v>
      </c>
      <c r="H441" s="76"/>
      <c r="I441" s="19">
        <v>40637</v>
      </c>
      <c r="J441" s="19"/>
      <c r="K441" s="9">
        <v>1.8</v>
      </c>
      <c r="L441" s="9">
        <v>33.200000000000003</v>
      </c>
      <c r="M441" s="9">
        <v>13.37</v>
      </c>
      <c r="N441" s="9">
        <v>0.7</v>
      </c>
      <c r="O441" s="9">
        <f t="shared" si="12"/>
        <v>1.4</v>
      </c>
    </row>
    <row r="442" spans="1:15" ht="20.100000000000001" customHeight="1">
      <c r="A442" s="19">
        <v>40644</v>
      </c>
      <c r="B442" s="19"/>
      <c r="C442" s="25">
        <v>2</v>
      </c>
      <c r="D442" s="11">
        <v>34</v>
      </c>
      <c r="E442" s="9">
        <v>10.5</v>
      </c>
      <c r="F442" s="9">
        <v>1</v>
      </c>
      <c r="G442" s="9">
        <f t="shared" si="11"/>
        <v>2</v>
      </c>
      <c r="H442" s="76"/>
      <c r="I442" s="19">
        <v>40644</v>
      </c>
      <c r="J442" s="19"/>
      <c r="K442" s="9">
        <v>1.6</v>
      </c>
      <c r="L442" s="9">
        <v>35</v>
      </c>
      <c r="M442" s="9">
        <v>13.1</v>
      </c>
      <c r="N442" s="9">
        <v>1</v>
      </c>
      <c r="O442" s="9">
        <f t="shared" si="12"/>
        <v>2</v>
      </c>
    </row>
    <row r="443" spans="1:15" ht="20.100000000000001" customHeight="1">
      <c r="A443" s="19">
        <v>40655</v>
      </c>
      <c r="B443" s="19"/>
      <c r="C443" s="25">
        <v>2.4</v>
      </c>
      <c r="D443" s="11">
        <v>32.6</v>
      </c>
      <c r="E443" s="9">
        <v>10.74</v>
      </c>
      <c r="F443" s="9">
        <v>0.8</v>
      </c>
      <c r="G443" s="9">
        <f t="shared" si="11"/>
        <v>1.6</v>
      </c>
      <c r="H443" s="76"/>
      <c r="I443" s="19">
        <v>40655</v>
      </c>
      <c r="J443" s="19"/>
      <c r="K443" s="9">
        <v>1.8</v>
      </c>
      <c r="L443" s="9">
        <v>28.5</v>
      </c>
      <c r="M443" s="9">
        <v>13.22</v>
      </c>
      <c r="N443" s="9">
        <v>0.6</v>
      </c>
      <c r="O443" s="9">
        <f t="shared" si="12"/>
        <v>1.2</v>
      </c>
    </row>
    <row r="444" spans="1:15" ht="20.100000000000001" customHeight="1">
      <c r="A444" s="19">
        <v>40659</v>
      </c>
      <c r="B444" s="19"/>
      <c r="C444" s="25">
        <v>2.4</v>
      </c>
      <c r="D444" s="11">
        <v>32.4</v>
      </c>
      <c r="E444" s="9">
        <v>10.67</v>
      </c>
      <c r="F444" s="9">
        <v>0.8</v>
      </c>
      <c r="G444" s="9">
        <f t="shared" si="11"/>
        <v>1.6</v>
      </c>
      <c r="H444" s="76"/>
      <c r="I444" s="19">
        <v>40659</v>
      </c>
      <c r="J444" s="19"/>
      <c r="K444" s="9">
        <v>1.8</v>
      </c>
      <c r="L444" s="9">
        <v>29.1</v>
      </c>
      <c r="M444" s="9">
        <v>13.12</v>
      </c>
      <c r="N444" s="9">
        <v>0.7</v>
      </c>
      <c r="O444" s="9">
        <f t="shared" si="12"/>
        <v>1.4</v>
      </c>
    </row>
    <row r="445" spans="1:15" ht="20.100000000000001" customHeight="1">
      <c r="A445" s="19">
        <v>40667</v>
      </c>
      <c r="B445" s="19"/>
      <c r="C445" s="25">
        <v>2.6</v>
      </c>
      <c r="D445" s="11">
        <v>30.7</v>
      </c>
      <c r="E445" s="9">
        <v>9.4499999999999993</v>
      </c>
      <c r="F445" s="9">
        <v>0.5</v>
      </c>
      <c r="G445" s="9">
        <f t="shared" si="11"/>
        <v>1</v>
      </c>
      <c r="H445" s="76"/>
      <c r="I445" s="19">
        <v>40667</v>
      </c>
      <c r="J445" s="19"/>
      <c r="K445" s="9">
        <v>1.8</v>
      </c>
      <c r="L445" s="9">
        <v>35.4</v>
      </c>
      <c r="M445" s="9">
        <v>13.68</v>
      </c>
      <c r="N445" s="9">
        <v>0.7</v>
      </c>
      <c r="O445" s="9">
        <f t="shared" si="12"/>
        <v>1.4</v>
      </c>
    </row>
    <row r="446" spans="1:15" ht="20.100000000000001" customHeight="1">
      <c r="A446" s="19">
        <v>40675</v>
      </c>
      <c r="B446" s="19"/>
      <c r="C446" s="25">
        <v>2.4</v>
      </c>
      <c r="D446" s="11">
        <v>31.8</v>
      </c>
      <c r="E446" s="9">
        <v>10.61</v>
      </c>
      <c r="F446" s="9">
        <v>0.6</v>
      </c>
      <c r="G446" s="9">
        <f t="shared" si="11"/>
        <v>1.2</v>
      </c>
      <c r="H446" s="76"/>
      <c r="I446" s="19">
        <v>40675</v>
      </c>
      <c r="J446" s="19"/>
      <c r="K446" s="9">
        <v>1.8</v>
      </c>
      <c r="L446" s="9">
        <v>33.200000000000003</v>
      </c>
      <c r="M446" s="9">
        <v>12.11</v>
      </c>
      <c r="N446" s="9">
        <v>0.6</v>
      </c>
      <c r="O446" s="9">
        <f t="shared" si="12"/>
        <v>1.2</v>
      </c>
    </row>
    <row r="447" spans="1:15" ht="20.100000000000001" customHeight="1">
      <c r="A447" s="19">
        <v>40680</v>
      </c>
      <c r="B447" s="19"/>
      <c r="C447" s="25">
        <v>2.4</v>
      </c>
      <c r="D447" s="11">
        <v>36.6</v>
      </c>
      <c r="E447" s="9">
        <v>10.47</v>
      </c>
      <c r="F447" s="9">
        <v>0.5</v>
      </c>
      <c r="G447" s="9">
        <f t="shared" si="11"/>
        <v>1</v>
      </c>
      <c r="H447" s="76"/>
      <c r="I447" s="19">
        <v>40680</v>
      </c>
      <c r="J447" s="19"/>
      <c r="K447" s="9">
        <v>1.8</v>
      </c>
      <c r="L447" s="9">
        <v>34.299999999999997</v>
      </c>
      <c r="M447" s="9">
        <v>13.59</v>
      </c>
      <c r="N447" s="9">
        <v>0.7</v>
      </c>
      <c r="O447" s="9">
        <f t="shared" si="12"/>
        <v>1.4</v>
      </c>
    </row>
    <row r="448" spans="1:15" ht="20.100000000000001" customHeight="1">
      <c r="A448" s="19">
        <v>40687</v>
      </c>
      <c r="B448" s="19"/>
      <c r="C448" s="25">
        <v>2.4</v>
      </c>
      <c r="D448" s="11">
        <v>34.6</v>
      </c>
      <c r="E448" s="9">
        <v>11.44</v>
      </c>
      <c r="F448" s="9">
        <v>0.7</v>
      </c>
      <c r="G448" s="9">
        <f t="shared" si="11"/>
        <v>1.4</v>
      </c>
      <c r="H448" s="76"/>
      <c r="I448" s="19">
        <v>40687</v>
      </c>
      <c r="J448" s="19"/>
      <c r="K448" s="9">
        <v>1.8</v>
      </c>
      <c r="L448" s="9">
        <v>26.5</v>
      </c>
      <c r="M448" s="9">
        <v>15.18</v>
      </c>
      <c r="N448" s="9">
        <v>0.8</v>
      </c>
      <c r="O448" s="9">
        <f t="shared" si="12"/>
        <v>1.6</v>
      </c>
    </row>
    <row r="449" spans="1:15" ht="20.100000000000001" customHeight="1">
      <c r="A449" s="19">
        <v>40695</v>
      </c>
      <c r="B449" s="19"/>
      <c r="C449" s="25">
        <v>2.6</v>
      </c>
      <c r="D449" s="11">
        <v>36.9</v>
      </c>
      <c r="E449" s="9">
        <v>10.25</v>
      </c>
      <c r="F449" s="9">
        <v>1.3</v>
      </c>
      <c r="G449" s="9">
        <f t="shared" si="11"/>
        <v>2.6</v>
      </c>
      <c r="H449" s="76"/>
      <c r="I449" s="19">
        <v>40695</v>
      </c>
      <c r="J449" s="19"/>
      <c r="K449" s="9">
        <v>1.8</v>
      </c>
      <c r="L449" s="9">
        <v>34.200000000000003</v>
      </c>
      <c r="M449" s="9">
        <v>12.8</v>
      </c>
      <c r="N449" s="9">
        <v>1</v>
      </c>
      <c r="O449" s="9">
        <f t="shared" si="12"/>
        <v>2</v>
      </c>
    </row>
    <row r="450" spans="1:15" ht="20.100000000000001" customHeight="1">
      <c r="A450" s="19">
        <v>40700</v>
      </c>
      <c r="B450" s="19"/>
      <c r="C450" s="25">
        <v>2.6</v>
      </c>
      <c r="D450" s="11">
        <v>38</v>
      </c>
      <c r="E450" s="9">
        <v>10.8</v>
      </c>
      <c r="F450" s="9">
        <v>1.5</v>
      </c>
      <c r="G450" s="9">
        <f t="shared" si="11"/>
        <v>3</v>
      </c>
      <c r="H450" s="76"/>
      <c r="I450" s="19">
        <v>40700</v>
      </c>
      <c r="J450" s="19"/>
      <c r="K450" s="9">
        <v>1.8</v>
      </c>
      <c r="L450" s="9">
        <v>37</v>
      </c>
      <c r="M450" s="9">
        <v>13.3</v>
      </c>
      <c r="N450" s="9">
        <v>1.2</v>
      </c>
      <c r="O450" s="9">
        <f t="shared" si="12"/>
        <v>2.4</v>
      </c>
    </row>
    <row r="451" spans="1:15" ht="20.100000000000001" customHeight="1">
      <c r="A451" s="19">
        <v>40708</v>
      </c>
      <c r="B451" s="19"/>
      <c r="C451" s="25">
        <v>2.6</v>
      </c>
      <c r="D451" s="11">
        <v>36.6</v>
      </c>
      <c r="E451" s="9">
        <v>6.18</v>
      </c>
      <c r="F451" s="9">
        <v>0.8</v>
      </c>
      <c r="G451" s="9">
        <f t="shared" si="11"/>
        <v>1.6</v>
      </c>
      <c r="H451" s="76"/>
      <c r="I451" s="19">
        <v>40708</v>
      </c>
      <c r="J451" s="19"/>
      <c r="K451" s="9">
        <v>1.8</v>
      </c>
      <c r="L451" s="9">
        <v>38</v>
      </c>
      <c r="M451" s="9">
        <v>12.2</v>
      </c>
      <c r="N451" s="9">
        <v>1.2</v>
      </c>
      <c r="O451" s="9">
        <f t="shared" si="12"/>
        <v>2.4</v>
      </c>
    </row>
    <row r="452" spans="1:15" ht="20.100000000000001" customHeight="1">
      <c r="A452" s="19">
        <v>40714</v>
      </c>
      <c r="B452" s="19"/>
      <c r="C452" s="25">
        <v>2.6</v>
      </c>
      <c r="D452" s="11">
        <v>38.6</v>
      </c>
      <c r="E452" s="9">
        <v>9.6</v>
      </c>
      <c r="F452" s="9">
        <v>1</v>
      </c>
      <c r="G452" s="9">
        <f t="shared" si="11"/>
        <v>2</v>
      </c>
      <c r="H452" s="76"/>
      <c r="I452" s="19">
        <v>40714</v>
      </c>
      <c r="J452" s="19"/>
      <c r="K452" s="9">
        <v>1.8</v>
      </c>
      <c r="L452" s="9">
        <v>39.5</v>
      </c>
      <c r="M452" s="9">
        <v>10</v>
      </c>
      <c r="N452" s="9">
        <v>1.5</v>
      </c>
      <c r="O452" s="9">
        <f t="shared" si="12"/>
        <v>3</v>
      </c>
    </row>
    <row r="453" spans="1:15" ht="20.100000000000001" customHeight="1">
      <c r="A453" s="19">
        <v>40721</v>
      </c>
      <c r="B453" s="19"/>
      <c r="C453" s="25">
        <v>2.6</v>
      </c>
      <c r="D453" s="11">
        <v>40.700000000000003</v>
      </c>
      <c r="E453" s="9">
        <v>10</v>
      </c>
      <c r="F453" s="9">
        <v>0.8</v>
      </c>
      <c r="G453" s="9">
        <f t="shared" si="11"/>
        <v>1.6</v>
      </c>
      <c r="H453" s="76"/>
      <c r="I453" s="19">
        <v>40721</v>
      </c>
      <c r="J453" s="19"/>
      <c r="K453" s="9">
        <v>1.8</v>
      </c>
      <c r="L453" s="9">
        <v>38.799999999999997</v>
      </c>
      <c r="M453" s="9">
        <v>5.8</v>
      </c>
      <c r="N453" s="9">
        <v>0.9</v>
      </c>
      <c r="O453" s="9">
        <f t="shared" si="12"/>
        <v>1.8</v>
      </c>
    </row>
    <row r="454" spans="1:15" ht="20.100000000000001" customHeight="1">
      <c r="A454" s="19">
        <v>40728</v>
      </c>
      <c r="B454" s="19"/>
      <c r="C454" s="25">
        <v>2.6</v>
      </c>
      <c r="D454" s="11">
        <v>36</v>
      </c>
      <c r="E454" s="9">
        <v>11.4</v>
      </c>
      <c r="F454" s="9">
        <v>0.8</v>
      </c>
      <c r="G454" s="9">
        <f t="shared" si="11"/>
        <v>1.6</v>
      </c>
      <c r="H454" s="76"/>
      <c r="I454" s="19">
        <v>40728</v>
      </c>
      <c r="J454" s="19"/>
      <c r="K454" s="9">
        <v>1.8</v>
      </c>
      <c r="L454" s="9">
        <v>37</v>
      </c>
      <c r="M454" s="9">
        <v>6</v>
      </c>
      <c r="N454" s="9">
        <v>1.8</v>
      </c>
      <c r="O454" s="9">
        <f t="shared" si="12"/>
        <v>3.6</v>
      </c>
    </row>
    <row r="455" spans="1:15" ht="20.100000000000001" customHeight="1">
      <c r="A455" s="19">
        <v>40736</v>
      </c>
      <c r="B455" s="19"/>
      <c r="C455" s="25">
        <v>2.2000000000000002</v>
      </c>
      <c r="D455" s="11">
        <v>37.299999999999997</v>
      </c>
      <c r="E455" s="9">
        <v>8.9</v>
      </c>
      <c r="F455" s="9">
        <v>0.9</v>
      </c>
      <c r="G455" s="9">
        <f t="shared" si="11"/>
        <v>1.8</v>
      </c>
      <c r="H455" s="76"/>
      <c r="I455" s="19">
        <v>40735</v>
      </c>
      <c r="J455" s="19"/>
      <c r="K455" s="9">
        <v>1.8</v>
      </c>
      <c r="L455" s="9">
        <v>39.200000000000003</v>
      </c>
      <c r="M455" s="9">
        <v>7.5</v>
      </c>
      <c r="N455" s="9">
        <v>1.7</v>
      </c>
      <c r="O455" s="9">
        <f t="shared" si="12"/>
        <v>3.4</v>
      </c>
    </row>
    <row r="456" spans="1:15" ht="20.100000000000001" customHeight="1">
      <c r="A456" s="19">
        <v>40742</v>
      </c>
      <c r="B456" s="19"/>
      <c r="C456" s="25">
        <v>2.2000000000000002</v>
      </c>
      <c r="D456" s="11">
        <v>35.799999999999997</v>
      </c>
      <c r="E456" s="9">
        <v>9.1</v>
      </c>
      <c r="F456" s="9">
        <v>0.9</v>
      </c>
      <c r="G456" s="9">
        <f t="shared" si="11"/>
        <v>1.8</v>
      </c>
      <c r="H456" s="76"/>
      <c r="I456" s="19">
        <v>40742</v>
      </c>
      <c r="J456" s="19"/>
      <c r="K456" s="9">
        <v>1.8</v>
      </c>
      <c r="L456" s="9">
        <v>36.200000000000003</v>
      </c>
      <c r="M456" s="9">
        <v>7.2</v>
      </c>
      <c r="N456" s="9">
        <v>1.6</v>
      </c>
      <c r="O456" s="9">
        <f t="shared" si="12"/>
        <v>3.2</v>
      </c>
    </row>
    <row r="457" spans="1:15" ht="20.100000000000001" customHeight="1">
      <c r="A457" s="19">
        <v>40749</v>
      </c>
      <c r="B457" s="19"/>
      <c r="C457" s="25">
        <v>2.4</v>
      </c>
      <c r="D457" s="11">
        <v>37</v>
      </c>
      <c r="E457" s="9">
        <v>9.5</v>
      </c>
      <c r="F457" s="9">
        <v>0.8</v>
      </c>
      <c r="G457" s="9">
        <f t="shared" si="11"/>
        <v>1.6</v>
      </c>
      <c r="H457" s="76"/>
      <c r="I457" s="19">
        <v>40749</v>
      </c>
      <c r="J457" s="19"/>
      <c r="K457" s="9">
        <v>1.8</v>
      </c>
      <c r="L457" s="9">
        <v>38.4</v>
      </c>
      <c r="M457" s="9">
        <v>8.6</v>
      </c>
      <c r="N457" s="9">
        <v>1.8</v>
      </c>
      <c r="O457" s="9">
        <f t="shared" si="12"/>
        <v>3.6</v>
      </c>
    </row>
    <row r="458" spans="1:15" ht="20.100000000000001" customHeight="1">
      <c r="A458" s="19">
        <v>40756</v>
      </c>
      <c r="B458" s="19"/>
      <c r="C458" s="25">
        <v>2.4</v>
      </c>
      <c r="D458" s="11">
        <v>38.6</v>
      </c>
      <c r="E458" s="9">
        <v>10.119999999999999</v>
      </c>
      <c r="F458" s="9">
        <v>0.7</v>
      </c>
      <c r="G458" s="9">
        <f t="shared" si="11"/>
        <v>1.4</v>
      </c>
      <c r="H458" s="76"/>
      <c r="I458" s="19">
        <v>40756</v>
      </c>
      <c r="J458" s="19"/>
      <c r="K458" s="9">
        <v>1.8</v>
      </c>
      <c r="L458" s="9">
        <v>40.799999999999997</v>
      </c>
      <c r="M458" s="9">
        <v>8.36</v>
      </c>
      <c r="N458" s="9">
        <v>0.9</v>
      </c>
      <c r="O458" s="9">
        <f t="shared" si="12"/>
        <v>1.8</v>
      </c>
    </row>
    <row r="459" spans="1:15" ht="20.100000000000001" customHeight="1">
      <c r="A459" s="19">
        <v>40771</v>
      </c>
      <c r="B459" s="19"/>
      <c r="C459" s="25">
        <v>2.2000000000000002</v>
      </c>
      <c r="D459" s="11">
        <v>34.4</v>
      </c>
      <c r="E459" s="9">
        <v>10.8</v>
      </c>
      <c r="F459" s="9">
        <v>0.8</v>
      </c>
      <c r="G459" s="9">
        <f t="shared" si="11"/>
        <v>1.6</v>
      </c>
      <c r="H459" s="76"/>
      <c r="I459" s="19">
        <v>40772</v>
      </c>
      <c r="J459" s="19"/>
      <c r="K459" s="9">
        <v>1.8</v>
      </c>
      <c r="L459" s="9">
        <v>33.9</v>
      </c>
      <c r="M459" s="9">
        <v>8.65</v>
      </c>
      <c r="N459" s="9">
        <v>1</v>
      </c>
      <c r="O459" s="9">
        <f t="shared" si="12"/>
        <v>2</v>
      </c>
    </row>
    <row r="460" spans="1:15" ht="20.100000000000001" customHeight="1">
      <c r="A460" s="19">
        <v>40777</v>
      </c>
      <c r="B460" s="19"/>
      <c r="C460" s="25">
        <v>2.4</v>
      </c>
      <c r="D460" s="11">
        <v>36.700000000000003</v>
      </c>
      <c r="E460" s="9">
        <v>7.25</v>
      </c>
      <c r="F460" s="9">
        <v>0.8</v>
      </c>
      <c r="G460" s="9">
        <f t="shared" si="11"/>
        <v>1.6</v>
      </c>
      <c r="H460" s="76"/>
      <c r="I460" s="19">
        <v>40777</v>
      </c>
      <c r="J460" s="19"/>
      <c r="K460" s="9">
        <v>1.8</v>
      </c>
      <c r="L460" s="9">
        <v>39.9</v>
      </c>
      <c r="M460" s="9">
        <v>10.65</v>
      </c>
      <c r="N460" s="9">
        <v>0.8</v>
      </c>
      <c r="O460" s="9">
        <f t="shared" si="12"/>
        <v>1.6</v>
      </c>
    </row>
    <row r="461" spans="1:15" ht="20.100000000000001" customHeight="1">
      <c r="A461" s="19">
        <v>40785</v>
      </c>
      <c r="B461" s="19"/>
      <c r="C461" s="25">
        <v>2.4</v>
      </c>
      <c r="D461" s="11">
        <v>35.4</v>
      </c>
      <c r="E461" s="9">
        <v>9.7100000000000009</v>
      </c>
      <c r="F461" s="9">
        <v>0.7</v>
      </c>
      <c r="G461" s="9">
        <f t="shared" si="11"/>
        <v>1.4</v>
      </c>
      <c r="H461" s="76"/>
      <c r="I461" s="19">
        <v>40785</v>
      </c>
      <c r="J461" s="19"/>
      <c r="K461" s="9">
        <v>1.8</v>
      </c>
      <c r="L461" s="9">
        <v>36.200000000000003</v>
      </c>
      <c r="M461" s="9">
        <v>10.95</v>
      </c>
      <c r="N461" s="9">
        <v>0.9</v>
      </c>
      <c r="O461" s="9">
        <f t="shared" si="12"/>
        <v>1.8</v>
      </c>
    </row>
    <row r="462" spans="1:15" ht="20.100000000000001" customHeight="1">
      <c r="A462" s="19">
        <v>40791</v>
      </c>
      <c r="B462" s="19"/>
      <c r="C462" s="25">
        <v>2.4</v>
      </c>
      <c r="D462" s="11">
        <v>30.3</v>
      </c>
      <c r="E462" s="9">
        <v>10.210000000000001</v>
      </c>
      <c r="F462" s="9">
        <v>0.8</v>
      </c>
      <c r="G462" s="9">
        <f t="shared" si="11"/>
        <v>1.6</v>
      </c>
      <c r="H462" s="76"/>
      <c r="I462" s="19">
        <v>40791</v>
      </c>
      <c r="J462" s="19"/>
      <c r="K462" s="9">
        <v>1.8</v>
      </c>
      <c r="L462" s="9">
        <v>36.200000000000003</v>
      </c>
      <c r="M462" s="9">
        <v>11.8</v>
      </c>
      <c r="N462" s="9">
        <v>0.8</v>
      </c>
      <c r="O462" s="9">
        <f t="shared" si="12"/>
        <v>1.6</v>
      </c>
    </row>
    <row r="463" spans="1:15" ht="20.100000000000001" customHeight="1">
      <c r="A463" s="19">
        <v>40798</v>
      </c>
      <c r="B463" s="19"/>
      <c r="C463" s="25">
        <v>2.6</v>
      </c>
      <c r="D463" s="11">
        <v>35.799999999999997</v>
      </c>
      <c r="E463" s="9">
        <v>8.3000000000000007</v>
      </c>
      <c r="F463" s="9">
        <v>0.9</v>
      </c>
      <c r="G463" s="9">
        <f t="shared" si="11"/>
        <v>1.8</v>
      </c>
      <c r="H463" s="76"/>
      <c r="I463" s="19">
        <v>40798</v>
      </c>
      <c r="J463" s="19"/>
      <c r="K463" s="9">
        <v>1.8</v>
      </c>
      <c r="L463" s="9">
        <v>34.4</v>
      </c>
      <c r="M463" s="9">
        <v>9.3000000000000007</v>
      </c>
      <c r="N463" s="9">
        <v>0.7</v>
      </c>
      <c r="O463" s="9">
        <f t="shared" si="12"/>
        <v>1.4</v>
      </c>
    </row>
    <row r="464" spans="1:15" ht="20.100000000000001" customHeight="1">
      <c r="A464" s="19">
        <v>40805</v>
      </c>
      <c r="B464" s="19"/>
      <c r="C464" s="25">
        <v>2.6</v>
      </c>
      <c r="D464" s="11">
        <v>32.799999999999997</v>
      </c>
      <c r="E464" s="9">
        <v>10.06</v>
      </c>
      <c r="F464" s="9">
        <v>0.8</v>
      </c>
      <c r="G464" s="9">
        <f t="shared" si="11"/>
        <v>1.6</v>
      </c>
      <c r="H464" s="76"/>
      <c r="I464" s="19">
        <v>40805</v>
      </c>
      <c r="J464" s="19"/>
      <c r="K464" s="9">
        <v>1.9</v>
      </c>
      <c r="L464" s="9">
        <v>30.8</v>
      </c>
      <c r="M464" s="9">
        <v>8.86</v>
      </c>
      <c r="N464" s="9">
        <v>0.7</v>
      </c>
      <c r="O464" s="9">
        <f t="shared" si="12"/>
        <v>1.4</v>
      </c>
    </row>
    <row r="465" spans="1:15" ht="20.100000000000001" customHeight="1">
      <c r="A465" s="19">
        <v>40812</v>
      </c>
      <c r="B465" s="19"/>
      <c r="C465" s="25">
        <v>2.6</v>
      </c>
      <c r="D465" s="11">
        <v>36.799999999999997</v>
      </c>
      <c r="E465" s="9">
        <v>10.25</v>
      </c>
      <c r="F465" s="9">
        <v>0.7</v>
      </c>
      <c r="G465" s="9">
        <f t="shared" si="11"/>
        <v>1.4</v>
      </c>
      <c r="H465" s="76"/>
      <c r="I465" s="19">
        <v>40812</v>
      </c>
      <c r="J465" s="19"/>
      <c r="K465" s="9">
        <v>1.8</v>
      </c>
      <c r="L465" s="9">
        <v>36.299999999999997</v>
      </c>
      <c r="M465" s="9">
        <v>11.2</v>
      </c>
      <c r="N465" s="9">
        <v>0.7</v>
      </c>
      <c r="O465" s="9">
        <f t="shared" si="12"/>
        <v>1.4</v>
      </c>
    </row>
    <row r="466" spans="1:15" ht="20.100000000000001" customHeight="1">
      <c r="A466" s="19">
        <v>40819</v>
      </c>
      <c r="B466" s="19"/>
      <c r="C466" s="25">
        <v>2.4</v>
      </c>
      <c r="D466" s="11">
        <v>36.700000000000003</v>
      </c>
      <c r="E466" s="9">
        <v>10.55</v>
      </c>
      <c r="F466" s="9">
        <v>0.9</v>
      </c>
      <c r="G466" s="9">
        <f t="shared" si="11"/>
        <v>1.8</v>
      </c>
      <c r="H466" s="76"/>
      <c r="I466" s="19">
        <v>40842</v>
      </c>
      <c r="J466" s="19"/>
      <c r="K466" s="9">
        <v>1.8</v>
      </c>
      <c r="L466" s="9">
        <v>36.299999999999997</v>
      </c>
      <c r="M466" s="9">
        <v>11.89</v>
      </c>
      <c r="N466" s="9">
        <v>0.8</v>
      </c>
      <c r="O466" s="9">
        <f t="shared" si="12"/>
        <v>1.6</v>
      </c>
    </row>
    <row r="467" spans="1:15" ht="20.100000000000001" customHeight="1">
      <c r="A467" s="19">
        <v>40826</v>
      </c>
      <c r="B467" s="19"/>
      <c r="C467" s="25">
        <v>2.4</v>
      </c>
      <c r="D467" s="11">
        <v>35.799999999999997</v>
      </c>
      <c r="E467" s="9">
        <v>10.09</v>
      </c>
      <c r="F467" s="9">
        <v>0.7</v>
      </c>
      <c r="G467" s="9">
        <f t="shared" si="11"/>
        <v>1.4</v>
      </c>
      <c r="H467" s="76"/>
      <c r="I467" s="19">
        <v>40826</v>
      </c>
      <c r="J467" s="19"/>
      <c r="K467" s="9">
        <v>1.8</v>
      </c>
      <c r="L467" s="9">
        <v>35.6</v>
      </c>
      <c r="M467" s="9">
        <v>12.35</v>
      </c>
      <c r="N467" s="9">
        <v>0.8</v>
      </c>
      <c r="O467" s="9">
        <v>1.6</v>
      </c>
    </row>
    <row r="468" spans="1:15" ht="20.100000000000001" customHeight="1">
      <c r="A468" s="19">
        <v>40833</v>
      </c>
      <c r="B468" s="19"/>
      <c r="C468" s="25">
        <v>2.4</v>
      </c>
      <c r="D468" s="11">
        <v>34.4</v>
      </c>
      <c r="E468" s="9">
        <v>9.6199999999999992</v>
      </c>
      <c r="F468" s="9">
        <v>0.8</v>
      </c>
      <c r="G468" s="9">
        <f t="shared" si="11"/>
        <v>1.6</v>
      </c>
      <c r="H468" s="76"/>
      <c r="I468" s="19">
        <v>40833</v>
      </c>
      <c r="J468" s="19"/>
      <c r="K468" s="9">
        <v>1.8</v>
      </c>
      <c r="L468" s="9">
        <v>34.6</v>
      </c>
      <c r="M468" s="9">
        <v>12.44</v>
      </c>
      <c r="N468" s="9">
        <v>0.7</v>
      </c>
      <c r="O468" s="9">
        <v>1.4</v>
      </c>
    </row>
    <row r="469" spans="1:15" ht="20.100000000000001" customHeight="1">
      <c r="A469" s="19">
        <v>40841</v>
      </c>
      <c r="B469" s="19"/>
      <c r="C469" s="25">
        <v>2.4</v>
      </c>
      <c r="D469" s="11">
        <v>35.700000000000003</v>
      </c>
      <c r="E469" s="9">
        <v>11.32</v>
      </c>
      <c r="F469" s="9">
        <v>0.9</v>
      </c>
      <c r="G469" s="9">
        <f t="shared" si="11"/>
        <v>1.8</v>
      </c>
      <c r="H469" s="76"/>
      <c r="I469" s="19">
        <v>40841</v>
      </c>
      <c r="J469" s="19"/>
      <c r="K469" s="9">
        <v>1.8</v>
      </c>
      <c r="L469" s="9">
        <v>34.9</v>
      </c>
      <c r="M469" s="9">
        <v>12.61</v>
      </c>
      <c r="N469" s="9" t="s">
        <v>22</v>
      </c>
      <c r="O469" s="9">
        <v>1.6</v>
      </c>
    </row>
    <row r="470" spans="1:15" ht="20.100000000000001" customHeight="1">
      <c r="A470" s="19">
        <v>40848</v>
      </c>
      <c r="B470" s="19"/>
      <c r="C470" s="25">
        <v>2.4</v>
      </c>
      <c r="D470" s="11">
        <v>34.5</v>
      </c>
      <c r="E470" s="9">
        <v>10.84</v>
      </c>
      <c r="F470" s="9">
        <v>0.9</v>
      </c>
      <c r="G470" s="9">
        <f t="shared" si="11"/>
        <v>1.8</v>
      </c>
      <c r="H470" s="76"/>
      <c r="I470" s="19">
        <v>40848</v>
      </c>
      <c r="J470" s="19"/>
      <c r="K470" s="9">
        <v>1.8</v>
      </c>
      <c r="L470" s="9">
        <v>35.299999999999997</v>
      </c>
      <c r="M470" s="9">
        <v>12.18</v>
      </c>
      <c r="N470" s="9">
        <v>0.5</v>
      </c>
      <c r="O470" s="9">
        <v>1</v>
      </c>
    </row>
    <row r="471" spans="1:15" ht="20.100000000000001" customHeight="1">
      <c r="A471" s="19">
        <v>40854</v>
      </c>
      <c r="B471" s="19"/>
      <c r="C471" s="25">
        <v>2.4</v>
      </c>
      <c r="D471" s="11">
        <v>33.6</v>
      </c>
      <c r="E471" s="9">
        <v>10.81</v>
      </c>
      <c r="F471" s="9">
        <v>0.8</v>
      </c>
      <c r="G471" s="9">
        <f t="shared" si="11"/>
        <v>1.6</v>
      </c>
      <c r="H471" s="76"/>
      <c r="I471" s="19">
        <v>40854</v>
      </c>
      <c r="J471" s="19"/>
      <c r="K471" s="9">
        <v>1.8</v>
      </c>
      <c r="L471" s="9">
        <v>35</v>
      </c>
      <c r="M471" s="9">
        <v>12.17</v>
      </c>
      <c r="N471" s="9">
        <v>0.7</v>
      </c>
      <c r="O471" s="9">
        <v>1.4</v>
      </c>
    </row>
    <row r="472" spans="1:15" ht="20.100000000000001" customHeight="1">
      <c r="A472" s="19">
        <v>40861</v>
      </c>
      <c r="B472" s="19"/>
      <c r="C472" s="25">
        <v>2.4</v>
      </c>
      <c r="D472" s="11">
        <v>32.4</v>
      </c>
      <c r="E472" s="9">
        <v>10.59</v>
      </c>
      <c r="F472" s="9">
        <v>0.6</v>
      </c>
      <c r="G472" s="9">
        <f t="shared" si="11"/>
        <v>1.2</v>
      </c>
      <c r="H472" s="76"/>
      <c r="I472" s="19">
        <v>40861</v>
      </c>
      <c r="J472" s="19"/>
      <c r="K472" s="9">
        <v>1.8</v>
      </c>
      <c r="L472" s="9">
        <v>33.299999999999997</v>
      </c>
      <c r="M472" s="9">
        <v>12.99</v>
      </c>
      <c r="N472" s="9">
        <v>0.6</v>
      </c>
      <c r="O472" s="9">
        <v>1.2</v>
      </c>
    </row>
    <row r="473" spans="1:15" ht="20.100000000000001" customHeight="1">
      <c r="A473" s="19">
        <v>40868</v>
      </c>
      <c r="B473" s="19"/>
      <c r="C473" s="25">
        <v>1.8</v>
      </c>
      <c r="D473" s="11">
        <v>31.8</v>
      </c>
      <c r="E473" s="9">
        <v>10.92</v>
      </c>
      <c r="F473" s="9">
        <v>0.6</v>
      </c>
      <c r="G473" s="9">
        <f t="shared" si="11"/>
        <v>1.2</v>
      </c>
      <c r="H473" s="76"/>
      <c r="I473" s="19">
        <v>40868</v>
      </c>
      <c r="J473" s="19"/>
      <c r="K473" s="9">
        <v>1.8</v>
      </c>
      <c r="L473" s="9">
        <v>34.700000000000003</v>
      </c>
      <c r="M473" s="9">
        <v>12.43</v>
      </c>
      <c r="N473" s="9">
        <v>0.6</v>
      </c>
      <c r="O473" s="9">
        <v>1.2</v>
      </c>
    </row>
    <row r="474" spans="1:15" ht="20.100000000000001" customHeight="1">
      <c r="A474" s="19">
        <v>40875</v>
      </c>
      <c r="B474" s="19"/>
      <c r="C474" s="25">
        <v>2.4</v>
      </c>
      <c r="D474" s="11">
        <v>32.1</v>
      </c>
      <c r="E474" s="9">
        <v>10.83</v>
      </c>
      <c r="F474" s="9">
        <v>0.8</v>
      </c>
      <c r="G474" s="9">
        <f t="shared" si="11"/>
        <v>1.6</v>
      </c>
      <c r="H474" s="76"/>
      <c r="I474" s="19">
        <v>40875</v>
      </c>
      <c r="J474" s="19"/>
      <c r="K474" s="9">
        <v>1.8</v>
      </c>
      <c r="L474" s="9">
        <v>33.1</v>
      </c>
      <c r="M474" s="9">
        <v>11.81</v>
      </c>
      <c r="N474" s="9">
        <v>0.8</v>
      </c>
      <c r="O474" s="9">
        <v>1.6</v>
      </c>
    </row>
    <row r="475" spans="1:15" ht="20.100000000000001" customHeight="1">
      <c r="A475" s="19">
        <v>40882</v>
      </c>
      <c r="B475" s="19"/>
      <c r="C475" s="25">
        <v>2.4</v>
      </c>
      <c r="D475" s="11">
        <v>31.2</v>
      </c>
      <c r="E475" s="9">
        <v>10.23</v>
      </c>
      <c r="F475" s="9">
        <v>0.6</v>
      </c>
      <c r="G475" s="9">
        <f t="shared" si="11"/>
        <v>1.2</v>
      </c>
      <c r="H475" s="76"/>
      <c r="I475" s="19">
        <v>40882</v>
      </c>
      <c r="J475" s="19"/>
      <c r="K475" s="9">
        <v>1.8</v>
      </c>
      <c r="L475" s="9">
        <v>28.3</v>
      </c>
      <c r="M475" s="9">
        <v>12.1</v>
      </c>
      <c r="N475" s="9">
        <v>0.6</v>
      </c>
      <c r="O475" s="9">
        <v>1.2</v>
      </c>
    </row>
    <row r="476" spans="1:15" ht="20.100000000000001" customHeight="1">
      <c r="A476" s="19">
        <v>40889</v>
      </c>
      <c r="B476" s="19"/>
      <c r="C476" s="25">
        <v>2.4</v>
      </c>
      <c r="D476" s="11">
        <v>31.9</v>
      </c>
      <c r="E476" s="9">
        <v>10.93</v>
      </c>
      <c r="F476" s="9">
        <v>1</v>
      </c>
      <c r="G476" s="9">
        <f>(F476*2)</f>
        <v>2</v>
      </c>
      <c r="H476" s="76"/>
      <c r="I476" s="19">
        <v>40889</v>
      </c>
      <c r="J476" s="19"/>
      <c r="K476" s="9">
        <v>1.8</v>
      </c>
      <c r="L476" s="9">
        <v>31.5</v>
      </c>
      <c r="M476" s="9">
        <v>11.81</v>
      </c>
      <c r="N476" s="9">
        <v>0.7</v>
      </c>
      <c r="O476" s="9">
        <v>1.4</v>
      </c>
    </row>
    <row r="477" spans="1:15" ht="20.100000000000001" customHeight="1">
      <c r="A477" s="19">
        <v>40896</v>
      </c>
      <c r="B477" s="19"/>
      <c r="C477" s="25">
        <v>2.4</v>
      </c>
      <c r="D477" s="11">
        <v>32.4</v>
      </c>
      <c r="E477" s="9" t="s">
        <v>23</v>
      </c>
      <c r="F477" s="9">
        <v>0.9</v>
      </c>
      <c r="G477" s="9">
        <f>(F477*2)</f>
        <v>1.8</v>
      </c>
      <c r="H477" s="76"/>
      <c r="I477" s="19">
        <v>40896</v>
      </c>
      <c r="J477" s="19"/>
      <c r="K477" s="9">
        <v>1.8</v>
      </c>
      <c r="L477" s="9">
        <v>33.799999999999997</v>
      </c>
      <c r="M477" s="9">
        <v>12.8</v>
      </c>
      <c r="N477" s="9">
        <v>0.7</v>
      </c>
      <c r="O477" s="9">
        <v>1.4</v>
      </c>
    </row>
    <row r="478" spans="1:15" ht="20.100000000000001" customHeight="1">
      <c r="A478" s="19">
        <v>40905</v>
      </c>
      <c r="B478" s="19"/>
      <c r="C478" s="25">
        <v>2.4</v>
      </c>
      <c r="D478" s="11">
        <v>28.6</v>
      </c>
      <c r="E478" s="9">
        <v>9.3800000000000008</v>
      </c>
      <c r="F478" s="9">
        <v>0.5</v>
      </c>
      <c r="G478" s="9">
        <v>1</v>
      </c>
      <c r="H478" s="76"/>
      <c r="I478" s="19">
        <v>40905</v>
      </c>
      <c r="J478" s="19"/>
      <c r="K478" s="9">
        <v>1.8</v>
      </c>
      <c r="L478" s="9">
        <v>30.7</v>
      </c>
      <c r="M478" s="9">
        <v>11.51</v>
      </c>
      <c r="N478" s="9">
        <v>0.7</v>
      </c>
      <c r="O478" s="9">
        <v>1.4</v>
      </c>
    </row>
    <row r="479" spans="1:15" ht="20.100000000000001" customHeight="1">
      <c r="A479" s="19">
        <v>40911</v>
      </c>
      <c r="B479" s="19"/>
      <c r="C479" s="25">
        <v>2.5</v>
      </c>
      <c r="D479" s="11">
        <v>31.9</v>
      </c>
      <c r="E479" s="9">
        <v>10.91</v>
      </c>
      <c r="F479" s="9">
        <v>0.6</v>
      </c>
      <c r="G479" s="9">
        <v>1.2</v>
      </c>
      <c r="H479" s="76"/>
      <c r="I479" s="19">
        <v>40911</v>
      </c>
      <c r="J479" s="19"/>
      <c r="K479" s="9">
        <v>1.9</v>
      </c>
      <c r="L479" s="9">
        <v>32.1</v>
      </c>
      <c r="M479" s="9">
        <v>12.62</v>
      </c>
      <c r="N479" s="9">
        <v>0.6</v>
      </c>
      <c r="O479" s="9">
        <v>1.2</v>
      </c>
    </row>
    <row r="480" spans="1:15" ht="20.100000000000001" customHeight="1">
      <c r="A480" s="19">
        <v>40917</v>
      </c>
      <c r="B480" s="19"/>
      <c r="C480" s="25">
        <v>2.4</v>
      </c>
      <c r="D480" s="11">
        <v>33.5</v>
      </c>
      <c r="E480" s="9">
        <v>11.01</v>
      </c>
      <c r="F480" s="9">
        <v>0.8</v>
      </c>
      <c r="G480" s="9">
        <v>1.6</v>
      </c>
      <c r="H480" s="76"/>
      <c r="I480" s="19">
        <v>40917</v>
      </c>
      <c r="J480" s="19"/>
      <c r="K480" s="9">
        <v>1.8</v>
      </c>
      <c r="L480" s="9">
        <v>28</v>
      </c>
      <c r="M480" s="9">
        <v>7.71</v>
      </c>
      <c r="N480" s="9">
        <v>0.4</v>
      </c>
      <c r="O480" s="9">
        <v>0.8</v>
      </c>
    </row>
    <row r="481" spans="1:15" ht="20.100000000000001" customHeight="1">
      <c r="A481" s="19">
        <v>40924</v>
      </c>
      <c r="B481" s="19"/>
      <c r="C481" s="25">
        <v>2.4</v>
      </c>
      <c r="D481" s="11">
        <v>31.8</v>
      </c>
      <c r="E481" s="9">
        <v>10.8</v>
      </c>
      <c r="F481" s="9">
        <v>0.7</v>
      </c>
      <c r="G481" s="9">
        <v>1.4</v>
      </c>
      <c r="H481" s="76"/>
      <c r="I481" s="19">
        <v>40924</v>
      </c>
      <c r="J481" s="19"/>
      <c r="K481" s="9">
        <v>1.8</v>
      </c>
      <c r="L481" s="9">
        <v>33.200000000000003</v>
      </c>
      <c r="M481" s="9">
        <v>10.43</v>
      </c>
      <c r="N481" s="9">
        <v>0.6</v>
      </c>
      <c r="O481" s="9">
        <v>1.2</v>
      </c>
    </row>
    <row r="482" spans="1:15" ht="20.100000000000001" customHeight="1">
      <c r="A482" s="19">
        <v>40931</v>
      </c>
      <c r="B482" s="19"/>
      <c r="C482" s="25">
        <v>2.4</v>
      </c>
      <c r="D482" s="11">
        <v>31.6</v>
      </c>
      <c r="E482" s="9">
        <v>9.6300000000000008</v>
      </c>
      <c r="F482" s="9">
        <v>0.6</v>
      </c>
      <c r="G482" s="9">
        <v>1.2</v>
      </c>
      <c r="H482" s="76"/>
      <c r="I482" s="19">
        <v>40931</v>
      </c>
      <c r="J482" s="19"/>
      <c r="K482" s="9">
        <v>1.8</v>
      </c>
      <c r="L482" s="9">
        <v>32</v>
      </c>
      <c r="M482" s="9">
        <v>11.77</v>
      </c>
      <c r="N482" s="9">
        <v>0.4</v>
      </c>
      <c r="O482" s="9">
        <v>0.8</v>
      </c>
    </row>
    <row r="483" spans="1:15" ht="20.100000000000001" customHeight="1">
      <c r="A483" s="19">
        <v>40938</v>
      </c>
      <c r="B483" s="19"/>
      <c r="C483" s="25">
        <v>2.4</v>
      </c>
      <c r="D483" s="11">
        <v>32.799999999999997</v>
      </c>
      <c r="E483" s="9">
        <v>10.01</v>
      </c>
      <c r="F483" s="9">
        <v>0.8</v>
      </c>
      <c r="G483" s="9">
        <v>1.6</v>
      </c>
      <c r="H483" s="76"/>
      <c r="I483" s="19">
        <v>40938</v>
      </c>
      <c r="J483" s="19"/>
      <c r="K483" s="9">
        <v>1.8</v>
      </c>
      <c r="L483" s="9">
        <v>22</v>
      </c>
      <c r="M483" s="9">
        <v>8.82</v>
      </c>
      <c r="N483" s="9">
        <v>0.5</v>
      </c>
      <c r="O483" s="9">
        <v>1</v>
      </c>
    </row>
    <row r="484" spans="1:15" ht="20.100000000000001" customHeight="1">
      <c r="A484" s="19">
        <v>40945</v>
      </c>
      <c r="B484" s="64">
        <v>0.61458333333333337</v>
      </c>
      <c r="C484" s="25">
        <v>2.4</v>
      </c>
      <c r="D484" s="11">
        <v>27.9</v>
      </c>
      <c r="E484" s="9">
        <v>9.56</v>
      </c>
      <c r="F484" s="9">
        <v>0.6</v>
      </c>
      <c r="G484" s="9">
        <v>1.2</v>
      </c>
      <c r="H484" s="76"/>
      <c r="I484" s="19">
        <v>40945</v>
      </c>
      <c r="J484" s="19" t="s">
        <v>24</v>
      </c>
      <c r="K484" s="9">
        <v>1.8</v>
      </c>
      <c r="L484" s="9">
        <v>32.299999999999997</v>
      </c>
      <c r="M484" s="9">
        <v>10.72</v>
      </c>
      <c r="N484" s="9">
        <v>0.5</v>
      </c>
      <c r="O484" s="9">
        <f t="shared" ref="O484:O548" si="13">(N484*2)</f>
        <v>1</v>
      </c>
    </row>
    <row r="485" spans="1:15" ht="20.100000000000001" customHeight="1">
      <c r="A485" s="19">
        <v>40952</v>
      </c>
      <c r="B485" s="64">
        <v>0.61458333333333337</v>
      </c>
      <c r="C485" s="25">
        <v>2.2000000000000002</v>
      </c>
      <c r="D485" s="11">
        <v>33.299999999999997</v>
      </c>
      <c r="E485" s="9">
        <v>11.1</v>
      </c>
      <c r="F485" s="9">
        <v>0.7</v>
      </c>
      <c r="G485" s="9">
        <v>1.4</v>
      </c>
      <c r="H485" s="76"/>
      <c r="I485" s="19">
        <v>40952</v>
      </c>
      <c r="J485" s="19" t="s">
        <v>25</v>
      </c>
      <c r="K485" s="9">
        <v>1.7</v>
      </c>
      <c r="L485" s="9">
        <v>33.200000000000003</v>
      </c>
      <c r="M485" s="9">
        <v>11.28</v>
      </c>
      <c r="N485" s="9">
        <v>0.5</v>
      </c>
      <c r="O485" s="9">
        <f t="shared" si="13"/>
        <v>1</v>
      </c>
    </row>
    <row r="486" spans="1:15" ht="20.100000000000001" customHeight="1">
      <c r="A486" s="19">
        <v>40959</v>
      </c>
      <c r="B486" s="64">
        <v>0.625</v>
      </c>
      <c r="C486" s="25">
        <v>2.4</v>
      </c>
      <c r="D486" s="11">
        <v>32.799999999999997</v>
      </c>
      <c r="E486" s="9">
        <v>9.15</v>
      </c>
      <c r="F486" s="9">
        <v>0.7</v>
      </c>
      <c r="G486" s="9">
        <v>1.4</v>
      </c>
      <c r="H486" s="76"/>
      <c r="I486" s="19">
        <v>40959</v>
      </c>
      <c r="J486" s="19" t="s">
        <v>26</v>
      </c>
      <c r="K486" s="9">
        <v>1.8</v>
      </c>
      <c r="L486" s="9">
        <v>31.1</v>
      </c>
      <c r="M486" s="9">
        <v>11</v>
      </c>
      <c r="N486" s="9">
        <v>0.5</v>
      </c>
      <c r="O486" s="9">
        <f t="shared" si="13"/>
        <v>1</v>
      </c>
    </row>
    <row r="487" spans="1:15" ht="20.100000000000001" customHeight="1">
      <c r="A487" s="19">
        <v>40966</v>
      </c>
      <c r="B487" s="64">
        <v>0.61458333333333337</v>
      </c>
      <c r="C487" s="25">
        <v>2.4</v>
      </c>
      <c r="D487" s="11">
        <v>33.700000000000003</v>
      </c>
      <c r="E487" s="9">
        <v>8.4499999999999993</v>
      </c>
      <c r="F487" s="9">
        <v>0.6</v>
      </c>
      <c r="G487" s="9">
        <v>1.2</v>
      </c>
      <c r="H487" s="76"/>
      <c r="I487" s="19">
        <v>40966</v>
      </c>
      <c r="J487" s="19" t="s">
        <v>25</v>
      </c>
      <c r="K487" s="9">
        <v>1.8</v>
      </c>
      <c r="L487" s="9">
        <v>32.6</v>
      </c>
      <c r="M487" s="9">
        <v>12</v>
      </c>
      <c r="N487" s="9">
        <v>0.5</v>
      </c>
      <c r="O487" s="9">
        <f t="shared" si="13"/>
        <v>1</v>
      </c>
    </row>
    <row r="488" spans="1:15" ht="20.100000000000001" customHeight="1">
      <c r="A488" s="19">
        <v>40974</v>
      </c>
      <c r="B488" s="64">
        <v>0.48958333333333331</v>
      </c>
      <c r="C488" s="25">
        <v>2.4</v>
      </c>
      <c r="D488" s="11">
        <v>31.4</v>
      </c>
      <c r="E488" s="9">
        <v>9.8000000000000007</v>
      </c>
      <c r="F488" s="9">
        <v>0.8</v>
      </c>
      <c r="G488" s="9">
        <v>1.6</v>
      </c>
      <c r="H488" s="76"/>
      <c r="I488" s="19">
        <v>40974</v>
      </c>
      <c r="J488" s="19" t="s">
        <v>27</v>
      </c>
      <c r="K488" s="9">
        <v>1.8</v>
      </c>
      <c r="L488" s="9">
        <v>29.1</v>
      </c>
      <c r="M488" s="9">
        <v>9.1</v>
      </c>
      <c r="N488" s="9">
        <v>0.3</v>
      </c>
      <c r="O488" s="9">
        <f t="shared" si="13"/>
        <v>0.6</v>
      </c>
    </row>
    <row r="489" spans="1:15" ht="20.100000000000001" customHeight="1">
      <c r="A489" s="19">
        <v>40981</v>
      </c>
      <c r="B489" s="64">
        <v>0.41666666666666669</v>
      </c>
      <c r="C489" s="25">
        <v>2.1</v>
      </c>
      <c r="D489" s="11">
        <v>33.200000000000003</v>
      </c>
      <c r="E489" s="9">
        <v>9.85</v>
      </c>
      <c r="F489" s="9">
        <v>0.8</v>
      </c>
      <c r="G489" s="9">
        <v>1.6</v>
      </c>
      <c r="H489" s="76"/>
      <c r="I489" s="19">
        <v>40981</v>
      </c>
      <c r="J489" s="19" t="s">
        <v>28</v>
      </c>
      <c r="K489" s="9">
        <v>1.6</v>
      </c>
      <c r="L489" s="9">
        <v>34.200000000000003</v>
      </c>
      <c r="M489" s="9">
        <v>11.4</v>
      </c>
      <c r="N489" s="9">
        <v>0.6</v>
      </c>
      <c r="O489" s="9">
        <f t="shared" si="13"/>
        <v>1.2</v>
      </c>
    </row>
    <row r="490" spans="1:15" ht="20.100000000000001" customHeight="1">
      <c r="A490" s="19">
        <v>40987</v>
      </c>
      <c r="B490" s="64">
        <v>0.61458333333333337</v>
      </c>
      <c r="C490" s="25">
        <v>2.4</v>
      </c>
      <c r="D490" s="11">
        <v>33.299999999999997</v>
      </c>
      <c r="E490" s="9">
        <v>9.65</v>
      </c>
      <c r="F490" s="9">
        <v>1.2</v>
      </c>
      <c r="G490" s="9">
        <v>2.4</v>
      </c>
      <c r="H490" s="76"/>
      <c r="I490" s="19">
        <v>40987</v>
      </c>
      <c r="J490" s="19" t="s">
        <v>25</v>
      </c>
      <c r="K490" s="9">
        <v>1.8</v>
      </c>
      <c r="L490" s="9">
        <v>32.9</v>
      </c>
      <c r="M490" s="9">
        <v>12.9</v>
      </c>
      <c r="N490" s="9">
        <v>0.5</v>
      </c>
      <c r="O490" s="9">
        <f t="shared" si="13"/>
        <v>1</v>
      </c>
    </row>
    <row r="491" spans="1:15" ht="20.100000000000001" customHeight="1">
      <c r="A491" s="19">
        <v>40995</v>
      </c>
      <c r="B491" s="64">
        <v>0.51041666666666663</v>
      </c>
      <c r="C491" s="25">
        <v>2.4</v>
      </c>
      <c r="D491" s="11">
        <v>36.700000000000003</v>
      </c>
      <c r="E491" s="9">
        <v>10.7</v>
      </c>
      <c r="F491" s="9">
        <v>1</v>
      </c>
      <c r="G491" s="9">
        <f t="shared" ref="G491:G552" si="14">(F491*2)</f>
        <v>2</v>
      </c>
      <c r="H491" s="76"/>
      <c r="I491" s="19">
        <v>40995</v>
      </c>
      <c r="J491" s="19" t="s">
        <v>29</v>
      </c>
      <c r="K491" s="9">
        <v>1.9</v>
      </c>
      <c r="L491" s="9">
        <v>37.1</v>
      </c>
      <c r="M491" s="9">
        <v>12.8</v>
      </c>
      <c r="N491" s="9">
        <v>0.7</v>
      </c>
      <c r="O491" s="9">
        <f t="shared" si="13"/>
        <v>1.4</v>
      </c>
    </row>
    <row r="492" spans="1:15" ht="20.100000000000001" customHeight="1">
      <c r="A492" s="19">
        <v>41001</v>
      </c>
      <c r="B492" s="64">
        <v>0.57291666666666663</v>
      </c>
      <c r="C492" s="25">
        <v>2.4</v>
      </c>
      <c r="D492" s="11">
        <v>34.4</v>
      </c>
      <c r="E492" s="9">
        <v>10.199999999999999</v>
      </c>
      <c r="F492" s="9">
        <v>0.8</v>
      </c>
      <c r="G492" s="9">
        <f t="shared" si="14"/>
        <v>1.6</v>
      </c>
      <c r="H492" s="76"/>
      <c r="I492" s="19">
        <v>41001</v>
      </c>
      <c r="J492" s="19" t="s">
        <v>30</v>
      </c>
      <c r="K492" s="9">
        <v>1.8</v>
      </c>
      <c r="L492" s="9">
        <v>30</v>
      </c>
      <c r="M492" s="9">
        <v>10</v>
      </c>
      <c r="N492" s="9">
        <v>0.4</v>
      </c>
      <c r="O492" s="9">
        <f t="shared" si="13"/>
        <v>0.8</v>
      </c>
    </row>
    <row r="493" spans="1:15" ht="20.100000000000001" customHeight="1">
      <c r="A493" s="19">
        <v>41009</v>
      </c>
      <c r="B493" s="64">
        <v>0.48958333333333331</v>
      </c>
      <c r="C493" s="25">
        <v>2.4</v>
      </c>
      <c r="D493" s="11">
        <v>33.200000000000003</v>
      </c>
      <c r="E493" s="9">
        <v>10.1</v>
      </c>
      <c r="F493" s="9">
        <v>0.8</v>
      </c>
      <c r="G493" s="9">
        <f t="shared" si="14"/>
        <v>1.6</v>
      </c>
      <c r="H493" s="76"/>
      <c r="I493" s="19">
        <v>41009</v>
      </c>
      <c r="J493" s="19" t="s">
        <v>27</v>
      </c>
      <c r="K493" s="9">
        <v>2</v>
      </c>
      <c r="L493" s="9">
        <v>32.200000000000003</v>
      </c>
      <c r="M493" s="9">
        <v>10.5</v>
      </c>
      <c r="N493" s="9">
        <v>0.5</v>
      </c>
      <c r="O493" s="9">
        <f t="shared" si="13"/>
        <v>1</v>
      </c>
    </row>
    <row r="494" spans="1:15" ht="20.100000000000001" customHeight="1">
      <c r="A494" s="19">
        <v>41015</v>
      </c>
      <c r="B494" s="64">
        <v>0.57291666666666663</v>
      </c>
      <c r="C494" s="25">
        <v>1.8</v>
      </c>
      <c r="D494" s="11">
        <v>35.299999999999997</v>
      </c>
      <c r="E494" s="9">
        <v>10.5</v>
      </c>
      <c r="F494" s="9">
        <v>0.8</v>
      </c>
      <c r="G494" s="9">
        <f t="shared" si="14"/>
        <v>1.6</v>
      </c>
      <c r="H494" s="76"/>
      <c r="I494" s="19">
        <v>41015</v>
      </c>
      <c r="J494" s="19" t="s">
        <v>30</v>
      </c>
      <c r="K494" s="9">
        <v>1.8</v>
      </c>
      <c r="L494" s="9"/>
      <c r="M494" s="9"/>
      <c r="N494" s="9"/>
      <c r="O494" s="9">
        <f t="shared" si="13"/>
        <v>0</v>
      </c>
    </row>
    <row r="495" spans="1:15" ht="20.100000000000001" customHeight="1">
      <c r="A495" s="19">
        <v>41022</v>
      </c>
      <c r="B495" s="64">
        <v>0.58333333333333337</v>
      </c>
      <c r="C495" s="25">
        <v>2.4</v>
      </c>
      <c r="D495" s="11">
        <v>33.4</v>
      </c>
      <c r="E495" s="9">
        <v>9.75</v>
      </c>
      <c r="F495" s="9">
        <v>0.6</v>
      </c>
      <c r="G495" s="9">
        <f t="shared" si="14"/>
        <v>1.2</v>
      </c>
      <c r="H495" s="76"/>
      <c r="I495" s="19">
        <v>41022</v>
      </c>
      <c r="J495" s="19" t="s">
        <v>31</v>
      </c>
      <c r="K495" s="9">
        <v>2</v>
      </c>
      <c r="L495" s="9">
        <v>32.9</v>
      </c>
      <c r="M495" s="9">
        <v>11.4</v>
      </c>
      <c r="N495" s="9">
        <v>0.8</v>
      </c>
      <c r="O495" s="9">
        <f t="shared" si="13"/>
        <v>1.6</v>
      </c>
    </row>
    <row r="496" spans="1:15" ht="20.100000000000001" customHeight="1">
      <c r="A496" s="19">
        <v>41029</v>
      </c>
      <c r="B496" s="64">
        <v>0.60416666666666663</v>
      </c>
      <c r="C496" s="25">
        <v>2.6</v>
      </c>
      <c r="D496" s="11">
        <v>34.6</v>
      </c>
      <c r="E496" s="9">
        <v>10.199999999999999</v>
      </c>
      <c r="F496" s="9">
        <v>1</v>
      </c>
      <c r="G496" s="9">
        <f t="shared" si="14"/>
        <v>2</v>
      </c>
      <c r="H496" s="76"/>
      <c r="I496" s="19">
        <v>41031</v>
      </c>
      <c r="J496" s="64">
        <v>0.3576388888888889</v>
      </c>
      <c r="K496" s="9">
        <v>2</v>
      </c>
      <c r="L496" s="9">
        <v>34.200000000000003</v>
      </c>
      <c r="M496" s="9">
        <v>11.4</v>
      </c>
      <c r="N496" s="9">
        <v>1.4</v>
      </c>
      <c r="O496" s="9">
        <f t="shared" si="13"/>
        <v>2.8</v>
      </c>
    </row>
    <row r="497" spans="1:15" ht="20.100000000000001" customHeight="1">
      <c r="A497" s="19">
        <v>41037</v>
      </c>
      <c r="B497" s="64">
        <v>0.47569444444444442</v>
      </c>
      <c r="C497" s="25">
        <v>2.6</v>
      </c>
      <c r="D497" s="11">
        <v>36.799999999999997</v>
      </c>
      <c r="E497" s="9">
        <v>10.3</v>
      </c>
      <c r="F497" s="9">
        <v>1.5</v>
      </c>
      <c r="G497" s="9">
        <f t="shared" si="14"/>
        <v>3</v>
      </c>
      <c r="H497" s="76"/>
      <c r="I497" s="19">
        <v>41037</v>
      </c>
      <c r="J497" s="64">
        <v>0.47569444444444442</v>
      </c>
      <c r="K497" s="9">
        <v>2</v>
      </c>
      <c r="L497" s="9">
        <v>37.1</v>
      </c>
      <c r="M497" s="9">
        <v>11.4</v>
      </c>
      <c r="N497" s="9">
        <v>1.5</v>
      </c>
      <c r="O497" s="9">
        <f t="shared" si="13"/>
        <v>3</v>
      </c>
    </row>
    <row r="498" spans="1:15" ht="20.100000000000001" customHeight="1">
      <c r="A498" s="19">
        <v>41043</v>
      </c>
      <c r="B498" s="64">
        <v>0.39583333333333331</v>
      </c>
      <c r="C498" s="25">
        <v>2.5</v>
      </c>
      <c r="D498" s="11">
        <v>35.4</v>
      </c>
      <c r="E498" s="9">
        <v>9.6999999999999993</v>
      </c>
      <c r="F498" s="9">
        <v>0.9</v>
      </c>
      <c r="G498" s="9">
        <f t="shared" si="14"/>
        <v>1.8</v>
      </c>
      <c r="H498" s="76"/>
      <c r="I498" s="19">
        <v>41043</v>
      </c>
      <c r="J498" s="64">
        <v>0.39583333333333331</v>
      </c>
      <c r="K498" s="9">
        <v>2</v>
      </c>
      <c r="L498" s="9">
        <v>36.200000000000003</v>
      </c>
      <c r="M498" s="9">
        <v>11.3</v>
      </c>
      <c r="N498" s="9">
        <v>1.4</v>
      </c>
      <c r="O498" s="9">
        <f t="shared" si="13"/>
        <v>2.8</v>
      </c>
    </row>
    <row r="499" spans="1:15" ht="20.100000000000001" customHeight="1">
      <c r="A499" s="19">
        <v>41050</v>
      </c>
      <c r="B499" s="64">
        <v>0.63541666666666663</v>
      </c>
      <c r="C499" s="25">
        <v>2.5</v>
      </c>
      <c r="D499" s="11">
        <v>35.700000000000003</v>
      </c>
      <c r="E499" s="9">
        <v>11.4</v>
      </c>
      <c r="F499" s="9">
        <v>0.75</v>
      </c>
      <c r="G499" s="9">
        <f t="shared" si="14"/>
        <v>1.5</v>
      </c>
      <c r="H499" s="76"/>
      <c r="I499" s="19">
        <v>41050</v>
      </c>
      <c r="J499" s="64">
        <v>0.63541666666666663</v>
      </c>
      <c r="K499" s="9">
        <v>2</v>
      </c>
      <c r="L499" s="9">
        <v>34.5</v>
      </c>
      <c r="M499" s="9">
        <v>10.7</v>
      </c>
      <c r="N499" s="9">
        <v>0.25</v>
      </c>
      <c r="O499" s="9">
        <f t="shared" si="13"/>
        <v>0.5</v>
      </c>
    </row>
    <row r="500" spans="1:15" ht="20.100000000000001" customHeight="1">
      <c r="A500" s="19">
        <v>41059</v>
      </c>
      <c r="B500" s="64">
        <v>0.6875</v>
      </c>
      <c r="C500" s="25">
        <v>2.5</v>
      </c>
      <c r="D500" s="11">
        <v>36.700000000000003</v>
      </c>
      <c r="E500" s="9">
        <v>10.9</v>
      </c>
      <c r="F500" s="9">
        <v>0.8</v>
      </c>
      <c r="G500" s="9">
        <f t="shared" si="14"/>
        <v>1.6</v>
      </c>
      <c r="H500" s="76"/>
      <c r="I500" s="19">
        <v>41059</v>
      </c>
      <c r="J500" s="64">
        <v>0.6875</v>
      </c>
      <c r="K500" s="9">
        <v>2</v>
      </c>
      <c r="L500" s="9">
        <v>36.700000000000003</v>
      </c>
      <c r="M500" s="9">
        <v>13.2</v>
      </c>
      <c r="N500" s="9">
        <v>0.6</v>
      </c>
      <c r="O500" s="9">
        <f t="shared" si="13"/>
        <v>1.2</v>
      </c>
    </row>
    <row r="501" spans="1:15" ht="20.100000000000001" customHeight="1">
      <c r="A501" s="19">
        <v>41066</v>
      </c>
      <c r="B501" s="64">
        <v>0.4826388888888889</v>
      </c>
      <c r="C501" s="25">
        <v>2.5</v>
      </c>
      <c r="D501" s="11">
        <v>34.9</v>
      </c>
      <c r="E501" s="9">
        <v>11.5</v>
      </c>
      <c r="F501" s="9">
        <v>1.3</v>
      </c>
      <c r="G501" s="9">
        <f t="shared" si="14"/>
        <v>2.6</v>
      </c>
      <c r="H501" s="76"/>
      <c r="I501" s="19">
        <v>40700</v>
      </c>
      <c r="J501" s="64">
        <v>0.4826388888888889</v>
      </c>
      <c r="K501" s="9">
        <v>1.9</v>
      </c>
      <c r="L501" s="9">
        <v>37.5</v>
      </c>
      <c r="M501" s="9">
        <v>11.6</v>
      </c>
      <c r="N501" s="9">
        <v>1.4</v>
      </c>
      <c r="O501" s="9">
        <f t="shared" si="13"/>
        <v>2.8</v>
      </c>
    </row>
    <row r="502" spans="1:15" ht="20.100000000000001" customHeight="1">
      <c r="A502" s="19">
        <v>41071</v>
      </c>
      <c r="B502" s="64">
        <v>0.55208333333333337</v>
      </c>
      <c r="C502" s="25">
        <v>2.5</v>
      </c>
      <c r="D502" s="11">
        <v>36.200000000000003</v>
      </c>
      <c r="E502" s="9">
        <v>11.31</v>
      </c>
      <c r="F502" s="9">
        <v>0.6</v>
      </c>
      <c r="G502" s="9">
        <f t="shared" si="14"/>
        <v>1.2</v>
      </c>
      <c r="H502" s="76"/>
      <c r="I502" s="19">
        <v>41071</v>
      </c>
      <c r="J502" s="64">
        <v>0.55208333333333337</v>
      </c>
      <c r="K502" s="9">
        <v>1.9</v>
      </c>
      <c r="L502" s="9">
        <v>35.799999999999997</v>
      </c>
      <c r="M502" s="9">
        <v>9.7100000000000009</v>
      </c>
      <c r="N502" s="9">
        <v>0.7</v>
      </c>
      <c r="O502" s="9">
        <f t="shared" si="13"/>
        <v>1.4</v>
      </c>
    </row>
    <row r="503" spans="1:15" ht="20.100000000000001" customHeight="1">
      <c r="A503" s="19">
        <v>41078</v>
      </c>
      <c r="B503" s="64">
        <v>0.47916666666666669</v>
      </c>
      <c r="C503" s="25">
        <v>2.4</v>
      </c>
      <c r="D503" s="11">
        <v>35.1</v>
      </c>
      <c r="E503" s="9">
        <v>10.8</v>
      </c>
      <c r="F503" s="9">
        <v>0.9</v>
      </c>
      <c r="G503" s="9">
        <f t="shared" si="14"/>
        <v>1.8</v>
      </c>
      <c r="H503" s="76"/>
      <c r="I503" s="19">
        <v>41078</v>
      </c>
      <c r="J503" s="64">
        <v>0.47916666666666669</v>
      </c>
      <c r="K503" s="9">
        <v>2</v>
      </c>
      <c r="L503" s="9">
        <v>35.4</v>
      </c>
      <c r="M503" s="9">
        <v>11.2</v>
      </c>
      <c r="N503" s="9">
        <v>1.3</v>
      </c>
      <c r="O503" s="9">
        <f t="shared" si="13"/>
        <v>2.6</v>
      </c>
    </row>
    <row r="504" spans="1:15" ht="20.100000000000001" customHeight="1">
      <c r="A504" s="19">
        <v>41085</v>
      </c>
      <c r="B504" s="64">
        <v>0.60069444444444442</v>
      </c>
      <c r="C504" s="25">
        <v>2.6</v>
      </c>
      <c r="D504" s="11">
        <v>36.1</v>
      </c>
      <c r="E504" s="9">
        <v>11.2</v>
      </c>
      <c r="F504" s="9">
        <v>0.8</v>
      </c>
      <c r="G504" s="9">
        <f t="shared" si="14"/>
        <v>1.6</v>
      </c>
      <c r="H504" s="76"/>
      <c r="I504" s="19">
        <v>41085</v>
      </c>
      <c r="J504" s="64">
        <v>0.60069444444444442</v>
      </c>
      <c r="K504" s="9">
        <v>2</v>
      </c>
      <c r="L504" s="9">
        <v>36.299999999999997</v>
      </c>
      <c r="M504" s="9">
        <v>11.3</v>
      </c>
      <c r="N504" s="9">
        <v>1.2</v>
      </c>
      <c r="O504" s="9">
        <f t="shared" si="13"/>
        <v>2.4</v>
      </c>
    </row>
    <row r="505" spans="1:15" ht="20.100000000000001" customHeight="1">
      <c r="A505" s="19">
        <v>41092</v>
      </c>
      <c r="B505" s="64">
        <v>0.47222222222222227</v>
      </c>
      <c r="C505" s="25">
        <v>2.6</v>
      </c>
      <c r="D505" s="11">
        <v>35.4</v>
      </c>
      <c r="E505" s="9">
        <v>10.8</v>
      </c>
      <c r="F505" s="9">
        <v>0.7</v>
      </c>
      <c r="G505" s="9">
        <f t="shared" si="14"/>
        <v>1.4</v>
      </c>
      <c r="H505" s="76"/>
      <c r="I505" s="19">
        <v>41092</v>
      </c>
      <c r="J505" s="64">
        <v>0.47222222222222227</v>
      </c>
      <c r="K505" s="9">
        <v>2</v>
      </c>
      <c r="L505" s="9">
        <v>35.200000000000003</v>
      </c>
      <c r="M505" s="9">
        <v>11</v>
      </c>
      <c r="N505" s="9">
        <v>1.1000000000000001</v>
      </c>
      <c r="O505" s="9">
        <f t="shared" si="13"/>
        <v>2.2000000000000002</v>
      </c>
    </row>
    <row r="506" spans="1:15" ht="20.100000000000001" customHeight="1">
      <c r="A506" s="19">
        <v>41099</v>
      </c>
      <c r="B506" s="64">
        <v>0.46527777777777773</v>
      </c>
      <c r="C506" s="25">
        <v>2.6</v>
      </c>
      <c r="D506" s="11">
        <v>36.200000000000003</v>
      </c>
      <c r="E506" s="9">
        <v>10.3</v>
      </c>
      <c r="F506" s="9">
        <v>0.9</v>
      </c>
      <c r="G506" s="9">
        <f t="shared" si="14"/>
        <v>1.8</v>
      </c>
      <c r="H506" s="76"/>
      <c r="I506" s="19">
        <v>41099</v>
      </c>
      <c r="J506" s="64">
        <v>0.46527777777777773</v>
      </c>
      <c r="K506" s="9">
        <v>1.9</v>
      </c>
      <c r="L506" s="9">
        <v>37.299999999999997</v>
      </c>
      <c r="M506" s="9">
        <v>10.3</v>
      </c>
      <c r="N506" s="9">
        <v>1</v>
      </c>
      <c r="O506" s="9">
        <f t="shared" si="13"/>
        <v>2</v>
      </c>
    </row>
    <row r="507" spans="1:15" ht="20.100000000000001" customHeight="1">
      <c r="A507" s="19">
        <v>41106</v>
      </c>
      <c r="B507" s="64">
        <v>0.46527777777777773</v>
      </c>
      <c r="C507" s="25">
        <v>2.5</v>
      </c>
      <c r="D507" s="11">
        <v>35.299999999999997</v>
      </c>
      <c r="E507" s="9">
        <v>9.6999999999999993</v>
      </c>
      <c r="F507" s="9">
        <v>0.8</v>
      </c>
      <c r="G507" s="9">
        <f t="shared" si="14"/>
        <v>1.6</v>
      </c>
      <c r="H507" s="76"/>
      <c r="I507" s="19">
        <v>41106</v>
      </c>
      <c r="J507" s="64">
        <v>0.46527777777777773</v>
      </c>
      <c r="K507" s="9">
        <v>2</v>
      </c>
      <c r="L507" s="9">
        <v>36.4</v>
      </c>
      <c r="M507" s="9">
        <v>11.3</v>
      </c>
      <c r="N507" s="9">
        <v>1.2</v>
      </c>
      <c r="O507" s="9">
        <f t="shared" si="13"/>
        <v>2.4</v>
      </c>
    </row>
    <row r="508" spans="1:15" ht="20.100000000000001" customHeight="1">
      <c r="A508" s="19">
        <v>41113</v>
      </c>
      <c r="B508" s="64">
        <v>0.4513888888888889</v>
      </c>
      <c r="C508" s="25">
        <v>2.5</v>
      </c>
      <c r="D508" s="11">
        <v>38.4</v>
      </c>
      <c r="E508" s="9">
        <v>10.1</v>
      </c>
      <c r="F508" s="9">
        <v>0.8</v>
      </c>
      <c r="G508" s="9">
        <f t="shared" si="14"/>
        <v>1.6</v>
      </c>
      <c r="H508" s="76"/>
      <c r="I508" s="19">
        <v>41113</v>
      </c>
      <c r="J508" s="64">
        <v>0.4513888888888889</v>
      </c>
      <c r="K508" s="9">
        <v>2</v>
      </c>
      <c r="L508" s="9">
        <v>39.799999999999997</v>
      </c>
      <c r="M508" s="9">
        <v>10.5</v>
      </c>
      <c r="N508" s="9">
        <v>1.2</v>
      </c>
      <c r="O508" s="9">
        <f t="shared" si="13"/>
        <v>2.4</v>
      </c>
    </row>
    <row r="509" spans="1:15" ht="20.100000000000001" customHeight="1">
      <c r="A509" s="19">
        <v>41120</v>
      </c>
      <c r="B509" s="64">
        <v>0.4548611111111111</v>
      </c>
      <c r="C509" s="25">
        <v>2.5</v>
      </c>
      <c r="D509" s="11">
        <v>35.700000000000003</v>
      </c>
      <c r="E509" s="9">
        <v>11</v>
      </c>
      <c r="F509" s="9">
        <v>0.8</v>
      </c>
      <c r="G509" s="9">
        <f t="shared" si="14"/>
        <v>1.6</v>
      </c>
      <c r="H509" s="76"/>
      <c r="I509" s="19">
        <v>41120</v>
      </c>
      <c r="J509" s="64">
        <v>10.55</v>
      </c>
      <c r="K509" s="9">
        <v>2</v>
      </c>
      <c r="L509" s="9">
        <v>36.799999999999997</v>
      </c>
      <c r="M509" s="9">
        <v>11.1</v>
      </c>
      <c r="N509" s="9">
        <v>1</v>
      </c>
      <c r="O509" s="9">
        <f t="shared" si="13"/>
        <v>2</v>
      </c>
    </row>
    <row r="510" spans="1:15" ht="20.100000000000001" customHeight="1">
      <c r="A510" s="19">
        <v>41127</v>
      </c>
      <c r="B510" s="64">
        <v>0.44097222222222227</v>
      </c>
      <c r="C510" s="25">
        <v>2.5</v>
      </c>
      <c r="D510" s="11">
        <v>36.299999999999997</v>
      </c>
      <c r="E510" s="9">
        <v>10.1</v>
      </c>
      <c r="F510" s="9">
        <v>0.8</v>
      </c>
      <c r="G510" s="9">
        <f t="shared" si="14"/>
        <v>1.6</v>
      </c>
      <c r="H510" s="76"/>
      <c r="I510" s="19">
        <v>41127</v>
      </c>
      <c r="J510" s="64">
        <v>0.44097222222222227</v>
      </c>
      <c r="K510" s="9">
        <v>2</v>
      </c>
      <c r="L510" s="9">
        <v>39.200000000000003</v>
      </c>
      <c r="M510" s="9">
        <v>11.1</v>
      </c>
      <c r="N510" s="9">
        <v>1.2</v>
      </c>
      <c r="O510" s="9">
        <f t="shared" si="13"/>
        <v>2.4</v>
      </c>
    </row>
    <row r="511" spans="1:15" ht="20.100000000000001" customHeight="1">
      <c r="A511" s="19">
        <v>41134</v>
      </c>
      <c r="B511" s="64">
        <v>0.65625</v>
      </c>
      <c r="C511" s="25">
        <v>2.2000000000000002</v>
      </c>
      <c r="D511" s="11">
        <v>37.4</v>
      </c>
      <c r="E511" s="9">
        <v>10.66</v>
      </c>
      <c r="F511" s="9">
        <v>0.8</v>
      </c>
      <c r="G511" s="9">
        <f t="shared" si="14"/>
        <v>1.6</v>
      </c>
      <c r="H511" s="76"/>
      <c r="I511" s="19">
        <v>41134</v>
      </c>
      <c r="J511" s="64">
        <v>0.65625</v>
      </c>
      <c r="K511" s="9">
        <v>1.8</v>
      </c>
      <c r="L511" s="9">
        <v>31.2</v>
      </c>
      <c r="M511" s="9">
        <v>10.27</v>
      </c>
      <c r="N511" s="9">
        <v>0.5</v>
      </c>
      <c r="O511" s="9">
        <f t="shared" si="13"/>
        <v>1</v>
      </c>
    </row>
    <row r="512" spans="1:15" ht="20.100000000000001" customHeight="1">
      <c r="A512" s="19">
        <v>41134</v>
      </c>
      <c r="B512" s="64">
        <v>0.44791666666666669</v>
      </c>
      <c r="C512" s="25">
        <v>2.4</v>
      </c>
      <c r="D512" s="11">
        <v>36.6</v>
      </c>
      <c r="E512" s="9">
        <v>9.9</v>
      </c>
      <c r="F512" s="9">
        <v>1.1000000000000001</v>
      </c>
      <c r="G512" s="9">
        <f t="shared" si="14"/>
        <v>2.2000000000000002</v>
      </c>
      <c r="H512" s="76"/>
      <c r="I512" s="19">
        <v>41134</v>
      </c>
      <c r="J512" s="64">
        <v>0.44791666666666669</v>
      </c>
      <c r="K512" s="9">
        <v>2</v>
      </c>
      <c r="L512" s="9">
        <v>38.4</v>
      </c>
      <c r="M512" s="9">
        <v>9.6</v>
      </c>
      <c r="N512" s="9">
        <v>1.3</v>
      </c>
      <c r="O512" s="9">
        <f t="shared" si="13"/>
        <v>2.6</v>
      </c>
    </row>
    <row r="513" spans="1:15" ht="20.100000000000001" customHeight="1">
      <c r="A513" s="19">
        <v>41149</v>
      </c>
      <c r="B513" s="64">
        <v>0.46527777777777773</v>
      </c>
      <c r="C513" s="25">
        <v>2.4</v>
      </c>
      <c r="D513" s="11">
        <v>36</v>
      </c>
      <c r="E513" s="9">
        <v>9.8000000000000007</v>
      </c>
      <c r="F513" s="9">
        <v>0.8</v>
      </c>
      <c r="G513" s="9">
        <f t="shared" si="14"/>
        <v>1.6</v>
      </c>
      <c r="H513" s="76"/>
      <c r="I513" s="19">
        <v>41149</v>
      </c>
      <c r="J513" s="64">
        <v>0.46527777777777773</v>
      </c>
      <c r="K513" s="9">
        <v>2</v>
      </c>
      <c r="L513" s="9">
        <v>34.9</v>
      </c>
      <c r="M513" s="9">
        <v>10.7</v>
      </c>
      <c r="N513" s="9">
        <v>1</v>
      </c>
      <c r="O513" s="9">
        <f t="shared" si="13"/>
        <v>2</v>
      </c>
    </row>
    <row r="514" spans="1:15" ht="20.100000000000001" customHeight="1">
      <c r="A514" s="19">
        <v>41155</v>
      </c>
      <c r="B514" s="64">
        <v>0.44097222222222227</v>
      </c>
      <c r="C514" s="25">
        <v>2.4</v>
      </c>
      <c r="D514" s="11">
        <v>37.1</v>
      </c>
      <c r="E514" s="9">
        <v>10.8</v>
      </c>
      <c r="F514" s="9">
        <v>1.1000000000000001</v>
      </c>
      <c r="G514" s="9">
        <f t="shared" si="14"/>
        <v>2.2000000000000002</v>
      </c>
      <c r="H514" s="76"/>
      <c r="I514" s="19">
        <v>41155</v>
      </c>
      <c r="J514" s="64">
        <v>10.35</v>
      </c>
      <c r="K514" s="9">
        <v>2</v>
      </c>
      <c r="L514" s="9">
        <v>37.299999999999997</v>
      </c>
      <c r="M514" s="9">
        <v>11.5</v>
      </c>
      <c r="N514" s="9">
        <v>1.2</v>
      </c>
      <c r="O514" s="9">
        <f t="shared" si="13"/>
        <v>2.4</v>
      </c>
    </row>
    <row r="515" spans="1:15" ht="20.100000000000001" customHeight="1">
      <c r="A515" s="19">
        <v>41162</v>
      </c>
      <c r="B515" s="64">
        <v>0.56944444444444442</v>
      </c>
      <c r="C515" s="25">
        <v>2.2000000000000002</v>
      </c>
      <c r="D515" s="11">
        <v>37.4</v>
      </c>
      <c r="E515" s="9">
        <v>11.06</v>
      </c>
      <c r="F515" s="9">
        <v>0.75</v>
      </c>
      <c r="G515" s="9">
        <f t="shared" si="14"/>
        <v>1.5</v>
      </c>
      <c r="H515" s="76"/>
      <c r="I515" s="19">
        <v>41162</v>
      </c>
      <c r="J515" s="64">
        <v>0.56944444444444442</v>
      </c>
      <c r="K515" s="9">
        <v>2</v>
      </c>
      <c r="L515" s="9">
        <v>37.299999999999997</v>
      </c>
      <c r="M515" s="9">
        <v>7.8</v>
      </c>
      <c r="N515" s="9">
        <v>0.5</v>
      </c>
      <c r="O515" s="9">
        <f t="shared" si="13"/>
        <v>1</v>
      </c>
    </row>
    <row r="516" spans="1:15" ht="20.100000000000001" customHeight="1">
      <c r="A516" s="19">
        <v>41169</v>
      </c>
      <c r="B516" s="64">
        <v>0.65277777777777779</v>
      </c>
      <c r="C516" s="25">
        <v>2.2000000000000002</v>
      </c>
      <c r="D516" s="11">
        <v>36.799999999999997</v>
      </c>
      <c r="E516" s="9">
        <v>10.61</v>
      </c>
      <c r="F516" s="9">
        <v>0.5</v>
      </c>
      <c r="G516" s="9">
        <f t="shared" si="14"/>
        <v>1</v>
      </c>
      <c r="H516" s="76"/>
      <c r="I516" s="19">
        <v>41169</v>
      </c>
      <c r="J516" s="64">
        <v>0.65277777777777779</v>
      </c>
      <c r="K516" s="9">
        <v>2</v>
      </c>
      <c r="L516" s="9">
        <v>35.700000000000003</v>
      </c>
      <c r="M516" s="9">
        <v>8.7899999999999991</v>
      </c>
      <c r="N516" s="9">
        <v>0.8</v>
      </c>
      <c r="O516" s="9">
        <f t="shared" si="13"/>
        <v>1.6</v>
      </c>
    </row>
    <row r="517" spans="1:15" ht="20.100000000000001" customHeight="1">
      <c r="A517" s="19">
        <v>41176</v>
      </c>
      <c r="B517" s="64">
        <v>0.45833333333333331</v>
      </c>
      <c r="C517" s="25">
        <v>2.4</v>
      </c>
      <c r="D517" s="11">
        <v>34.4</v>
      </c>
      <c r="E517" s="9">
        <v>11.6</v>
      </c>
      <c r="F517" s="9">
        <v>0.7</v>
      </c>
      <c r="G517" s="9">
        <f t="shared" si="14"/>
        <v>1.4</v>
      </c>
      <c r="H517" s="76"/>
      <c r="I517" s="65">
        <v>41176</v>
      </c>
      <c r="J517" s="64">
        <v>0.45833333333333331</v>
      </c>
      <c r="K517" s="9">
        <v>2</v>
      </c>
      <c r="L517" s="9">
        <v>35.6</v>
      </c>
      <c r="M517" s="9">
        <v>10.9</v>
      </c>
      <c r="N517" s="9">
        <v>1.2</v>
      </c>
      <c r="O517" s="9">
        <f t="shared" si="13"/>
        <v>2.4</v>
      </c>
    </row>
    <row r="518" spans="1:15" ht="20.100000000000001" customHeight="1">
      <c r="A518" s="19">
        <v>41183</v>
      </c>
      <c r="B518" s="64">
        <v>0.4513888888888889</v>
      </c>
      <c r="C518" s="25">
        <v>2.4</v>
      </c>
      <c r="D518" s="11">
        <v>34.4</v>
      </c>
      <c r="E518" s="9">
        <v>10.6</v>
      </c>
      <c r="F518" s="9">
        <v>0.9</v>
      </c>
      <c r="G518" s="9">
        <f t="shared" si="14"/>
        <v>1.8</v>
      </c>
      <c r="H518" s="76"/>
      <c r="I518" s="19">
        <v>41183</v>
      </c>
      <c r="J518" s="64">
        <v>0.4513888888888889</v>
      </c>
      <c r="K518" s="9">
        <v>2</v>
      </c>
      <c r="L518" s="9">
        <v>37.6</v>
      </c>
      <c r="M518" s="9">
        <v>11.3</v>
      </c>
      <c r="N518" s="9">
        <v>1.2</v>
      </c>
      <c r="O518" s="9">
        <f t="shared" si="13"/>
        <v>2.4</v>
      </c>
    </row>
    <row r="519" spans="1:15" ht="20.100000000000001" customHeight="1">
      <c r="A519" s="19">
        <v>41190</v>
      </c>
      <c r="B519" s="64">
        <v>0.40625</v>
      </c>
      <c r="C519" s="25">
        <v>1.8</v>
      </c>
      <c r="D519" s="11">
        <v>35.9</v>
      </c>
      <c r="E519" s="9">
        <v>11.8</v>
      </c>
      <c r="F519" s="9">
        <v>0.8</v>
      </c>
      <c r="G519" s="9">
        <f t="shared" si="14"/>
        <v>1.6</v>
      </c>
      <c r="H519" s="76"/>
      <c r="I519" s="19">
        <v>41190</v>
      </c>
      <c r="J519" s="64">
        <v>0.40625</v>
      </c>
      <c r="K519" s="9">
        <v>1.2</v>
      </c>
      <c r="L519" s="9">
        <v>36.1</v>
      </c>
      <c r="M519" s="9">
        <v>11.4</v>
      </c>
      <c r="N519" s="9">
        <v>1.2</v>
      </c>
      <c r="O519" s="9">
        <f t="shared" si="13"/>
        <v>2.4</v>
      </c>
    </row>
    <row r="520" spans="1:15" ht="20.100000000000001" customHeight="1">
      <c r="A520" s="19">
        <v>41197</v>
      </c>
      <c r="B520" s="64">
        <v>0.375</v>
      </c>
      <c r="C520" s="25">
        <v>2.2000000000000002</v>
      </c>
      <c r="D520" s="11">
        <v>27.4</v>
      </c>
      <c r="E520" s="9">
        <v>11.4</v>
      </c>
      <c r="F520" s="9">
        <v>0.6</v>
      </c>
      <c r="G520" s="9">
        <f t="shared" si="14"/>
        <v>1.2</v>
      </c>
      <c r="H520" s="76"/>
      <c r="I520" s="19">
        <v>41197</v>
      </c>
      <c r="J520" s="64">
        <v>0.39930555555555558</v>
      </c>
      <c r="K520" s="9">
        <v>1.8</v>
      </c>
      <c r="L520" s="9">
        <v>32.1</v>
      </c>
      <c r="M520" s="9">
        <v>11.5</v>
      </c>
      <c r="N520" s="9">
        <v>1.2</v>
      </c>
      <c r="O520" s="9">
        <f t="shared" si="13"/>
        <v>2.4</v>
      </c>
    </row>
    <row r="521" spans="1:15" ht="20.100000000000001" customHeight="1">
      <c r="A521" s="19">
        <v>41204</v>
      </c>
      <c r="B521" s="64">
        <v>0.40972222222222227</v>
      </c>
      <c r="C521" s="25">
        <v>2.4</v>
      </c>
      <c r="D521" s="11">
        <v>25.3</v>
      </c>
      <c r="E521" s="9">
        <v>10.7</v>
      </c>
      <c r="F521" s="9">
        <v>0.7</v>
      </c>
      <c r="G521" s="9">
        <f t="shared" si="14"/>
        <v>1.4</v>
      </c>
      <c r="H521" s="76"/>
      <c r="I521" s="19">
        <v>41204</v>
      </c>
      <c r="J521" s="64">
        <v>0.40972222222222227</v>
      </c>
      <c r="K521" s="9">
        <v>1.9</v>
      </c>
      <c r="L521" s="9">
        <v>30.8</v>
      </c>
      <c r="M521" s="9">
        <v>11.3</v>
      </c>
      <c r="N521" s="9">
        <v>1</v>
      </c>
      <c r="O521" s="9">
        <f t="shared" si="13"/>
        <v>2</v>
      </c>
    </row>
    <row r="522" spans="1:15" ht="20.100000000000001" customHeight="1">
      <c r="A522" s="19">
        <v>41211</v>
      </c>
      <c r="B522" s="64">
        <v>0.59375</v>
      </c>
      <c r="C522" s="25">
        <v>2.4</v>
      </c>
      <c r="D522" s="11">
        <v>30.3</v>
      </c>
      <c r="E522" s="9">
        <v>10.9</v>
      </c>
      <c r="F522" s="9">
        <v>0.7</v>
      </c>
      <c r="G522" s="9">
        <f t="shared" si="14"/>
        <v>1.4</v>
      </c>
      <c r="H522" s="76"/>
      <c r="I522" s="19">
        <v>41211</v>
      </c>
      <c r="J522" s="64">
        <v>0.59375</v>
      </c>
      <c r="K522" s="9">
        <v>1.9</v>
      </c>
      <c r="L522" s="9">
        <v>30.9</v>
      </c>
      <c r="M522" s="9">
        <v>11</v>
      </c>
      <c r="N522" s="9">
        <v>1.3</v>
      </c>
      <c r="O522" s="9">
        <f t="shared" si="13"/>
        <v>2.6</v>
      </c>
    </row>
    <row r="523" spans="1:15" ht="20.100000000000001" customHeight="1">
      <c r="A523" s="19">
        <v>41218</v>
      </c>
      <c r="B523" s="64">
        <v>0.54861111111111105</v>
      </c>
      <c r="C523" s="25">
        <v>2.5</v>
      </c>
      <c r="D523" s="11">
        <v>23.4</v>
      </c>
      <c r="E523" s="9">
        <v>11.4</v>
      </c>
      <c r="F523" s="9">
        <v>0.7</v>
      </c>
      <c r="G523" s="9">
        <f t="shared" si="14"/>
        <v>1.4</v>
      </c>
      <c r="H523" s="76"/>
      <c r="I523" s="19">
        <v>41218</v>
      </c>
      <c r="J523" s="64">
        <v>0.54861111111111105</v>
      </c>
      <c r="K523" s="9">
        <v>1.9</v>
      </c>
      <c r="L523" s="9">
        <v>28.4</v>
      </c>
      <c r="M523" s="9">
        <v>10.7</v>
      </c>
      <c r="N523" s="9">
        <v>1.1000000000000001</v>
      </c>
      <c r="O523" s="9">
        <f t="shared" si="13"/>
        <v>2.2000000000000002</v>
      </c>
    </row>
    <row r="524" spans="1:15" ht="20.100000000000001" customHeight="1">
      <c r="A524" s="19">
        <v>41225</v>
      </c>
      <c r="B524" s="64">
        <v>0.60416666666666663</v>
      </c>
      <c r="C524" s="25">
        <v>2.4</v>
      </c>
      <c r="D524" s="11">
        <v>29.4</v>
      </c>
      <c r="E524" s="9">
        <v>10.3</v>
      </c>
      <c r="F524" s="9">
        <v>0.8</v>
      </c>
      <c r="G524" s="9">
        <f t="shared" si="14"/>
        <v>1.6</v>
      </c>
      <c r="H524" s="76"/>
      <c r="I524" s="19">
        <v>41225</v>
      </c>
      <c r="J524" s="64">
        <v>0.60416666666666663</v>
      </c>
      <c r="K524" s="9">
        <v>1.9</v>
      </c>
      <c r="L524" s="9">
        <v>30.1</v>
      </c>
      <c r="M524" s="9">
        <v>11.6</v>
      </c>
      <c r="N524" s="9">
        <v>1</v>
      </c>
      <c r="O524" s="9">
        <f t="shared" si="13"/>
        <v>2</v>
      </c>
    </row>
    <row r="525" spans="1:15" ht="20.100000000000001" customHeight="1">
      <c r="A525" s="19">
        <v>41232</v>
      </c>
      <c r="B525" s="64">
        <v>0.59027777777777779</v>
      </c>
      <c r="C525" s="25">
        <v>2.5</v>
      </c>
      <c r="D525" s="11">
        <v>24.8</v>
      </c>
      <c r="E525" s="9">
        <v>11.1</v>
      </c>
      <c r="F525" s="9">
        <v>0.7</v>
      </c>
      <c r="G525" s="9">
        <f t="shared" si="14"/>
        <v>1.4</v>
      </c>
      <c r="H525" s="76"/>
      <c r="I525" s="19">
        <v>41232</v>
      </c>
      <c r="J525" s="64">
        <v>0.59027777777777779</v>
      </c>
      <c r="K525" s="9">
        <v>1.9</v>
      </c>
      <c r="L525" s="9">
        <v>28.4</v>
      </c>
      <c r="M525" s="9">
        <v>11.3</v>
      </c>
      <c r="N525" s="9">
        <v>0.9</v>
      </c>
      <c r="O525" s="9">
        <f t="shared" si="13"/>
        <v>1.8</v>
      </c>
    </row>
    <row r="526" spans="1:15" ht="20.100000000000001" customHeight="1">
      <c r="A526" s="19">
        <v>41239</v>
      </c>
      <c r="B526" s="64">
        <v>0.44444444444444442</v>
      </c>
      <c r="C526" s="25">
        <v>2.5</v>
      </c>
      <c r="D526" s="11">
        <v>30.4</v>
      </c>
      <c r="E526" s="9">
        <v>11.6</v>
      </c>
      <c r="F526" s="9">
        <v>0.8</v>
      </c>
      <c r="G526" s="9">
        <f t="shared" si="14"/>
        <v>1.6</v>
      </c>
      <c r="H526" s="76"/>
      <c r="I526" s="19">
        <v>41239</v>
      </c>
      <c r="J526" s="64">
        <v>0.44444444444444442</v>
      </c>
      <c r="K526" s="9">
        <v>1.9</v>
      </c>
      <c r="L526" s="9">
        <v>32.1</v>
      </c>
      <c r="M526" s="9">
        <v>11</v>
      </c>
      <c r="N526" s="9">
        <v>1</v>
      </c>
      <c r="O526" s="9">
        <f t="shared" si="13"/>
        <v>2</v>
      </c>
    </row>
    <row r="527" spans="1:15" ht="20.100000000000001" customHeight="1">
      <c r="A527" s="19">
        <v>41246</v>
      </c>
      <c r="B527" s="64">
        <v>0.375</v>
      </c>
      <c r="C527" s="25">
        <v>0</v>
      </c>
      <c r="D527" s="11">
        <v>27.6</v>
      </c>
      <c r="E527" s="9">
        <v>11.3</v>
      </c>
      <c r="F527" s="9">
        <v>0.6</v>
      </c>
      <c r="G527" s="9">
        <f t="shared" si="14"/>
        <v>1.2</v>
      </c>
      <c r="H527" s="76"/>
      <c r="I527" s="19">
        <v>41246</v>
      </c>
      <c r="J527" s="64">
        <v>0.375</v>
      </c>
      <c r="K527" s="9">
        <v>0</v>
      </c>
      <c r="L527" s="9">
        <v>29.4</v>
      </c>
      <c r="M527" s="9">
        <v>11.1</v>
      </c>
      <c r="N527" s="9">
        <v>1.2</v>
      </c>
      <c r="O527" s="9">
        <f t="shared" si="13"/>
        <v>2.4</v>
      </c>
    </row>
    <row r="528" spans="1:15" ht="20.100000000000001" customHeight="1">
      <c r="A528" s="19">
        <v>41253</v>
      </c>
      <c r="B528" s="64">
        <v>0.4236111111111111</v>
      </c>
      <c r="C528" s="25">
        <v>2.4</v>
      </c>
      <c r="D528" s="11">
        <v>25.7</v>
      </c>
      <c r="E528" s="9">
        <v>10.1</v>
      </c>
      <c r="F528" s="9">
        <v>0.7</v>
      </c>
      <c r="G528" s="9">
        <f t="shared" si="14"/>
        <v>1.4</v>
      </c>
      <c r="H528" s="76"/>
      <c r="I528" s="19">
        <v>41253</v>
      </c>
      <c r="J528" s="64">
        <v>0.4236111111111111</v>
      </c>
      <c r="K528" s="9">
        <v>1.2</v>
      </c>
      <c r="L528" s="9">
        <v>2.4</v>
      </c>
      <c r="M528" s="9">
        <v>11.9</v>
      </c>
      <c r="N528" s="9">
        <v>1.2</v>
      </c>
      <c r="O528" s="9">
        <f t="shared" si="13"/>
        <v>2.4</v>
      </c>
    </row>
    <row r="529" spans="1:15" ht="20.100000000000001" customHeight="1">
      <c r="A529" s="19">
        <v>41260</v>
      </c>
      <c r="B529" s="64">
        <v>0.3888888888888889</v>
      </c>
      <c r="C529" s="25">
        <v>2.4</v>
      </c>
      <c r="D529" s="11">
        <v>32.4</v>
      </c>
      <c r="E529" s="9">
        <v>11.55</v>
      </c>
      <c r="F529" s="9">
        <v>0.5</v>
      </c>
      <c r="G529" s="9">
        <f t="shared" si="14"/>
        <v>1</v>
      </c>
      <c r="H529" s="76"/>
      <c r="I529" s="19">
        <v>41260</v>
      </c>
      <c r="J529" s="64">
        <v>0.3888888888888889</v>
      </c>
      <c r="K529" s="9">
        <v>1.8</v>
      </c>
      <c r="L529" s="9">
        <v>30.3</v>
      </c>
      <c r="M529" s="9">
        <v>10.34</v>
      </c>
      <c r="N529" s="9">
        <v>0.4</v>
      </c>
      <c r="O529" s="9">
        <f t="shared" si="13"/>
        <v>0.8</v>
      </c>
    </row>
    <row r="530" spans="1:15" ht="20.100000000000001" customHeight="1">
      <c r="A530" s="19">
        <v>41267</v>
      </c>
      <c r="B530" s="64">
        <v>0.33333333333333331</v>
      </c>
      <c r="C530" s="25">
        <v>2.6</v>
      </c>
      <c r="D530" s="11">
        <v>32.700000000000003</v>
      </c>
      <c r="E530" s="9">
        <v>10.46</v>
      </c>
      <c r="F530" s="9">
        <v>0.3</v>
      </c>
      <c r="G530" s="9">
        <f t="shared" si="14"/>
        <v>0.6</v>
      </c>
      <c r="H530" s="76"/>
      <c r="I530" s="19">
        <v>41267</v>
      </c>
      <c r="J530" s="64">
        <v>0.33333333333333331</v>
      </c>
      <c r="K530" s="9">
        <v>1.8</v>
      </c>
      <c r="L530" s="9">
        <v>33.200000000000003</v>
      </c>
      <c r="M530" s="9">
        <v>10.62</v>
      </c>
      <c r="N530" s="9">
        <v>0.6</v>
      </c>
      <c r="O530" s="9">
        <f t="shared" si="13"/>
        <v>1.2</v>
      </c>
    </row>
    <row r="531" spans="1:15" ht="20.100000000000001" customHeight="1">
      <c r="A531" s="19">
        <v>41274</v>
      </c>
      <c r="B531" s="64">
        <v>0.46527777777777773</v>
      </c>
      <c r="C531" s="25">
        <v>2.4</v>
      </c>
      <c r="D531" s="11">
        <v>30.2</v>
      </c>
      <c r="E531" s="9">
        <v>9.4</v>
      </c>
      <c r="F531" s="9">
        <v>1</v>
      </c>
      <c r="G531" s="9">
        <f t="shared" si="14"/>
        <v>2</v>
      </c>
      <c r="H531" s="76"/>
      <c r="I531" s="19">
        <v>41274</v>
      </c>
      <c r="J531" s="64">
        <v>0.46527777777777773</v>
      </c>
      <c r="K531" s="9">
        <v>2</v>
      </c>
      <c r="L531" s="9">
        <v>31.2</v>
      </c>
      <c r="M531" s="9">
        <v>9.6999999999999993</v>
      </c>
      <c r="N531" s="9">
        <v>1.2</v>
      </c>
      <c r="O531" s="9">
        <f t="shared" si="13"/>
        <v>2.4</v>
      </c>
    </row>
    <row r="532" spans="1:15" ht="20.100000000000001" customHeight="1">
      <c r="A532" s="19">
        <v>40915</v>
      </c>
      <c r="B532" s="64">
        <v>0.39583333333333331</v>
      </c>
      <c r="C532" s="25">
        <v>2.4</v>
      </c>
      <c r="D532" s="11">
        <v>34.200000000000003</v>
      </c>
      <c r="E532" s="9">
        <v>10.5</v>
      </c>
      <c r="F532" s="9">
        <v>0.5</v>
      </c>
      <c r="G532" s="9">
        <f t="shared" si="14"/>
        <v>1</v>
      </c>
      <c r="H532" s="76"/>
      <c r="I532" s="19">
        <v>41281</v>
      </c>
      <c r="J532" s="64">
        <v>0.39583333333333331</v>
      </c>
      <c r="K532" s="9">
        <v>2</v>
      </c>
      <c r="L532" s="9">
        <v>35.4</v>
      </c>
      <c r="M532" s="9">
        <v>11.2</v>
      </c>
      <c r="N532" s="9">
        <v>0.6</v>
      </c>
      <c r="O532" s="9">
        <f t="shared" si="13"/>
        <v>1.2</v>
      </c>
    </row>
    <row r="533" spans="1:15" ht="20.100000000000001" customHeight="1">
      <c r="A533" s="19">
        <v>41288</v>
      </c>
      <c r="B533" s="64">
        <v>0.37152777777777773</v>
      </c>
      <c r="C533" s="25">
        <v>2.4</v>
      </c>
      <c r="D533" s="11">
        <v>31.6</v>
      </c>
      <c r="E533" s="9">
        <v>9.8000000000000007</v>
      </c>
      <c r="F533" s="9">
        <v>0.9</v>
      </c>
      <c r="G533" s="9">
        <f t="shared" si="14"/>
        <v>1.8</v>
      </c>
      <c r="H533" s="76"/>
      <c r="I533" s="19">
        <v>41288</v>
      </c>
      <c r="J533" s="64">
        <v>0.37152777777777773</v>
      </c>
      <c r="K533" s="9">
        <v>1.9</v>
      </c>
      <c r="L533" s="9">
        <v>32.200000000000003</v>
      </c>
      <c r="M533" s="9">
        <v>10.8</v>
      </c>
      <c r="N533" s="9">
        <v>0.9</v>
      </c>
      <c r="O533" s="9">
        <f t="shared" si="13"/>
        <v>1.8</v>
      </c>
    </row>
    <row r="534" spans="1:15" ht="20.100000000000001" customHeight="1">
      <c r="A534" s="19">
        <v>41295</v>
      </c>
      <c r="B534" s="64">
        <v>0.38194444444444442</v>
      </c>
      <c r="C534" s="25">
        <v>2.2999999999999998</v>
      </c>
      <c r="D534" s="11">
        <v>30.3</v>
      </c>
      <c r="E534" s="9">
        <v>10.3</v>
      </c>
      <c r="F534" s="9">
        <v>0.6</v>
      </c>
      <c r="G534" s="9">
        <f t="shared" si="14"/>
        <v>1.2</v>
      </c>
      <c r="H534" s="76"/>
      <c r="I534" s="19">
        <v>41295</v>
      </c>
      <c r="J534" s="64">
        <v>0.38194444444444442</v>
      </c>
      <c r="K534" s="9">
        <v>1.8</v>
      </c>
      <c r="L534" s="9">
        <v>29.7</v>
      </c>
      <c r="M534" s="9">
        <v>10.3</v>
      </c>
      <c r="N534" s="9">
        <v>0.7</v>
      </c>
      <c r="O534" s="9">
        <f t="shared" si="13"/>
        <v>1.4</v>
      </c>
    </row>
    <row r="535" spans="1:15" ht="19.5" customHeight="1">
      <c r="A535" s="19">
        <v>41302</v>
      </c>
      <c r="B535" s="64">
        <v>0.375</v>
      </c>
      <c r="C535" s="25">
        <v>2.4</v>
      </c>
      <c r="D535" s="11">
        <v>33</v>
      </c>
      <c r="E535" s="9">
        <v>9.6</v>
      </c>
      <c r="F535" s="9">
        <v>0.7</v>
      </c>
      <c r="G535" s="9">
        <f t="shared" si="14"/>
        <v>1.4</v>
      </c>
      <c r="H535" s="76"/>
      <c r="I535" s="19">
        <v>41302</v>
      </c>
      <c r="J535" s="64">
        <v>0.375</v>
      </c>
      <c r="K535" s="9">
        <v>1.9</v>
      </c>
      <c r="L535" s="9">
        <v>32.700000000000003</v>
      </c>
      <c r="M535" s="9">
        <v>10.3</v>
      </c>
      <c r="N535" s="9">
        <v>1</v>
      </c>
      <c r="O535" s="9">
        <f t="shared" si="13"/>
        <v>2</v>
      </c>
    </row>
    <row r="536" spans="1:15" ht="20.100000000000001" customHeight="1">
      <c r="A536" s="19">
        <v>41309</v>
      </c>
      <c r="B536" s="64">
        <v>0.38541666666666669</v>
      </c>
      <c r="C536" s="25">
        <v>2.4</v>
      </c>
      <c r="D536" s="11">
        <v>31.6</v>
      </c>
      <c r="E536" s="9">
        <v>10.7</v>
      </c>
      <c r="F536" s="9">
        <v>0.25</v>
      </c>
      <c r="G536" s="9">
        <f t="shared" si="14"/>
        <v>0.5</v>
      </c>
      <c r="H536" s="76"/>
      <c r="I536" s="19">
        <v>41309</v>
      </c>
      <c r="J536" s="64">
        <v>0.38541666666666669</v>
      </c>
      <c r="K536" s="9">
        <v>1.8</v>
      </c>
      <c r="L536" s="9">
        <v>31.5</v>
      </c>
      <c r="M536" s="9">
        <v>10</v>
      </c>
      <c r="N536" s="9">
        <v>1</v>
      </c>
      <c r="O536" s="9">
        <f t="shared" si="13"/>
        <v>2</v>
      </c>
    </row>
    <row r="537" spans="1:15" ht="20.100000000000001" customHeight="1">
      <c r="A537" s="19">
        <v>41316</v>
      </c>
      <c r="B537" s="64">
        <v>0.40625</v>
      </c>
      <c r="C537" s="25">
        <v>2.4</v>
      </c>
      <c r="D537" s="11">
        <v>31.6</v>
      </c>
      <c r="E537" s="9">
        <v>10.199999999999999</v>
      </c>
      <c r="F537" s="9">
        <v>0.8</v>
      </c>
      <c r="G537" s="9">
        <f t="shared" si="14"/>
        <v>1.6</v>
      </c>
      <c r="H537" s="76"/>
      <c r="I537" s="19">
        <v>41466</v>
      </c>
      <c r="J537" s="64">
        <v>0.40625</v>
      </c>
      <c r="K537" s="9">
        <v>1.8</v>
      </c>
      <c r="L537" s="9">
        <v>32.1</v>
      </c>
      <c r="M537" s="9">
        <v>11.2</v>
      </c>
      <c r="N537" s="9">
        <v>0.9</v>
      </c>
      <c r="O537" s="9">
        <f t="shared" si="13"/>
        <v>1.8</v>
      </c>
    </row>
    <row r="538" spans="1:15" ht="20.100000000000001" customHeight="1">
      <c r="A538" s="19">
        <v>41323</v>
      </c>
      <c r="B538" s="64">
        <v>0.37847222222222227</v>
      </c>
      <c r="C538" s="25">
        <v>2.4</v>
      </c>
      <c r="D538" s="11">
        <v>31.4</v>
      </c>
      <c r="E538" s="9">
        <v>10.7</v>
      </c>
      <c r="F538" s="9">
        <v>0.6</v>
      </c>
      <c r="G538" s="9">
        <f t="shared" si="14"/>
        <v>1.2</v>
      </c>
      <c r="H538" s="76"/>
      <c r="I538" s="19">
        <v>41323</v>
      </c>
      <c r="J538" s="64">
        <v>0.37847222222222227</v>
      </c>
      <c r="K538" s="9">
        <v>1.9</v>
      </c>
      <c r="L538" s="9">
        <v>32.5</v>
      </c>
      <c r="M538" s="9">
        <v>9</v>
      </c>
      <c r="N538" s="9">
        <v>0.9</v>
      </c>
      <c r="O538" s="9">
        <f t="shared" si="13"/>
        <v>1.8</v>
      </c>
    </row>
    <row r="539" spans="1:15" ht="20.100000000000001" customHeight="1">
      <c r="A539" s="19">
        <v>41330</v>
      </c>
      <c r="B539" s="64">
        <v>0.5625</v>
      </c>
      <c r="C539" s="25">
        <v>2.4</v>
      </c>
      <c r="D539" s="11">
        <v>31.8</v>
      </c>
      <c r="E539" s="9">
        <v>10.4</v>
      </c>
      <c r="F539" s="9">
        <v>0.5</v>
      </c>
      <c r="G539" s="9">
        <f t="shared" si="14"/>
        <v>1</v>
      </c>
      <c r="H539" s="76"/>
      <c r="I539" s="19">
        <v>41330</v>
      </c>
      <c r="J539" s="64">
        <v>0.5625</v>
      </c>
      <c r="K539" s="9">
        <v>1.8</v>
      </c>
      <c r="L539" s="9">
        <v>33</v>
      </c>
      <c r="M539" s="9">
        <v>10.8</v>
      </c>
      <c r="N539" s="9">
        <v>0.75</v>
      </c>
      <c r="O539" s="9">
        <f t="shared" si="13"/>
        <v>1.5</v>
      </c>
    </row>
    <row r="540" spans="1:15" ht="20.100000000000001" customHeight="1">
      <c r="A540" s="19">
        <v>41337</v>
      </c>
      <c r="B540" s="64">
        <v>0.46875</v>
      </c>
      <c r="C540" s="25">
        <v>2.4</v>
      </c>
      <c r="D540" s="11">
        <v>31.7</v>
      </c>
      <c r="E540" s="9">
        <v>9.8000000000000007</v>
      </c>
      <c r="F540" s="9">
        <v>0.8</v>
      </c>
      <c r="G540" s="9">
        <f t="shared" si="14"/>
        <v>1.6</v>
      </c>
      <c r="H540" s="76"/>
      <c r="I540" s="19">
        <v>41337</v>
      </c>
      <c r="J540" s="64">
        <v>0.46875</v>
      </c>
      <c r="K540" s="9">
        <v>1.9</v>
      </c>
      <c r="L540" s="9">
        <v>32.6</v>
      </c>
      <c r="M540" s="9">
        <v>11.1</v>
      </c>
      <c r="N540" s="9">
        <v>1.1000000000000001</v>
      </c>
      <c r="O540" s="9">
        <f t="shared" si="13"/>
        <v>2.2000000000000002</v>
      </c>
    </row>
    <row r="541" spans="1:15" ht="20.100000000000001" customHeight="1">
      <c r="A541" s="19">
        <v>41344</v>
      </c>
      <c r="B541" s="64">
        <v>0.58333333333333337</v>
      </c>
      <c r="C541" s="25">
        <v>2.4</v>
      </c>
      <c r="D541" s="11">
        <v>29.4</v>
      </c>
      <c r="E541" s="9">
        <v>9.6999999999999993</v>
      </c>
      <c r="F541" s="9">
        <v>0.7</v>
      </c>
      <c r="G541" s="9">
        <f t="shared" si="14"/>
        <v>1.4</v>
      </c>
      <c r="H541" s="76"/>
      <c r="I541" s="19">
        <v>41344</v>
      </c>
      <c r="J541" s="64">
        <v>0.58333333333333337</v>
      </c>
      <c r="K541" s="9">
        <v>1.9</v>
      </c>
      <c r="L541" s="9">
        <v>31</v>
      </c>
      <c r="M541" s="9">
        <v>9</v>
      </c>
      <c r="N541" s="9">
        <v>1</v>
      </c>
      <c r="O541" s="9">
        <f t="shared" si="13"/>
        <v>2</v>
      </c>
    </row>
    <row r="542" spans="1:15" ht="20.100000000000001" customHeight="1">
      <c r="A542" s="19">
        <v>41351</v>
      </c>
      <c r="B542" s="64">
        <v>0.65625</v>
      </c>
      <c r="C542" s="25">
        <v>2.4</v>
      </c>
      <c r="D542" s="11">
        <v>32.299999999999997</v>
      </c>
      <c r="E542" s="9">
        <v>10.3</v>
      </c>
      <c r="F542" s="9">
        <v>0.7</v>
      </c>
      <c r="G542" s="9">
        <f t="shared" si="14"/>
        <v>1.4</v>
      </c>
      <c r="H542" s="76"/>
      <c r="I542" s="19">
        <v>41351</v>
      </c>
      <c r="J542" s="64">
        <v>0.65625</v>
      </c>
      <c r="K542" s="9">
        <v>1.8</v>
      </c>
      <c r="L542" s="9">
        <v>31.6</v>
      </c>
      <c r="M542" s="9">
        <v>9.9</v>
      </c>
      <c r="N542" s="9">
        <v>0.8</v>
      </c>
      <c r="O542" s="9">
        <f t="shared" si="13"/>
        <v>1.6</v>
      </c>
    </row>
    <row r="543" spans="1:15" ht="20.100000000000001" customHeight="1">
      <c r="A543" s="19">
        <v>41358</v>
      </c>
      <c r="B543" s="64">
        <v>0.61805555555555558</v>
      </c>
      <c r="C543" s="25">
        <v>2.4</v>
      </c>
      <c r="D543" s="11">
        <v>31</v>
      </c>
      <c r="E543" s="9">
        <v>9.9</v>
      </c>
      <c r="F543" s="9">
        <v>0.75</v>
      </c>
      <c r="G543" s="9">
        <f t="shared" si="14"/>
        <v>1.5</v>
      </c>
      <c r="H543" s="76"/>
      <c r="I543" s="19">
        <v>41358</v>
      </c>
      <c r="J543" s="64">
        <v>0.61805555555555558</v>
      </c>
      <c r="K543" s="9">
        <v>1.9</v>
      </c>
      <c r="L543" s="9">
        <v>32.4</v>
      </c>
      <c r="M543" s="9">
        <v>10.199999999999999</v>
      </c>
      <c r="N543" s="9">
        <v>0.75</v>
      </c>
      <c r="O543" s="9">
        <f t="shared" si="13"/>
        <v>1.5</v>
      </c>
    </row>
    <row r="544" spans="1:15" ht="20.100000000000001" customHeight="1">
      <c r="A544" s="19">
        <v>41366</v>
      </c>
      <c r="B544" s="64">
        <v>0.42708333333333331</v>
      </c>
      <c r="C544" s="25">
        <v>2.4</v>
      </c>
      <c r="D544" s="11">
        <v>32.299999999999997</v>
      </c>
      <c r="E544" s="9">
        <v>9.6</v>
      </c>
      <c r="F544" s="9">
        <v>0.7</v>
      </c>
      <c r="G544" s="9">
        <v>1.4</v>
      </c>
      <c r="H544" s="76"/>
      <c r="I544" s="19">
        <v>41366</v>
      </c>
      <c r="J544" s="64">
        <v>0.42708333333333331</v>
      </c>
      <c r="K544" s="9">
        <v>1.9</v>
      </c>
      <c r="L544" s="9">
        <v>29.1</v>
      </c>
      <c r="M544" s="9">
        <v>10.1</v>
      </c>
      <c r="N544" s="9">
        <v>0.9</v>
      </c>
      <c r="O544" s="9">
        <f t="shared" si="13"/>
        <v>1.8</v>
      </c>
    </row>
    <row r="545" spans="1:15" ht="20.100000000000001" customHeight="1">
      <c r="A545" s="19">
        <v>41372</v>
      </c>
      <c r="B545" s="64">
        <v>0.48958333333333331</v>
      </c>
      <c r="C545" s="25">
        <v>2.4</v>
      </c>
      <c r="D545" s="11">
        <v>32.799999999999997</v>
      </c>
      <c r="E545" s="9">
        <v>9.4</v>
      </c>
      <c r="F545" s="9">
        <v>0.7</v>
      </c>
      <c r="G545" s="9">
        <f t="shared" si="14"/>
        <v>1.4</v>
      </c>
      <c r="H545" s="76"/>
      <c r="I545" s="19">
        <v>41373</v>
      </c>
      <c r="J545" s="64">
        <v>0.55555555555555558</v>
      </c>
      <c r="K545" s="9">
        <v>2.1</v>
      </c>
      <c r="L545" s="9">
        <v>33</v>
      </c>
      <c r="M545" s="9">
        <v>9.4</v>
      </c>
      <c r="N545" s="9">
        <v>1.2</v>
      </c>
      <c r="O545" s="9">
        <f>(N545*2)</f>
        <v>2.4</v>
      </c>
    </row>
    <row r="546" spans="1:15" ht="20.100000000000001" customHeight="1">
      <c r="A546" s="19">
        <v>41379</v>
      </c>
      <c r="B546" s="64">
        <v>0.44791666666666669</v>
      </c>
      <c r="C546" s="25">
        <v>2.4</v>
      </c>
      <c r="D546" s="11">
        <v>34.200000000000003</v>
      </c>
      <c r="E546" s="9">
        <v>9.6</v>
      </c>
      <c r="F546" s="9">
        <v>0.7</v>
      </c>
      <c r="G546" s="9">
        <f t="shared" si="14"/>
        <v>1.4</v>
      </c>
      <c r="H546" s="76"/>
      <c r="I546" s="19">
        <v>41379</v>
      </c>
      <c r="J546" s="64">
        <v>0.44791666666666669</v>
      </c>
      <c r="K546" s="9">
        <v>2</v>
      </c>
      <c r="L546" s="9">
        <v>34.5</v>
      </c>
      <c r="M546" s="9">
        <v>9.8000000000000007</v>
      </c>
      <c r="N546" s="9">
        <v>0.9</v>
      </c>
      <c r="O546" s="9">
        <f t="shared" si="13"/>
        <v>1.8</v>
      </c>
    </row>
    <row r="547" spans="1:15" ht="20.100000000000001" customHeight="1">
      <c r="A547" s="19">
        <v>41386</v>
      </c>
      <c r="B547" s="64">
        <v>0.45833333333333331</v>
      </c>
      <c r="C547" s="25">
        <v>2.4</v>
      </c>
      <c r="D547" s="11">
        <v>33.200000000000003</v>
      </c>
      <c r="E547" s="9">
        <v>8.4</v>
      </c>
      <c r="F547" s="9">
        <v>0.8</v>
      </c>
      <c r="G547" s="9">
        <f t="shared" si="14"/>
        <v>1.6</v>
      </c>
      <c r="H547" s="76"/>
      <c r="I547" s="19">
        <v>41386</v>
      </c>
      <c r="J547" s="64">
        <v>0.45833333333333331</v>
      </c>
      <c r="K547" s="9">
        <v>2</v>
      </c>
      <c r="L547" s="9">
        <v>30.2</v>
      </c>
      <c r="M547" s="9">
        <v>8.6</v>
      </c>
      <c r="N547" s="9">
        <v>0.6</v>
      </c>
      <c r="O547" s="9">
        <f t="shared" si="13"/>
        <v>1.2</v>
      </c>
    </row>
    <row r="548" spans="1:15" ht="20.100000000000001" customHeight="1">
      <c r="A548" s="19">
        <v>41393</v>
      </c>
      <c r="B548" s="64">
        <v>0.64583333333333337</v>
      </c>
      <c r="C548" s="25">
        <v>2.4</v>
      </c>
      <c r="D548" s="11">
        <v>34.799999999999997</v>
      </c>
      <c r="E548" s="9">
        <v>8.8000000000000007</v>
      </c>
      <c r="F548" s="9">
        <v>0.7</v>
      </c>
      <c r="G548" s="9">
        <f t="shared" si="14"/>
        <v>1.4</v>
      </c>
      <c r="H548" s="76"/>
      <c r="I548" s="19">
        <v>41393</v>
      </c>
      <c r="J548" s="64">
        <v>0.64583333333333337</v>
      </c>
      <c r="K548" s="9">
        <v>2</v>
      </c>
      <c r="L548" s="9">
        <v>29.8</v>
      </c>
      <c r="M548" s="9">
        <v>10.4</v>
      </c>
      <c r="N548" s="9">
        <v>0.8</v>
      </c>
      <c r="O548" s="9">
        <f t="shared" si="13"/>
        <v>1.6</v>
      </c>
    </row>
    <row r="549" spans="1:15" ht="20.100000000000001" customHeight="1">
      <c r="A549" s="19">
        <v>41401</v>
      </c>
      <c r="B549" s="64">
        <v>0.40972222222222227</v>
      </c>
      <c r="C549" s="25">
        <v>2.5</v>
      </c>
      <c r="D549" s="11">
        <v>35.6</v>
      </c>
      <c r="E549" s="9">
        <v>10.9</v>
      </c>
      <c r="F549" s="9">
        <v>0.6</v>
      </c>
      <c r="G549" s="9">
        <f t="shared" si="14"/>
        <v>1.2</v>
      </c>
      <c r="H549" s="76"/>
      <c r="I549" s="19">
        <v>41401</v>
      </c>
      <c r="J549" s="64">
        <v>0.40972222222222227</v>
      </c>
      <c r="K549" s="9">
        <v>2</v>
      </c>
      <c r="L549" s="9">
        <v>36.200000000000003</v>
      </c>
      <c r="M549" s="9">
        <v>10.8</v>
      </c>
      <c r="N549" s="9">
        <v>0.8</v>
      </c>
      <c r="O549" s="9">
        <f t="shared" ref="O549:O602" si="15">(N549*2)</f>
        <v>1.6</v>
      </c>
    </row>
    <row r="550" spans="1:15" ht="20.100000000000001" customHeight="1">
      <c r="A550" s="19">
        <v>41407</v>
      </c>
      <c r="B550" s="64">
        <v>0.49305555555555558</v>
      </c>
      <c r="C550" s="25">
        <v>2.5</v>
      </c>
      <c r="D550" s="11">
        <v>32.700000000000003</v>
      </c>
      <c r="E550" s="9">
        <v>9.5</v>
      </c>
      <c r="F550" s="9">
        <v>0.6</v>
      </c>
      <c r="G550" s="9">
        <f t="shared" si="14"/>
        <v>1.2</v>
      </c>
      <c r="H550" s="76"/>
      <c r="I550" s="19">
        <v>41407</v>
      </c>
      <c r="J550" s="64">
        <v>0.49305555555555558</v>
      </c>
      <c r="K550" s="9">
        <v>2</v>
      </c>
      <c r="L550" s="9">
        <v>33.4</v>
      </c>
      <c r="M550" s="9">
        <v>9.8000000000000007</v>
      </c>
      <c r="N550" s="9">
        <v>0.9</v>
      </c>
      <c r="O550" s="9">
        <f t="shared" si="15"/>
        <v>1.8</v>
      </c>
    </row>
    <row r="551" spans="1:15" ht="20.100000000000001" customHeight="1">
      <c r="A551" s="19">
        <v>41414</v>
      </c>
      <c r="B551" s="64">
        <v>0.60416666666666663</v>
      </c>
      <c r="C551" s="25">
        <v>2.5</v>
      </c>
      <c r="D551" s="11">
        <v>35.200000000000003</v>
      </c>
      <c r="E551" s="9">
        <v>9.8000000000000007</v>
      </c>
      <c r="F551" s="9">
        <v>0.7</v>
      </c>
      <c r="G551" s="9">
        <f t="shared" si="14"/>
        <v>1.4</v>
      </c>
      <c r="H551" s="76"/>
      <c r="I551" s="19">
        <v>41414</v>
      </c>
      <c r="J551" s="64">
        <v>0.60416666666666663</v>
      </c>
      <c r="K551" s="9">
        <v>2</v>
      </c>
      <c r="L551" s="9">
        <v>34.4</v>
      </c>
      <c r="M551" s="9">
        <v>8.8000000000000007</v>
      </c>
      <c r="N551" s="9">
        <v>0.9</v>
      </c>
      <c r="O551" s="9">
        <f t="shared" si="15"/>
        <v>1.8</v>
      </c>
    </row>
    <row r="552" spans="1:15" ht="20.100000000000001" customHeight="1">
      <c r="A552" s="19">
        <v>41422</v>
      </c>
      <c r="B552" s="64">
        <v>0.3888888888888889</v>
      </c>
      <c r="C552" s="25">
        <v>2.6</v>
      </c>
      <c r="D552" s="11">
        <v>35.4</v>
      </c>
      <c r="E552" s="9">
        <v>11.2</v>
      </c>
      <c r="F552" s="9">
        <v>0.6</v>
      </c>
      <c r="G552" s="9">
        <f t="shared" si="14"/>
        <v>1.2</v>
      </c>
      <c r="H552" s="76"/>
      <c r="I552" s="19">
        <v>41422</v>
      </c>
      <c r="J552" s="64">
        <v>0.3888888888888889</v>
      </c>
      <c r="K552" s="9">
        <v>2</v>
      </c>
      <c r="L552" s="9">
        <v>36.1</v>
      </c>
      <c r="M552" s="9">
        <v>11.3</v>
      </c>
      <c r="N552" s="9">
        <v>0.8</v>
      </c>
      <c r="O552" s="9">
        <f t="shared" si="15"/>
        <v>1.6</v>
      </c>
    </row>
    <row r="553" spans="1:15" ht="20.100000000000001" customHeight="1">
      <c r="A553" s="19">
        <v>41428</v>
      </c>
      <c r="B553" s="64">
        <v>0.64583333333333337</v>
      </c>
      <c r="C553" s="25">
        <v>2.4</v>
      </c>
      <c r="D553" s="11">
        <v>35.4</v>
      </c>
      <c r="E553" s="9">
        <v>10.6</v>
      </c>
      <c r="F553" s="9">
        <v>0.6</v>
      </c>
      <c r="G553" s="9">
        <f t="shared" ref="G553:G564" si="16">(F553*2)</f>
        <v>1.2</v>
      </c>
      <c r="H553" s="76"/>
      <c r="I553" s="19">
        <v>41428</v>
      </c>
      <c r="J553" s="64">
        <v>0.64583333333333337</v>
      </c>
      <c r="K553" s="9">
        <v>2</v>
      </c>
      <c r="L553" s="9">
        <v>36.700000000000003</v>
      </c>
      <c r="M553" s="9">
        <v>11</v>
      </c>
      <c r="N553" s="9">
        <v>0.8</v>
      </c>
      <c r="O553" s="9">
        <f t="shared" si="15"/>
        <v>1.6</v>
      </c>
    </row>
    <row r="554" spans="1:15" ht="20.100000000000001" customHeight="1">
      <c r="A554" s="19">
        <v>41435</v>
      </c>
      <c r="B554" s="64">
        <v>0.46875</v>
      </c>
      <c r="C554" s="25">
        <v>2.5</v>
      </c>
      <c r="D554" s="11">
        <v>33.700000000000003</v>
      </c>
      <c r="E554" s="9">
        <v>9.8000000000000007</v>
      </c>
      <c r="F554" s="9">
        <v>0.7</v>
      </c>
      <c r="G554" s="9">
        <f t="shared" si="16"/>
        <v>1.4</v>
      </c>
      <c r="H554" s="76"/>
      <c r="I554" s="19">
        <v>41435</v>
      </c>
      <c r="J554" s="64">
        <v>0.46875</v>
      </c>
      <c r="K554" s="9">
        <v>2</v>
      </c>
      <c r="L554" s="9">
        <v>31.2</v>
      </c>
      <c r="M554" s="9">
        <v>10</v>
      </c>
      <c r="N554" s="9">
        <v>0.6</v>
      </c>
      <c r="O554" s="9">
        <f t="shared" si="15"/>
        <v>1.2</v>
      </c>
    </row>
    <row r="555" spans="1:15" ht="20.100000000000001" customHeight="1">
      <c r="A555" s="19">
        <v>41442</v>
      </c>
      <c r="B555" s="64">
        <v>0.60763888888888895</v>
      </c>
      <c r="C555" s="25">
        <v>2.5</v>
      </c>
      <c r="D555" s="11">
        <v>35.6</v>
      </c>
      <c r="E555" s="9">
        <v>10.3</v>
      </c>
      <c r="F555" s="9">
        <v>0.8</v>
      </c>
      <c r="G555" s="9">
        <f t="shared" si="16"/>
        <v>1.6</v>
      </c>
      <c r="H555" s="76"/>
      <c r="I555" s="19">
        <v>41442</v>
      </c>
      <c r="J555" s="64">
        <v>0.60763888888888895</v>
      </c>
      <c r="K555" s="9">
        <v>1.9</v>
      </c>
      <c r="L555" s="9">
        <v>36.700000000000003</v>
      </c>
      <c r="M555" s="9">
        <v>10.4</v>
      </c>
      <c r="N555" s="9">
        <v>1.1000000000000001</v>
      </c>
      <c r="O555" s="9">
        <f t="shared" si="15"/>
        <v>2.2000000000000002</v>
      </c>
    </row>
    <row r="556" spans="1:15" ht="20.100000000000001" customHeight="1">
      <c r="A556" s="19">
        <v>41449</v>
      </c>
      <c r="B556" s="64">
        <v>0.5625</v>
      </c>
      <c r="C556" s="25">
        <v>2.4</v>
      </c>
      <c r="D556" s="11">
        <v>35.200000000000003</v>
      </c>
      <c r="E556" s="9">
        <v>10.9</v>
      </c>
      <c r="F556" s="9">
        <v>0.7</v>
      </c>
      <c r="G556" s="9">
        <f t="shared" si="16"/>
        <v>1.4</v>
      </c>
      <c r="H556" s="76"/>
      <c r="I556" s="19">
        <v>41449</v>
      </c>
      <c r="J556" s="64">
        <v>0.5625</v>
      </c>
      <c r="K556" s="9">
        <v>1.9</v>
      </c>
      <c r="L556" s="9">
        <v>36.9</v>
      </c>
      <c r="M556" s="9">
        <v>10.8</v>
      </c>
      <c r="N556" s="9">
        <v>0.8</v>
      </c>
      <c r="O556" s="9">
        <f t="shared" si="15"/>
        <v>1.6</v>
      </c>
    </row>
    <row r="557" spans="1:15" ht="20.100000000000001" customHeight="1">
      <c r="A557" s="19">
        <v>41456</v>
      </c>
      <c r="B557" s="64">
        <v>0.40277777777777773</v>
      </c>
      <c r="C557" s="25">
        <v>2.5</v>
      </c>
      <c r="D557" s="11">
        <v>35.9</v>
      </c>
      <c r="E557" s="9">
        <v>10.1</v>
      </c>
      <c r="F557" s="9">
        <v>0.5</v>
      </c>
      <c r="G557" s="9">
        <f t="shared" si="16"/>
        <v>1</v>
      </c>
      <c r="H557" s="76"/>
      <c r="I557" s="19">
        <v>41456</v>
      </c>
      <c r="J557" s="64">
        <v>0.40277777777777773</v>
      </c>
      <c r="K557" s="9">
        <v>2</v>
      </c>
      <c r="L557" s="9">
        <v>37.700000000000003</v>
      </c>
      <c r="M557" s="9">
        <v>0.44444444444444442</v>
      </c>
      <c r="N557" s="9">
        <v>0.8</v>
      </c>
      <c r="O557" s="9">
        <f t="shared" si="15"/>
        <v>1.6</v>
      </c>
    </row>
    <row r="558" spans="1:15" ht="20.100000000000001" customHeight="1">
      <c r="A558" s="19">
        <v>41463</v>
      </c>
      <c r="B558" s="64">
        <v>0.63888888888888895</v>
      </c>
      <c r="C558" s="25">
        <v>2.4</v>
      </c>
      <c r="D558" s="11">
        <v>36.299999999999997</v>
      </c>
      <c r="E558" s="9">
        <v>10.3</v>
      </c>
      <c r="F558" s="9">
        <v>0.5</v>
      </c>
      <c r="G558" s="9">
        <f t="shared" si="16"/>
        <v>1</v>
      </c>
      <c r="H558" s="76"/>
      <c r="I558" s="19">
        <v>41463</v>
      </c>
      <c r="J558" s="64">
        <v>0.63888888888888895</v>
      </c>
      <c r="K558" s="9">
        <v>1.9</v>
      </c>
      <c r="L558" s="9">
        <v>34.4</v>
      </c>
      <c r="M558" s="9">
        <v>10.199999999999999</v>
      </c>
      <c r="N558" s="9">
        <v>0.5</v>
      </c>
      <c r="O558" s="9">
        <f t="shared" si="15"/>
        <v>1</v>
      </c>
    </row>
    <row r="559" spans="1:15" ht="20.100000000000001" customHeight="1">
      <c r="A559" s="19">
        <v>41470</v>
      </c>
      <c r="B559" s="64">
        <v>0.65277777777777779</v>
      </c>
      <c r="C559" s="25">
        <v>2.4</v>
      </c>
      <c r="D559" s="11">
        <v>37.9</v>
      </c>
      <c r="E559" s="9">
        <v>10.1</v>
      </c>
      <c r="F559" s="9">
        <v>0.7</v>
      </c>
      <c r="G559" s="9">
        <f t="shared" si="16"/>
        <v>1.4</v>
      </c>
      <c r="H559" s="76"/>
      <c r="I559" s="19">
        <v>41470</v>
      </c>
      <c r="J559" s="64">
        <v>0.65277777777777779</v>
      </c>
      <c r="K559" s="9">
        <v>1.8</v>
      </c>
      <c r="L559" s="9">
        <v>39.200000000000003</v>
      </c>
      <c r="M559" s="9">
        <v>10.3</v>
      </c>
      <c r="N559" s="9">
        <v>0.9</v>
      </c>
      <c r="O559" s="9">
        <f t="shared" si="15"/>
        <v>1.8</v>
      </c>
    </row>
    <row r="560" spans="1:15" ht="20.100000000000001" customHeight="1">
      <c r="A560" s="19">
        <v>41477</v>
      </c>
      <c r="B560" s="64">
        <v>0.47569444444444442</v>
      </c>
      <c r="C560" s="25">
        <v>2.2999999999999998</v>
      </c>
      <c r="D560" s="11">
        <v>35.799999999999997</v>
      </c>
      <c r="E560" s="9">
        <v>9.4</v>
      </c>
      <c r="F560" s="9">
        <v>0.7</v>
      </c>
      <c r="G560" s="9">
        <f t="shared" si="16"/>
        <v>1.4</v>
      </c>
      <c r="H560" s="76"/>
      <c r="I560" s="19">
        <v>41477</v>
      </c>
      <c r="J560" s="64">
        <v>0.47569444444444442</v>
      </c>
      <c r="K560" s="9">
        <v>1.9</v>
      </c>
      <c r="L560" s="9">
        <v>36.700000000000003</v>
      </c>
      <c r="M560" s="9">
        <v>9.5</v>
      </c>
      <c r="N560" s="9">
        <v>0.8</v>
      </c>
      <c r="O560" s="9">
        <f t="shared" si="15"/>
        <v>1.6</v>
      </c>
    </row>
    <row r="561" spans="1:15" ht="20.100000000000001" customHeight="1">
      <c r="A561" s="19">
        <v>41484</v>
      </c>
      <c r="B561" s="64">
        <v>0.59375</v>
      </c>
      <c r="C561" s="25">
        <v>2.4</v>
      </c>
      <c r="D561" s="11">
        <v>36.9</v>
      </c>
      <c r="E561" s="9">
        <v>10.199999999999999</v>
      </c>
      <c r="F561" s="9">
        <v>0.5</v>
      </c>
      <c r="G561" s="9">
        <f t="shared" si="16"/>
        <v>1</v>
      </c>
      <c r="H561" s="76"/>
      <c r="I561" s="19">
        <v>41484</v>
      </c>
      <c r="J561" s="64">
        <v>0.59375</v>
      </c>
      <c r="K561" s="9">
        <v>1.8</v>
      </c>
      <c r="L561" s="9">
        <v>38.1</v>
      </c>
      <c r="M561" s="9">
        <v>10.4</v>
      </c>
      <c r="N561" s="9">
        <v>0.7</v>
      </c>
      <c r="O561" s="9">
        <f t="shared" si="15"/>
        <v>1.4</v>
      </c>
    </row>
    <row r="562" spans="1:15" ht="20.100000000000001" customHeight="1">
      <c r="A562" s="19">
        <v>41495</v>
      </c>
      <c r="B562" s="64">
        <v>0.49305555555555558</v>
      </c>
      <c r="C562" s="25">
        <v>2.4</v>
      </c>
      <c r="D562" s="11">
        <v>36.1</v>
      </c>
      <c r="E562" s="9">
        <v>9.8000000000000007</v>
      </c>
      <c r="F562" s="9">
        <v>0.8</v>
      </c>
      <c r="G562" s="9">
        <f t="shared" si="16"/>
        <v>1.6</v>
      </c>
      <c r="H562" s="76"/>
      <c r="I562" s="19">
        <v>41491</v>
      </c>
      <c r="J562" s="19"/>
      <c r="K562" s="9"/>
      <c r="L562" s="9"/>
      <c r="M562" s="9"/>
      <c r="N562" s="9"/>
      <c r="O562" s="9">
        <f t="shared" si="15"/>
        <v>0</v>
      </c>
    </row>
    <row r="563" spans="1:15" ht="20.100000000000001" customHeight="1">
      <c r="A563" s="19">
        <v>41499</v>
      </c>
      <c r="B563" s="64">
        <v>0.3611111111111111</v>
      </c>
      <c r="C563" s="25">
        <v>2.5</v>
      </c>
      <c r="D563" s="11">
        <v>34.4</v>
      </c>
      <c r="E563" s="9">
        <v>10.8</v>
      </c>
      <c r="F563" s="9">
        <v>0.8</v>
      </c>
      <c r="G563" s="9">
        <f t="shared" si="16"/>
        <v>1.6</v>
      </c>
      <c r="H563" s="76"/>
      <c r="I563" s="19">
        <v>41499</v>
      </c>
      <c r="J563" s="64">
        <v>0.3611111111111111</v>
      </c>
      <c r="K563" s="9">
        <v>1.9</v>
      </c>
      <c r="L563" s="9">
        <v>35.4</v>
      </c>
      <c r="M563" s="9">
        <v>9.9</v>
      </c>
      <c r="N563" s="9">
        <v>0.7</v>
      </c>
      <c r="O563" s="9">
        <f t="shared" si="15"/>
        <v>1.4</v>
      </c>
    </row>
    <row r="564" spans="1:15" ht="20.100000000000001" customHeight="1">
      <c r="A564" s="19">
        <v>41505</v>
      </c>
      <c r="B564" s="64">
        <v>0.63541666666666663</v>
      </c>
      <c r="C564" s="25">
        <v>2.5</v>
      </c>
      <c r="D564" s="11">
        <v>35.5</v>
      </c>
      <c r="E564" s="9">
        <v>9.1999999999999993</v>
      </c>
      <c r="F564" s="9">
        <v>0.7</v>
      </c>
      <c r="G564" s="9">
        <f t="shared" si="16"/>
        <v>1.4</v>
      </c>
      <c r="H564" s="76"/>
      <c r="I564" s="19">
        <v>41505</v>
      </c>
      <c r="J564" s="64">
        <v>0.63541666666666663</v>
      </c>
      <c r="K564" s="9">
        <v>2</v>
      </c>
      <c r="L564" s="9">
        <v>37.5</v>
      </c>
      <c r="M564" s="9">
        <v>10.6</v>
      </c>
      <c r="N564" s="9">
        <v>0.9</v>
      </c>
      <c r="O564" s="9">
        <f t="shared" si="15"/>
        <v>1.8</v>
      </c>
    </row>
    <row r="565" spans="1:15" ht="20.100000000000001" customHeight="1">
      <c r="A565" s="19">
        <v>41513</v>
      </c>
      <c r="B565" s="64">
        <v>0.40972222222222227</v>
      </c>
      <c r="C565" s="25">
        <v>2.6</v>
      </c>
      <c r="D565" s="11">
        <v>38.200000000000003</v>
      </c>
      <c r="E565" s="9">
        <v>8.5</v>
      </c>
      <c r="F565" s="9">
        <v>0.9</v>
      </c>
      <c r="G565" s="9">
        <v>1.8</v>
      </c>
      <c r="H565" s="76"/>
      <c r="I565" s="19">
        <v>41513</v>
      </c>
      <c r="J565" s="64">
        <v>0.40972222222222227</v>
      </c>
      <c r="K565" s="9">
        <v>1.9</v>
      </c>
      <c r="L565" s="9">
        <v>39.200000000000003</v>
      </c>
      <c r="M565" s="9">
        <v>9.5</v>
      </c>
      <c r="N565" s="9">
        <v>1.1000000000000001</v>
      </c>
      <c r="O565" s="9">
        <f t="shared" si="15"/>
        <v>2.2000000000000002</v>
      </c>
    </row>
    <row r="566" spans="1:15" ht="20.100000000000001" customHeight="1">
      <c r="A566" s="19">
        <v>41523</v>
      </c>
      <c r="B566" s="64">
        <v>0.58333333333333337</v>
      </c>
      <c r="C566" s="25"/>
      <c r="D566" s="11"/>
      <c r="E566" s="9"/>
      <c r="F566" s="9"/>
      <c r="G566" s="9"/>
      <c r="H566" s="76"/>
      <c r="I566" s="19">
        <v>41519</v>
      </c>
      <c r="J566" s="64">
        <v>0.60416666666666663</v>
      </c>
      <c r="K566" s="9">
        <v>2</v>
      </c>
      <c r="L566" s="9">
        <v>39.799999999999997</v>
      </c>
      <c r="M566" s="9">
        <v>10.199999999999999</v>
      </c>
      <c r="N566" s="9">
        <v>1.1000000000000001</v>
      </c>
      <c r="O566" s="9">
        <f t="shared" si="15"/>
        <v>2.2000000000000002</v>
      </c>
    </row>
    <row r="567" spans="1:15" ht="20.100000000000001" customHeight="1">
      <c r="A567" s="19">
        <v>41526</v>
      </c>
      <c r="B567" s="64">
        <v>0.39583333333333331</v>
      </c>
      <c r="C567" s="25">
        <v>2.5</v>
      </c>
      <c r="D567" s="11"/>
      <c r="E567" s="9"/>
      <c r="F567" s="9"/>
      <c r="G567" s="9"/>
      <c r="H567" s="76"/>
      <c r="I567" s="19">
        <v>41526</v>
      </c>
      <c r="J567" s="64">
        <v>0.39583333333333331</v>
      </c>
      <c r="K567" s="9">
        <v>1.9</v>
      </c>
      <c r="L567" s="9">
        <v>33.4</v>
      </c>
      <c r="M567" s="9">
        <v>9.6999999999999993</v>
      </c>
      <c r="N567" s="9">
        <v>0.5</v>
      </c>
      <c r="O567" s="9">
        <f t="shared" si="15"/>
        <v>1</v>
      </c>
    </row>
    <row r="568" spans="1:15" ht="20.100000000000001" customHeight="1">
      <c r="A568" s="19">
        <v>41533</v>
      </c>
      <c r="B568" s="64">
        <v>0.48958333333333331</v>
      </c>
      <c r="C568" s="25">
        <v>2.5</v>
      </c>
      <c r="D568" s="11">
        <v>33.1</v>
      </c>
      <c r="E568" s="9">
        <v>9</v>
      </c>
      <c r="F568" s="9">
        <v>0.8</v>
      </c>
      <c r="G568" s="9">
        <f t="shared" ref="G568:G602" si="17">(F568*2)</f>
        <v>1.6</v>
      </c>
      <c r="H568" s="76"/>
      <c r="I568" s="19">
        <v>41533</v>
      </c>
      <c r="J568" s="64">
        <v>0.39930555555555558</v>
      </c>
      <c r="K568" s="9">
        <v>1.9</v>
      </c>
      <c r="L568" s="9">
        <v>37.4</v>
      </c>
      <c r="M568" s="9">
        <v>9.6999999999999993</v>
      </c>
      <c r="N568" s="9">
        <v>1.1000000000000001</v>
      </c>
      <c r="O568" s="9">
        <f t="shared" si="15"/>
        <v>2.2000000000000002</v>
      </c>
    </row>
    <row r="569" spans="1:15" ht="20.100000000000001" customHeight="1">
      <c r="A569" s="19">
        <v>41540</v>
      </c>
      <c r="B569" s="64">
        <v>0.48958333333333331</v>
      </c>
      <c r="C569" s="25">
        <v>2.4</v>
      </c>
      <c r="D569" s="11">
        <v>37.1</v>
      </c>
      <c r="E569" s="9">
        <v>8.6999999999999993</v>
      </c>
      <c r="F569" s="9">
        <v>1.3</v>
      </c>
      <c r="G569" s="9">
        <f t="shared" si="17"/>
        <v>2.6</v>
      </c>
      <c r="H569" s="76"/>
      <c r="I569" s="19">
        <v>41540</v>
      </c>
      <c r="J569" s="64">
        <v>0.48958333333333331</v>
      </c>
      <c r="K569" s="9">
        <v>1.9</v>
      </c>
      <c r="L569" s="9">
        <v>41.4</v>
      </c>
      <c r="M569" s="9">
        <v>9.4</v>
      </c>
      <c r="N569" s="9">
        <v>1.2</v>
      </c>
      <c r="O569" s="9">
        <f t="shared" si="15"/>
        <v>2.4</v>
      </c>
    </row>
    <row r="570" spans="1:15" ht="20.100000000000001" customHeight="1">
      <c r="A570" s="19">
        <v>41547</v>
      </c>
      <c r="B570" s="64">
        <v>0.625</v>
      </c>
      <c r="C570" s="25">
        <v>2.2999999999999998</v>
      </c>
      <c r="D570" s="11">
        <v>36.799999999999997</v>
      </c>
      <c r="E570" s="9">
        <v>10</v>
      </c>
      <c r="F570" s="9">
        <v>0.75</v>
      </c>
      <c r="G570" s="9">
        <f t="shared" si="17"/>
        <v>1.5</v>
      </c>
      <c r="H570" s="76"/>
      <c r="I570" s="19">
        <v>41546</v>
      </c>
      <c r="J570" s="64">
        <v>0.625</v>
      </c>
      <c r="K570" s="9">
        <v>1.9</v>
      </c>
      <c r="L570" s="9">
        <v>37.299999999999997</v>
      </c>
      <c r="M570" s="9">
        <v>9.9</v>
      </c>
      <c r="N570" s="9">
        <v>0.75</v>
      </c>
      <c r="O570" s="9">
        <f t="shared" si="15"/>
        <v>1.5</v>
      </c>
    </row>
    <row r="571" spans="1:15" ht="20.100000000000001" customHeight="1">
      <c r="A571" s="19">
        <v>41555</v>
      </c>
      <c r="B571" s="64">
        <v>0.32291666666666669</v>
      </c>
      <c r="C571" s="25">
        <v>2.4</v>
      </c>
      <c r="D571" s="11">
        <v>34.9</v>
      </c>
      <c r="E571" s="9">
        <v>8.8000000000000007</v>
      </c>
      <c r="F571" s="9">
        <v>1.1000000000000001</v>
      </c>
      <c r="G571" s="9">
        <f t="shared" si="17"/>
        <v>2.2000000000000002</v>
      </c>
      <c r="H571" s="76"/>
      <c r="I571" s="19">
        <v>41554</v>
      </c>
      <c r="J571" s="64">
        <v>0.32291666666666669</v>
      </c>
      <c r="K571" s="9">
        <v>1.9</v>
      </c>
      <c r="L571" s="9">
        <v>39.6</v>
      </c>
      <c r="M571" s="9">
        <v>9.8000000000000007</v>
      </c>
      <c r="N571" s="9">
        <v>1.1000000000000001</v>
      </c>
      <c r="O571" s="9">
        <f t="shared" si="15"/>
        <v>2.2000000000000002</v>
      </c>
    </row>
    <row r="572" spans="1:15" ht="20.100000000000001" customHeight="1">
      <c r="A572" s="19">
        <v>41561</v>
      </c>
      <c r="B572" s="64">
        <v>0.37847222222222227</v>
      </c>
      <c r="C572" s="25">
        <v>2.4</v>
      </c>
      <c r="D572" s="11">
        <v>35.1</v>
      </c>
      <c r="E572" s="9">
        <v>9.8000000000000007</v>
      </c>
      <c r="F572" s="9">
        <v>1</v>
      </c>
      <c r="G572" s="9">
        <f t="shared" si="17"/>
        <v>2</v>
      </c>
      <c r="H572" s="76"/>
      <c r="I572" s="19">
        <v>41561</v>
      </c>
      <c r="J572" s="64">
        <v>0.37847222222222227</v>
      </c>
      <c r="K572" s="9">
        <v>1.9</v>
      </c>
      <c r="L572" s="9">
        <v>35.4</v>
      </c>
      <c r="M572" s="9">
        <v>10.1</v>
      </c>
      <c r="N572" s="9">
        <v>1.1000000000000001</v>
      </c>
      <c r="O572" s="9">
        <f t="shared" si="15"/>
        <v>2.2000000000000002</v>
      </c>
    </row>
    <row r="573" spans="1:15" ht="20.100000000000001" customHeight="1">
      <c r="A573" s="19">
        <v>41568</v>
      </c>
      <c r="B573" s="64">
        <v>0.36805555555555558</v>
      </c>
      <c r="C573" s="25">
        <v>2.5</v>
      </c>
      <c r="D573" s="11">
        <v>35.799999999999997</v>
      </c>
      <c r="E573" s="9">
        <v>9.8000000000000007</v>
      </c>
      <c r="F573" s="9">
        <v>1.2</v>
      </c>
      <c r="G573" s="9">
        <f t="shared" si="17"/>
        <v>2.4</v>
      </c>
      <c r="H573" s="76"/>
      <c r="I573" s="19">
        <v>41568</v>
      </c>
      <c r="J573" s="64">
        <v>0.36805555555555558</v>
      </c>
      <c r="K573" s="9">
        <v>1.8</v>
      </c>
      <c r="L573" s="9">
        <v>36.299999999999997</v>
      </c>
      <c r="M573" s="9">
        <v>10.7</v>
      </c>
      <c r="N573" s="9">
        <v>1.1000000000000001</v>
      </c>
      <c r="O573" s="9">
        <f t="shared" si="15"/>
        <v>2.2000000000000002</v>
      </c>
    </row>
    <row r="574" spans="1:15" ht="20.100000000000001" customHeight="1">
      <c r="A574" s="19">
        <v>41575</v>
      </c>
      <c r="B574" s="64">
        <v>0.375</v>
      </c>
      <c r="C574" s="25">
        <v>2.4</v>
      </c>
      <c r="D574" s="11">
        <v>33.4</v>
      </c>
      <c r="E574" s="9">
        <v>11.1</v>
      </c>
      <c r="F574" s="9">
        <v>0.8</v>
      </c>
      <c r="G574" s="9">
        <f t="shared" si="17"/>
        <v>1.6</v>
      </c>
      <c r="H574" s="76"/>
      <c r="I574" s="19">
        <v>41575</v>
      </c>
      <c r="J574" s="64">
        <v>0.375</v>
      </c>
      <c r="K574" s="9">
        <v>1.9</v>
      </c>
      <c r="L574" s="9">
        <v>33.700000000000003</v>
      </c>
      <c r="M574" s="9">
        <v>10.4</v>
      </c>
      <c r="N574" s="9">
        <v>1.1000000000000001</v>
      </c>
      <c r="O574" s="9">
        <f t="shared" si="15"/>
        <v>2.2000000000000002</v>
      </c>
    </row>
    <row r="575" spans="1:15" ht="20.100000000000001" customHeight="1">
      <c r="A575" s="19">
        <v>41582</v>
      </c>
      <c r="B575" s="64">
        <v>0.4513888888888889</v>
      </c>
      <c r="C575" s="25">
        <v>2.4</v>
      </c>
      <c r="D575" s="11">
        <v>34.299999999999997</v>
      </c>
      <c r="E575" s="9">
        <v>11.16</v>
      </c>
      <c r="F575" s="9">
        <v>0.4</v>
      </c>
      <c r="G575" s="9">
        <f t="shared" si="17"/>
        <v>0.8</v>
      </c>
      <c r="H575" s="76"/>
      <c r="I575" s="19">
        <v>41582</v>
      </c>
      <c r="J575" s="64">
        <v>0.4513888888888889</v>
      </c>
      <c r="K575" s="9">
        <v>2</v>
      </c>
      <c r="L575" s="9">
        <v>35.799999999999997</v>
      </c>
      <c r="M575" s="9">
        <v>10.039999999999999</v>
      </c>
      <c r="N575" s="9">
        <v>0.25</v>
      </c>
      <c r="O575" s="9">
        <f t="shared" si="15"/>
        <v>0.5</v>
      </c>
    </row>
    <row r="576" spans="1:15" ht="20.100000000000001" customHeight="1">
      <c r="A576" s="19">
        <v>41589</v>
      </c>
      <c r="B576" s="64">
        <v>0.54166666666666663</v>
      </c>
      <c r="C576" s="25">
        <v>2.4</v>
      </c>
      <c r="D576" s="11">
        <v>29.8</v>
      </c>
      <c r="E576" s="9">
        <v>9.56</v>
      </c>
      <c r="F576" s="9">
        <v>0.8</v>
      </c>
      <c r="G576" s="9">
        <f t="shared" si="17"/>
        <v>1.6</v>
      </c>
      <c r="H576" s="76"/>
      <c r="I576" s="19">
        <v>41589</v>
      </c>
      <c r="J576" s="64">
        <v>0.54166666666666663</v>
      </c>
      <c r="K576" s="9">
        <v>1.8</v>
      </c>
      <c r="L576" s="9">
        <v>32.6</v>
      </c>
      <c r="M576" s="9">
        <v>11.56</v>
      </c>
      <c r="N576" s="9">
        <v>1.5</v>
      </c>
      <c r="O576" s="9">
        <f t="shared" si="15"/>
        <v>3</v>
      </c>
    </row>
    <row r="577" spans="1:15" ht="20.100000000000001" customHeight="1">
      <c r="A577" s="19">
        <v>41597</v>
      </c>
      <c r="B577" s="64">
        <v>0.66666666666666663</v>
      </c>
      <c r="C577" s="25">
        <v>2.5</v>
      </c>
      <c r="D577" s="11">
        <v>32.9</v>
      </c>
      <c r="E577" s="9">
        <v>10.92</v>
      </c>
      <c r="F577" s="9">
        <v>0.6</v>
      </c>
      <c r="G577" s="9">
        <f t="shared" si="17"/>
        <v>1.2</v>
      </c>
      <c r="H577" s="76"/>
      <c r="I577" s="19">
        <v>41597</v>
      </c>
      <c r="J577" s="64">
        <v>0.66666666666666663</v>
      </c>
      <c r="K577" s="9">
        <v>1.9</v>
      </c>
      <c r="L577" s="9">
        <v>34.1</v>
      </c>
      <c r="M577" s="9">
        <v>11.65</v>
      </c>
      <c r="N577" s="9">
        <v>0.5</v>
      </c>
      <c r="O577" s="9">
        <f t="shared" si="15"/>
        <v>1</v>
      </c>
    </row>
    <row r="578" spans="1:15" ht="20.100000000000001" customHeight="1">
      <c r="A578" s="19">
        <v>41603</v>
      </c>
      <c r="B578" s="64">
        <v>0.3</v>
      </c>
      <c r="C578" s="25">
        <v>2.4</v>
      </c>
      <c r="D578" s="11">
        <v>34.6</v>
      </c>
      <c r="E578" s="9">
        <v>10.5</v>
      </c>
      <c r="F578" s="9">
        <v>0.8</v>
      </c>
      <c r="G578" s="9">
        <f t="shared" si="17"/>
        <v>1.6</v>
      </c>
      <c r="H578" s="76"/>
      <c r="I578" s="19">
        <v>41603</v>
      </c>
      <c r="J578" s="19" t="s">
        <v>32</v>
      </c>
      <c r="K578" s="9">
        <v>1.9</v>
      </c>
      <c r="L578" s="9">
        <v>34.299999999999997</v>
      </c>
      <c r="M578" s="9">
        <v>8.75</v>
      </c>
      <c r="N578" s="9">
        <v>0.5</v>
      </c>
      <c r="O578" s="9">
        <f t="shared" si="15"/>
        <v>1</v>
      </c>
    </row>
    <row r="579" spans="1:15" ht="20.100000000000001" customHeight="1">
      <c r="A579" s="79">
        <v>41610</v>
      </c>
      <c r="B579" s="64">
        <v>0.64583333333333337</v>
      </c>
      <c r="C579" s="25">
        <v>2.4</v>
      </c>
      <c r="D579" s="11">
        <v>30.1</v>
      </c>
      <c r="E579" s="9">
        <v>9.75</v>
      </c>
      <c r="F579" s="9">
        <v>0.75</v>
      </c>
      <c r="G579" s="9">
        <f t="shared" si="17"/>
        <v>1.5</v>
      </c>
      <c r="I579" s="19">
        <v>41610</v>
      </c>
      <c r="J579" s="64">
        <v>0.64583333333333337</v>
      </c>
      <c r="K579" s="9">
        <v>1.8</v>
      </c>
      <c r="L579" s="9">
        <v>33.4</v>
      </c>
      <c r="M579" s="9">
        <v>11.8</v>
      </c>
      <c r="N579" s="9">
        <v>0.5</v>
      </c>
      <c r="O579" s="9">
        <f t="shared" si="15"/>
        <v>1</v>
      </c>
    </row>
    <row r="580" spans="1:15" ht="20.100000000000001" customHeight="1">
      <c r="A580" s="79">
        <v>41617</v>
      </c>
      <c r="B580" s="64">
        <v>0.64583333333333337</v>
      </c>
      <c r="C580" s="25">
        <v>2.4</v>
      </c>
      <c r="D580" s="11">
        <v>32.6</v>
      </c>
      <c r="E580" s="9">
        <v>10.75</v>
      </c>
      <c r="F580" s="9">
        <v>0.5</v>
      </c>
      <c r="G580" s="9">
        <f t="shared" si="17"/>
        <v>1</v>
      </c>
      <c r="I580" s="19">
        <v>41617</v>
      </c>
      <c r="J580" s="64">
        <v>0.64583333333333337</v>
      </c>
      <c r="K580" s="9">
        <v>1.8</v>
      </c>
      <c r="L580" s="9">
        <v>34.200000000000003</v>
      </c>
      <c r="M580" s="9">
        <v>11.5</v>
      </c>
      <c r="N580" s="9">
        <v>0.5</v>
      </c>
      <c r="O580" s="9">
        <f t="shared" si="15"/>
        <v>1</v>
      </c>
    </row>
    <row r="581" spans="1:15" ht="20.100000000000001" customHeight="1">
      <c r="A581" s="79">
        <v>41625</v>
      </c>
      <c r="B581" s="64">
        <v>0.39583333333333331</v>
      </c>
      <c r="C581" s="25">
        <v>2.4</v>
      </c>
      <c r="D581" s="11">
        <v>34.6</v>
      </c>
      <c r="E581" s="9">
        <v>10.7</v>
      </c>
      <c r="F581" s="9">
        <v>0.7</v>
      </c>
      <c r="G581" s="9">
        <f t="shared" si="17"/>
        <v>1.4</v>
      </c>
      <c r="I581" s="19">
        <v>41625</v>
      </c>
      <c r="J581" s="64">
        <v>0.39583333333333331</v>
      </c>
      <c r="K581" s="9">
        <v>1.8</v>
      </c>
      <c r="L581" s="9">
        <v>32.700000000000003</v>
      </c>
      <c r="M581" s="9">
        <v>11.39</v>
      </c>
      <c r="N581" s="9">
        <v>0.6</v>
      </c>
      <c r="O581" s="9">
        <f t="shared" si="15"/>
        <v>1.2</v>
      </c>
    </row>
    <row r="582" spans="1:15" ht="20.100000000000001" customHeight="1">
      <c r="A582" s="79">
        <v>41631</v>
      </c>
      <c r="B582" s="64">
        <v>0.39583333333333331</v>
      </c>
      <c r="C582" s="25">
        <v>2.4</v>
      </c>
      <c r="D582" s="11">
        <v>33.4</v>
      </c>
      <c r="E582" s="9">
        <v>10.53</v>
      </c>
      <c r="F582" s="9">
        <v>0.6</v>
      </c>
      <c r="G582" s="9">
        <f t="shared" si="17"/>
        <v>1.2</v>
      </c>
      <c r="I582" s="19">
        <v>41631</v>
      </c>
      <c r="J582" s="64">
        <v>0.39583333333333331</v>
      </c>
      <c r="K582" s="9">
        <v>1.8</v>
      </c>
      <c r="L582" s="9">
        <v>33.700000000000003</v>
      </c>
      <c r="M582" s="9">
        <v>11.84</v>
      </c>
      <c r="N582" s="9">
        <v>1.4</v>
      </c>
      <c r="O582" s="9">
        <f t="shared" si="15"/>
        <v>2.8</v>
      </c>
    </row>
    <row r="583" spans="1:15" ht="20.100000000000001" customHeight="1">
      <c r="A583" s="79">
        <v>41638</v>
      </c>
      <c r="B583" s="64">
        <v>0.3125</v>
      </c>
      <c r="C583" s="25">
        <v>2.4</v>
      </c>
      <c r="D583" s="11">
        <v>33.4</v>
      </c>
      <c r="E583" s="9">
        <v>11.44</v>
      </c>
      <c r="F583" s="9">
        <v>0.6</v>
      </c>
      <c r="G583" s="9">
        <f t="shared" si="17"/>
        <v>1.2</v>
      </c>
      <c r="I583" s="19">
        <v>41638</v>
      </c>
      <c r="J583" s="64">
        <v>0.3125</v>
      </c>
      <c r="K583" s="9">
        <v>1.8</v>
      </c>
      <c r="L583" s="9">
        <v>35.1</v>
      </c>
      <c r="M583" s="9">
        <v>10.78</v>
      </c>
      <c r="N583" s="9">
        <v>0.5</v>
      </c>
      <c r="O583" s="9">
        <f t="shared" si="15"/>
        <v>1</v>
      </c>
    </row>
    <row r="584" spans="1:15" ht="20.100000000000001" customHeight="1">
      <c r="A584" s="79">
        <v>41645</v>
      </c>
      <c r="B584" s="64">
        <v>0.3</v>
      </c>
      <c r="C584" s="25">
        <v>2.4</v>
      </c>
      <c r="D584" s="11">
        <v>34</v>
      </c>
      <c r="E584" s="9">
        <v>10.53</v>
      </c>
      <c r="F584" s="9">
        <v>0.5</v>
      </c>
      <c r="G584" s="9">
        <f t="shared" si="17"/>
        <v>1</v>
      </c>
      <c r="I584" s="19">
        <v>41645</v>
      </c>
      <c r="J584" s="64">
        <v>11.3</v>
      </c>
      <c r="K584" s="9">
        <v>1.8</v>
      </c>
      <c r="L584" s="9">
        <v>30.4</v>
      </c>
      <c r="M584" s="9">
        <v>11.81</v>
      </c>
      <c r="N584" s="9">
        <v>0.7</v>
      </c>
      <c r="O584" s="9">
        <f t="shared" si="15"/>
        <v>1.4</v>
      </c>
    </row>
    <row r="585" spans="1:15" ht="20.100000000000001" customHeight="1">
      <c r="A585" s="79">
        <v>41652</v>
      </c>
      <c r="B585" s="64">
        <v>0.66666666666666663</v>
      </c>
      <c r="C585" s="25">
        <v>2.5</v>
      </c>
      <c r="D585" s="11">
        <v>34.9</v>
      </c>
      <c r="E585" s="9">
        <v>10.44</v>
      </c>
      <c r="F585" s="9">
        <v>0.9</v>
      </c>
      <c r="G585" s="9">
        <f t="shared" si="17"/>
        <v>1.8</v>
      </c>
      <c r="I585" s="19">
        <v>41652</v>
      </c>
      <c r="J585" s="64">
        <v>0.66666666666666663</v>
      </c>
      <c r="K585" s="9">
        <v>1.8</v>
      </c>
      <c r="L585" s="9">
        <v>30.7</v>
      </c>
      <c r="M585" s="9">
        <v>11.45</v>
      </c>
      <c r="N585" s="9">
        <v>0.5</v>
      </c>
      <c r="O585" s="9">
        <f t="shared" si="15"/>
        <v>1</v>
      </c>
    </row>
    <row r="586" spans="1:15" ht="20.100000000000001" customHeight="1">
      <c r="A586" s="79">
        <v>41659</v>
      </c>
      <c r="B586" s="64">
        <v>0.60416666666666663</v>
      </c>
      <c r="C586" s="25">
        <v>2.4</v>
      </c>
      <c r="D586" s="11">
        <v>34.200000000000003</v>
      </c>
      <c r="E586" s="9">
        <v>11.61</v>
      </c>
      <c r="F586" s="9">
        <v>0.8</v>
      </c>
      <c r="G586" s="9">
        <f t="shared" si="17"/>
        <v>1.6</v>
      </c>
      <c r="I586" s="19">
        <v>41659</v>
      </c>
      <c r="J586" s="64">
        <v>0.60416666666666663</v>
      </c>
      <c r="K586" s="9">
        <v>1.8</v>
      </c>
      <c r="L586" s="9">
        <v>30.6</v>
      </c>
      <c r="M586" s="9">
        <v>7.36</v>
      </c>
      <c r="N586" s="9">
        <v>0.5</v>
      </c>
      <c r="O586" s="9">
        <f t="shared" si="15"/>
        <v>1</v>
      </c>
    </row>
    <row r="587" spans="1:15" ht="20.100000000000001" customHeight="1">
      <c r="A587" s="79">
        <v>41666</v>
      </c>
      <c r="B587" s="64">
        <v>0.40277777777777773</v>
      </c>
      <c r="C587" s="25">
        <v>2.4</v>
      </c>
      <c r="D587" s="11">
        <v>30.7</v>
      </c>
      <c r="E587" s="9">
        <v>10.68</v>
      </c>
      <c r="F587" s="9">
        <v>0.7</v>
      </c>
      <c r="G587" s="9">
        <f t="shared" si="17"/>
        <v>1.4</v>
      </c>
      <c r="I587" s="19">
        <v>41666</v>
      </c>
      <c r="J587" s="64">
        <v>0.40277777777777773</v>
      </c>
      <c r="K587" s="9">
        <v>1.9</v>
      </c>
      <c r="L587" s="9">
        <v>29.4</v>
      </c>
      <c r="M587" s="9">
        <v>10.64</v>
      </c>
      <c r="N587" s="9">
        <v>1</v>
      </c>
      <c r="O587" s="9">
        <f t="shared" si="15"/>
        <v>2</v>
      </c>
    </row>
    <row r="588" spans="1:15" ht="20.100000000000001" customHeight="1">
      <c r="A588" s="79">
        <v>41673</v>
      </c>
      <c r="B588" s="64">
        <v>0.39583333333333331</v>
      </c>
      <c r="C588" s="25">
        <v>2.4</v>
      </c>
      <c r="D588" s="11">
        <v>33.299999999999997</v>
      </c>
      <c r="E588" s="9">
        <v>11.16</v>
      </c>
      <c r="F588" s="9">
        <v>0.7</v>
      </c>
      <c r="G588" s="9">
        <f t="shared" si="17"/>
        <v>1.4</v>
      </c>
      <c r="I588" s="19">
        <v>41673</v>
      </c>
      <c r="J588" s="64">
        <v>0.39583333333333331</v>
      </c>
      <c r="K588" s="9">
        <v>1.95</v>
      </c>
      <c r="L588" s="9">
        <v>34.799999999999997</v>
      </c>
      <c r="M588" s="9">
        <v>11.74</v>
      </c>
      <c r="N588" s="9">
        <v>1.1000000000000001</v>
      </c>
      <c r="O588" s="9">
        <f t="shared" si="15"/>
        <v>2.2000000000000002</v>
      </c>
    </row>
    <row r="589" spans="1:15" ht="20.100000000000001" customHeight="1">
      <c r="A589" s="79">
        <v>41680</v>
      </c>
      <c r="B589" s="64">
        <v>0.48958333333333331</v>
      </c>
      <c r="C589" s="25">
        <v>2.4</v>
      </c>
      <c r="D589" s="11">
        <v>35.6</v>
      </c>
      <c r="E589" s="9">
        <v>9.8000000000000007</v>
      </c>
      <c r="F589" s="9">
        <v>0.7</v>
      </c>
      <c r="G589" s="9">
        <f t="shared" si="17"/>
        <v>1.4</v>
      </c>
      <c r="I589" s="19">
        <v>41680</v>
      </c>
      <c r="J589" s="64">
        <v>0.48958333333333331</v>
      </c>
      <c r="K589" s="9">
        <v>1.8</v>
      </c>
      <c r="L589" s="9">
        <v>38.1</v>
      </c>
      <c r="M589" s="9">
        <v>11.35</v>
      </c>
      <c r="N589" s="9">
        <v>0.7</v>
      </c>
      <c r="O589" s="9">
        <f t="shared" si="15"/>
        <v>1.4</v>
      </c>
    </row>
    <row r="590" spans="1:15" ht="20.100000000000001" customHeight="1">
      <c r="A590" s="79">
        <v>41687</v>
      </c>
      <c r="B590" s="64">
        <v>0.39583333333333331</v>
      </c>
      <c r="C590" s="25">
        <v>2.4</v>
      </c>
      <c r="D590" s="11">
        <v>33.6</v>
      </c>
      <c r="E590" s="9">
        <v>10.15</v>
      </c>
      <c r="F590" s="9">
        <v>0.7</v>
      </c>
      <c r="G590" s="9">
        <f t="shared" si="17"/>
        <v>1.4</v>
      </c>
      <c r="I590" s="19">
        <v>41687</v>
      </c>
      <c r="J590" s="64">
        <v>0.39583333333333331</v>
      </c>
      <c r="K590" s="9">
        <v>18</v>
      </c>
      <c r="L590" s="9">
        <v>36</v>
      </c>
      <c r="M590" s="9">
        <v>11.4</v>
      </c>
      <c r="N590" s="9">
        <v>0.7</v>
      </c>
      <c r="O590" s="9">
        <f t="shared" si="15"/>
        <v>1.4</v>
      </c>
    </row>
    <row r="591" spans="1:15" ht="20.100000000000001" customHeight="1">
      <c r="A591" s="79">
        <v>41694</v>
      </c>
      <c r="B591" s="64">
        <v>0.39930555555555558</v>
      </c>
      <c r="C591" s="25">
        <v>2.4</v>
      </c>
      <c r="D591" s="11">
        <v>34.6</v>
      </c>
      <c r="E591" s="9">
        <v>10.53</v>
      </c>
      <c r="F591" s="9">
        <v>0.7</v>
      </c>
      <c r="G591" s="9">
        <f t="shared" si="17"/>
        <v>1.4</v>
      </c>
      <c r="I591" s="19">
        <v>41694</v>
      </c>
      <c r="J591" s="64">
        <v>0.39930555555555558</v>
      </c>
      <c r="K591" s="9">
        <v>1.95</v>
      </c>
      <c r="L591" s="9">
        <v>35.6</v>
      </c>
      <c r="M591" s="9">
        <v>10.98</v>
      </c>
      <c r="N591" s="9">
        <v>0.8</v>
      </c>
      <c r="O591" s="9">
        <f t="shared" si="15"/>
        <v>1.6</v>
      </c>
    </row>
    <row r="592" spans="1:15" ht="20.100000000000001" customHeight="1">
      <c r="A592" s="79">
        <v>41701</v>
      </c>
      <c r="B592" s="64">
        <v>0.35416666666666669</v>
      </c>
      <c r="C592" s="25">
        <v>2.4</v>
      </c>
      <c r="D592" s="11">
        <v>36.299999999999997</v>
      </c>
      <c r="E592" s="9">
        <v>11.02</v>
      </c>
      <c r="F592" s="9">
        <v>0.6</v>
      </c>
      <c r="G592" s="9">
        <f t="shared" si="17"/>
        <v>1.2</v>
      </c>
      <c r="I592" s="19">
        <v>41701</v>
      </c>
      <c r="J592" s="64">
        <v>0.35416666666666669</v>
      </c>
      <c r="K592" s="9">
        <v>1.9</v>
      </c>
      <c r="L592" s="9">
        <v>36.700000000000003</v>
      </c>
      <c r="M592" s="9">
        <v>10.36</v>
      </c>
      <c r="N592" s="9">
        <v>0.7</v>
      </c>
      <c r="O592" s="9">
        <f t="shared" si="15"/>
        <v>1.4</v>
      </c>
    </row>
    <row r="593" spans="1:15" ht="20.100000000000001" customHeight="1">
      <c r="A593" s="79">
        <v>41708</v>
      </c>
      <c r="B593" s="64">
        <v>0.36458333333333331</v>
      </c>
      <c r="C593" s="25">
        <v>2.4</v>
      </c>
      <c r="D593" s="11">
        <v>36.299999999999997</v>
      </c>
      <c r="E593" s="9">
        <v>10.77</v>
      </c>
      <c r="F593" s="9">
        <v>0.8</v>
      </c>
      <c r="G593" s="9">
        <f t="shared" si="17"/>
        <v>1.6</v>
      </c>
      <c r="I593" s="19">
        <v>41708</v>
      </c>
      <c r="J593" s="64">
        <v>0.36458333333333331</v>
      </c>
      <c r="K593" s="9">
        <v>1.9</v>
      </c>
      <c r="L593" s="9">
        <v>35.6</v>
      </c>
      <c r="M593" s="9">
        <v>10.92</v>
      </c>
      <c r="N593" s="9">
        <v>0.9</v>
      </c>
      <c r="O593" s="9">
        <f t="shared" si="15"/>
        <v>1.8</v>
      </c>
    </row>
    <row r="594" spans="1:15" ht="20.100000000000001" customHeight="1">
      <c r="A594" s="79">
        <v>41715</v>
      </c>
      <c r="B594" s="64">
        <v>0.62847222222222221</v>
      </c>
      <c r="C594" s="25">
        <v>2.4</v>
      </c>
      <c r="D594" s="11">
        <v>34.700000000000003</v>
      </c>
      <c r="E594" s="9">
        <v>10.75</v>
      </c>
      <c r="F594" s="9">
        <v>0.75</v>
      </c>
      <c r="G594" s="9">
        <f t="shared" si="17"/>
        <v>1.5</v>
      </c>
      <c r="I594" s="19">
        <v>41715</v>
      </c>
      <c r="J594" s="64">
        <v>0.62847222222222221</v>
      </c>
      <c r="K594" s="9">
        <v>1.9</v>
      </c>
      <c r="L594" s="9">
        <v>35.5</v>
      </c>
      <c r="M594" s="9">
        <v>11</v>
      </c>
      <c r="N594" s="9">
        <v>0.75</v>
      </c>
      <c r="O594" s="9">
        <f t="shared" si="15"/>
        <v>1.5</v>
      </c>
    </row>
    <row r="595" spans="1:15" ht="20.100000000000001" customHeight="1">
      <c r="A595" s="79">
        <v>41722</v>
      </c>
      <c r="B595" s="64">
        <v>0.64583333333333337</v>
      </c>
      <c r="C595" s="25">
        <v>2.6</v>
      </c>
      <c r="D595" s="11">
        <v>36.4</v>
      </c>
      <c r="E595" s="9">
        <v>9.94</v>
      </c>
      <c r="F595" s="9">
        <v>1</v>
      </c>
      <c r="G595" s="9">
        <f t="shared" si="17"/>
        <v>2</v>
      </c>
      <c r="I595" s="19">
        <v>41722</v>
      </c>
      <c r="J595" s="64">
        <v>0.64583333333333337</v>
      </c>
      <c r="K595" s="9">
        <v>1.8</v>
      </c>
      <c r="L595" s="9">
        <v>36.700000000000003</v>
      </c>
      <c r="M595" s="9">
        <v>11.88</v>
      </c>
      <c r="N595" s="9">
        <v>0.9</v>
      </c>
      <c r="O595" s="9">
        <f t="shared" si="15"/>
        <v>1.8</v>
      </c>
    </row>
    <row r="596" spans="1:15" ht="20.100000000000001" customHeight="1">
      <c r="A596" s="79">
        <v>41729</v>
      </c>
      <c r="B596" s="64">
        <v>0.54166666666666663</v>
      </c>
      <c r="C596" s="25">
        <v>2.6</v>
      </c>
      <c r="D596" s="11">
        <v>38.6</v>
      </c>
      <c r="E596" s="9">
        <v>10.16</v>
      </c>
      <c r="F596" s="9">
        <v>0.8</v>
      </c>
      <c r="G596" s="9">
        <f t="shared" si="17"/>
        <v>1.6</v>
      </c>
      <c r="I596" s="19">
        <v>41729</v>
      </c>
      <c r="J596" s="64">
        <v>0.54166666666666663</v>
      </c>
      <c r="K596" s="9">
        <v>1.9</v>
      </c>
      <c r="L596" s="9">
        <v>39.5</v>
      </c>
      <c r="M596" s="9">
        <v>11.16</v>
      </c>
      <c r="N596" s="9">
        <v>0.8</v>
      </c>
      <c r="O596" s="9">
        <f t="shared" si="15"/>
        <v>1.6</v>
      </c>
    </row>
    <row r="597" spans="1:15" ht="20.100000000000001" customHeight="1">
      <c r="A597" s="79">
        <v>41736</v>
      </c>
      <c r="B597" s="64">
        <v>0.35416666666666669</v>
      </c>
      <c r="C597" s="25">
        <v>2.6</v>
      </c>
      <c r="D597" s="11">
        <v>36</v>
      </c>
      <c r="E597" s="9">
        <v>10.27</v>
      </c>
      <c r="F597" s="9">
        <v>0.8</v>
      </c>
      <c r="G597" s="9">
        <f t="shared" si="17"/>
        <v>1.6</v>
      </c>
      <c r="I597" s="19">
        <v>41736</v>
      </c>
      <c r="J597" s="64">
        <v>0.35416666666666669</v>
      </c>
      <c r="K597" s="9">
        <v>1.95</v>
      </c>
      <c r="L597" s="9">
        <v>36.6</v>
      </c>
      <c r="M597" s="9">
        <v>11.93</v>
      </c>
      <c r="N597" s="9">
        <v>1</v>
      </c>
      <c r="O597" s="9">
        <f t="shared" si="15"/>
        <v>2</v>
      </c>
    </row>
    <row r="598" spans="1:15" ht="20.100000000000001" customHeight="1">
      <c r="A598" s="79">
        <v>41743</v>
      </c>
      <c r="B598" s="64">
        <v>0.33333333333333331</v>
      </c>
      <c r="C598" s="25">
        <v>2.6</v>
      </c>
      <c r="D598" s="11">
        <v>35.4</v>
      </c>
      <c r="E598" s="9">
        <v>11.04</v>
      </c>
      <c r="F598" s="9">
        <v>0.7</v>
      </c>
      <c r="G598" s="9">
        <f t="shared" si="17"/>
        <v>1.4</v>
      </c>
      <c r="I598" s="19">
        <v>41743</v>
      </c>
      <c r="J598" s="64">
        <v>0.33333333333333331</v>
      </c>
      <c r="K598" s="9">
        <v>2</v>
      </c>
      <c r="L598" s="9">
        <v>36.1</v>
      </c>
      <c r="M598" s="9">
        <v>12.14</v>
      </c>
      <c r="N598" s="9">
        <v>1</v>
      </c>
      <c r="O598" s="9">
        <f t="shared" si="15"/>
        <v>2</v>
      </c>
    </row>
    <row r="599" spans="1:15" ht="20.100000000000001" customHeight="1">
      <c r="A599" s="79">
        <v>41754</v>
      </c>
      <c r="B599" s="64">
        <v>0.40625</v>
      </c>
      <c r="C599" s="25">
        <v>2.8</v>
      </c>
      <c r="D599" s="11">
        <v>32.4</v>
      </c>
      <c r="E599" s="9">
        <v>9.9</v>
      </c>
      <c r="F599" s="9">
        <v>1.2</v>
      </c>
      <c r="G599" s="9">
        <f t="shared" si="17"/>
        <v>2.4</v>
      </c>
      <c r="I599" s="19">
        <v>41751</v>
      </c>
      <c r="J599" s="64">
        <v>0.47916666666666669</v>
      </c>
      <c r="K599" s="9">
        <v>2</v>
      </c>
      <c r="L599" s="9">
        <v>37.6</v>
      </c>
      <c r="M599" s="9">
        <v>10.37</v>
      </c>
      <c r="N599" s="9">
        <v>1.4</v>
      </c>
      <c r="O599" s="9">
        <f t="shared" si="15"/>
        <v>2.8</v>
      </c>
    </row>
    <row r="600" spans="1:15" ht="20.100000000000001" customHeight="1">
      <c r="A600" s="79">
        <v>41757</v>
      </c>
      <c r="B600" s="64">
        <v>0.38541666666666669</v>
      </c>
      <c r="C600" s="25">
        <v>2.8</v>
      </c>
      <c r="D600" s="11">
        <v>34.799999999999997</v>
      </c>
      <c r="E600" s="9">
        <v>8.9</v>
      </c>
      <c r="F600" s="9">
        <v>1.2</v>
      </c>
      <c r="G600" s="9">
        <f t="shared" si="17"/>
        <v>2.4</v>
      </c>
      <c r="I600" s="19">
        <v>41757</v>
      </c>
      <c r="J600" s="64">
        <v>0.38541666666666669</v>
      </c>
      <c r="K600" s="9">
        <v>2</v>
      </c>
      <c r="L600" s="9">
        <v>38.799999999999997</v>
      </c>
      <c r="M600" s="9">
        <v>9.82</v>
      </c>
      <c r="N600" s="9">
        <v>1.3</v>
      </c>
      <c r="O600" s="9">
        <f t="shared" si="15"/>
        <v>2.6</v>
      </c>
    </row>
    <row r="601" spans="1:15" ht="20.100000000000001" customHeight="1">
      <c r="A601" s="79">
        <v>41765</v>
      </c>
      <c r="B601" s="64">
        <v>0.375</v>
      </c>
      <c r="C601" s="25">
        <v>2.6</v>
      </c>
      <c r="D601" s="11">
        <v>37.1</v>
      </c>
      <c r="E601" s="9">
        <v>9.75</v>
      </c>
      <c r="F601" s="9">
        <v>1</v>
      </c>
      <c r="G601" s="9">
        <v>2</v>
      </c>
      <c r="I601" s="19">
        <v>41765</v>
      </c>
      <c r="J601" s="64">
        <v>0.375</v>
      </c>
      <c r="K601" s="9">
        <v>2</v>
      </c>
      <c r="L601" s="9">
        <v>37.6</v>
      </c>
      <c r="M601" s="9">
        <v>9.4</v>
      </c>
      <c r="N601" s="9">
        <v>1.2</v>
      </c>
      <c r="O601" s="9">
        <f t="shared" si="15"/>
        <v>2.4</v>
      </c>
    </row>
    <row r="602" spans="1:15" ht="20.100000000000001" customHeight="1">
      <c r="A602" s="79">
        <v>41771</v>
      </c>
      <c r="B602" s="64">
        <v>0.3888888888888889</v>
      </c>
      <c r="C602" s="25">
        <v>2.6</v>
      </c>
      <c r="D602" s="11">
        <v>35.9</v>
      </c>
      <c r="E602" s="9">
        <v>10.23</v>
      </c>
      <c r="F602" s="9">
        <v>1</v>
      </c>
      <c r="G602" s="9">
        <f t="shared" si="17"/>
        <v>2</v>
      </c>
      <c r="I602" s="19">
        <v>41771</v>
      </c>
      <c r="J602" s="64">
        <v>0.3888888888888889</v>
      </c>
      <c r="K602" s="9">
        <v>2</v>
      </c>
      <c r="L602" s="9">
        <v>36.6</v>
      </c>
      <c r="M602" s="9">
        <v>11.2</v>
      </c>
      <c r="N602" s="9">
        <v>1.2</v>
      </c>
      <c r="O602" s="9">
        <f t="shared" si="15"/>
        <v>2.4</v>
      </c>
    </row>
    <row r="603" spans="1:15" ht="20.100000000000001" customHeight="1">
      <c r="A603" s="79">
        <v>41779</v>
      </c>
      <c r="B603" s="64">
        <v>0.39583333333333331</v>
      </c>
      <c r="C603" s="25">
        <v>2.6</v>
      </c>
      <c r="D603" s="11">
        <v>36.9</v>
      </c>
      <c r="E603" s="9">
        <v>10.74</v>
      </c>
      <c r="F603" s="9">
        <v>1</v>
      </c>
      <c r="G603" s="9">
        <f t="shared" ref="G603:G636" si="18">(F603*2)</f>
        <v>2</v>
      </c>
      <c r="I603" s="19">
        <v>41781</v>
      </c>
      <c r="J603" s="64">
        <v>0.64583333333333337</v>
      </c>
      <c r="K603" s="9">
        <v>2</v>
      </c>
      <c r="L603" s="9">
        <v>35.799999999999997</v>
      </c>
      <c r="M603" s="9">
        <v>11.5</v>
      </c>
      <c r="N603" s="9">
        <v>1.1000000000000001</v>
      </c>
      <c r="O603" s="9">
        <f t="shared" ref="O603:O624" si="19">(N603*2)</f>
        <v>2.2000000000000002</v>
      </c>
    </row>
    <row r="604" spans="1:15" ht="20.100000000000001" customHeight="1">
      <c r="A604" s="79">
        <v>41786</v>
      </c>
      <c r="B604" s="64">
        <v>0.4861111111111111</v>
      </c>
      <c r="C604" s="25">
        <v>2.6</v>
      </c>
      <c r="D604" s="11">
        <v>35.4</v>
      </c>
      <c r="E604" s="9">
        <v>9.9</v>
      </c>
      <c r="F604" s="9">
        <v>0.9</v>
      </c>
      <c r="G604" s="9">
        <f t="shared" si="18"/>
        <v>1.8</v>
      </c>
      <c r="I604" s="19">
        <v>41786</v>
      </c>
      <c r="J604" s="64">
        <v>0.48958333333333331</v>
      </c>
      <c r="K604" s="9">
        <v>1.8</v>
      </c>
      <c r="L604" s="9">
        <v>35.299999999999997</v>
      </c>
      <c r="M604" s="9">
        <v>10.7</v>
      </c>
      <c r="N604" s="9">
        <v>0.8</v>
      </c>
      <c r="O604" s="9">
        <f t="shared" si="19"/>
        <v>1.6</v>
      </c>
    </row>
    <row r="605" spans="1:15" ht="20.100000000000001" customHeight="1">
      <c r="A605" s="79">
        <v>41792</v>
      </c>
      <c r="B605" s="64">
        <v>0.58333333333333337</v>
      </c>
      <c r="C605" s="25">
        <v>2.6</v>
      </c>
      <c r="D605" s="11">
        <v>39.200000000000003</v>
      </c>
      <c r="E605" s="9">
        <v>11.8</v>
      </c>
      <c r="F605" s="9">
        <v>1.2</v>
      </c>
      <c r="G605" s="9">
        <f t="shared" si="18"/>
        <v>2.4</v>
      </c>
      <c r="I605" s="19">
        <v>41792</v>
      </c>
      <c r="J605" s="64">
        <v>0.58333333333333337</v>
      </c>
      <c r="K605" s="9">
        <v>2</v>
      </c>
      <c r="L605" s="9">
        <v>38.6</v>
      </c>
      <c r="M605" s="9">
        <v>10.25</v>
      </c>
      <c r="N605" s="9">
        <v>1.1000000000000001</v>
      </c>
      <c r="O605" s="9">
        <f t="shared" si="19"/>
        <v>2.2000000000000002</v>
      </c>
    </row>
    <row r="606" spans="1:15" ht="20.100000000000001" customHeight="1">
      <c r="A606" s="79">
        <v>41799</v>
      </c>
      <c r="B606" s="64">
        <v>0.375</v>
      </c>
      <c r="C606" s="25">
        <v>2.4</v>
      </c>
      <c r="D606" s="11">
        <v>38.4</v>
      </c>
      <c r="E606" s="9">
        <v>11.65</v>
      </c>
      <c r="F606" s="9">
        <v>1</v>
      </c>
      <c r="G606" s="9">
        <f t="shared" si="18"/>
        <v>2</v>
      </c>
      <c r="I606" s="19">
        <v>41799</v>
      </c>
      <c r="J606" s="64">
        <v>0.375</v>
      </c>
      <c r="K606" s="9">
        <v>1.9</v>
      </c>
      <c r="L606" s="9">
        <v>38.799999999999997</v>
      </c>
      <c r="M606" s="9">
        <v>11.28</v>
      </c>
      <c r="N606" s="9">
        <v>0.9</v>
      </c>
      <c r="O606" s="9">
        <f t="shared" si="19"/>
        <v>1.8</v>
      </c>
    </row>
    <row r="607" spans="1:15" ht="20.100000000000001" customHeight="1">
      <c r="A607" s="79">
        <v>41806</v>
      </c>
      <c r="B607" s="64">
        <v>0.57638888888888895</v>
      </c>
      <c r="C607" s="25">
        <v>2.6</v>
      </c>
      <c r="D607" s="11">
        <v>36.9</v>
      </c>
      <c r="E607" s="9">
        <v>11.68</v>
      </c>
      <c r="F607" s="9">
        <v>0.7</v>
      </c>
      <c r="G607" s="9">
        <f t="shared" si="18"/>
        <v>1.4</v>
      </c>
      <c r="I607" s="19">
        <v>41806</v>
      </c>
      <c r="J607" s="64">
        <v>0.58194444444444449</v>
      </c>
      <c r="K607" s="9">
        <v>1.9</v>
      </c>
      <c r="L607" s="9">
        <v>38.4</v>
      </c>
      <c r="M607" s="9">
        <v>9.15</v>
      </c>
      <c r="N607" s="9">
        <v>1.1000000000000001</v>
      </c>
      <c r="O607" s="9">
        <f t="shared" si="19"/>
        <v>2.2000000000000002</v>
      </c>
    </row>
    <row r="608" spans="1:15" ht="20.100000000000001" customHeight="1">
      <c r="A608" s="79">
        <v>41813</v>
      </c>
      <c r="B608" s="64">
        <v>0.5625</v>
      </c>
      <c r="C608" s="25">
        <v>2.4</v>
      </c>
      <c r="D608" s="11">
        <v>39.6</v>
      </c>
      <c r="E608" s="9">
        <v>11.55</v>
      </c>
      <c r="F608" s="9">
        <v>1.2</v>
      </c>
      <c r="G608" s="9">
        <f t="shared" si="18"/>
        <v>2.4</v>
      </c>
      <c r="I608" s="19">
        <v>41813</v>
      </c>
      <c r="J608" s="64">
        <v>0.5625</v>
      </c>
      <c r="K608" s="9">
        <v>1.8</v>
      </c>
      <c r="L608" s="9">
        <v>39.700000000000003</v>
      </c>
      <c r="M608" s="9">
        <v>11.54</v>
      </c>
      <c r="N608" s="9">
        <v>1.2</v>
      </c>
      <c r="O608" s="9">
        <f t="shared" si="19"/>
        <v>2.4</v>
      </c>
    </row>
    <row r="609" spans="1:15" ht="20.100000000000001" customHeight="1">
      <c r="A609" s="79">
        <v>41820</v>
      </c>
      <c r="B609" s="64">
        <v>0.5625</v>
      </c>
      <c r="C609" s="25">
        <v>2.8</v>
      </c>
      <c r="D609" s="11">
        <v>36.6</v>
      </c>
      <c r="E609" s="9">
        <v>11.75</v>
      </c>
      <c r="F609" s="9">
        <v>0.75</v>
      </c>
      <c r="G609" s="9">
        <f>(F609*2)</f>
        <v>1.5</v>
      </c>
      <c r="I609" s="19">
        <v>41820</v>
      </c>
      <c r="J609" s="64">
        <v>0.5625</v>
      </c>
      <c r="K609" s="9">
        <v>1.9</v>
      </c>
      <c r="L609" s="9">
        <v>35.5</v>
      </c>
      <c r="M609" s="9">
        <v>12</v>
      </c>
      <c r="N609" s="9">
        <v>0.75</v>
      </c>
      <c r="O609" s="9">
        <f>(N609*2)</f>
        <v>1.5</v>
      </c>
    </row>
    <row r="610" spans="1:15" ht="20.100000000000001" customHeight="1">
      <c r="A610" s="79">
        <v>41827</v>
      </c>
      <c r="B610" s="64">
        <v>0.375</v>
      </c>
      <c r="C610" s="25">
        <v>2.4</v>
      </c>
      <c r="D610" s="11">
        <v>38.1</v>
      </c>
      <c r="E610" s="9">
        <v>9.35</v>
      </c>
      <c r="F610" s="9">
        <v>0.8</v>
      </c>
      <c r="G610" s="9">
        <f t="shared" si="18"/>
        <v>1.6</v>
      </c>
      <c r="I610" s="19">
        <v>41827</v>
      </c>
      <c r="J610" s="64" t="s">
        <v>33</v>
      </c>
      <c r="K610" s="9">
        <v>1.8</v>
      </c>
      <c r="L610" s="9">
        <v>39.1</v>
      </c>
      <c r="M610" s="9">
        <v>10.4</v>
      </c>
      <c r="N610" s="9">
        <v>1.2</v>
      </c>
      <c r="O610" s="9">
        <f t="shared" si="19"/>
        <v>2.4</v>
      </c>
    </row>
    <row r="611" spans="1:15" ht="20.100000000000001" customHeight="1">
      <c r="A611" s="79">
        <v>41834</v>
      </c>
      <c r="B611" s="64">
        <v>0.63541666666666663</v>
      </c>
      <c r="C611" s="25">
        <v>2.2999999999999998</v>
      </c>
      <c r="D611" s="11">
        <v>38.299999999999997</v>
      </c>
      <c r="E611" s="9">
        <v>9.5</v>
      </c>
      <c r="F611" s="9">
        <v>0.75</v>
      </c>
      <c r="G611" s="9">
        <f t="shared" si="18"/>
        <v>1.5</v>
      </c>
      <c r="I611" s="19">
        <v>41834</v>
      </c>
      <c r="J611" s="64">
        <v>0.63541666666666663</v>
      </c>
      <c r="K611" s="9">
        <v>1.8</v>
      </c>
      <c r="L611" s="9">
        <v>39.299999999999997</v>
      </c>
      <c r="M611" s="9">
        <v>10.7</v>
      </c>
      <c r="N611" s="9">
        <v>1</v>
      </c>
      <c r="O611" s="9">
        <f t="shared" si="19"/>
        <v>2</v>
      </c>
    </row>
    <row r="612" spans="1:15" ht="20.100000000000001" customHeight="1">
      <c r="A612" s="79">
        <v>41841</v>
      </c>
      <c r="B612" s="64">
        <v>0.10416666666666667</v>
      </c>
      <c r="C612" s="25">
        <v>2.4</v>
      </c>
      <c r="D612" s="11">
        <v>39.299999999999997</v>
      </c>
      <c r="E612" s="9">
        <v>11.43</v>
      </c>
      <c r="F612" s="9">
        <v>1.2</v>
      </c>
      <c r="G612" s="9">
        <f t="shared" si="18"/>
        <v>2.4</v>
      </c>
      <c r="I612" s="19">
        <v>41841</v>
      </c>
      <c r="J612" s="64">
        <v>0.10416666666666667</v>
      </c>
      <c r="K612" s="9">
        <v>1.8</v>
      </c>
      <c r="L612" s="9">
        <v>40.9</v>
      </c>
      <c r="M612" s="9">
        <v>11.22</v>
      </c>
      <c r="N612" s="9">
        <v>1.2</v>
      </c>
      <c r="O612" s="9">
        <f t="shared" si="19"/>
        <v>2.4</v>
      </c>
    </row>
    <row r="613" spans="1:15" ht="20.100000000000001" customHeight="1">
      <c r="A613" s="79">
        <v>41848</v>
      </c>
      <c r="B613" s="64">
        <v>0.36458333333333331</v>
      </c>
      <c r="C613" s="25">
        <v>2.4</v>
      </c>
      <c r="D613" s="11">
        <v>38</v>
      </c>
      <c r="E613" s="9">
        <v>11.36</v>
      </c>
      <c r="F613" s="9">
        <v>0.8</v>
      </c>
      <c r="G613" s="9">
        <f t="shared" si="18"/>
        <v>1.6</v>
      </c>
      <c r="I613" s="19">
        <v>41848</v>
      </c>
      <c r="J613" s="64">
        <v>0.36458333333333331</v>
      </c>
      <c r="K613" s="9">
        <v>1.8</v>
      </c>
      <c r="L613" s="9">
        <v>38.799999999999997</v>
      </c>
      <c r="M613" s="9">
        <v>8.48</v>
      </c>
      <c r="N613" s="9">
        <v>0.8</v>
      </c>
      <c r="O613" s="9">
        <f t="shared" si="19"/>
        <v>1.6</v>
      </c>
    </row>
    <row r="614" spans="1:15" ht="20.100000000000001" customHeight="1">
      <c r="A614" s="79">
        <v>41856</v>
      </c>
      <c r="B614" s="64">
        <v>0.39583333333333331</v>
      </c>
      <c r="C614" s="25">
        <v>2.5</v>
      </c>
      <c r="D614" s="11">
        <v>38.799999999999997</v>
      </c>
      <c r="E614" s="9">
        <v>11.47</v>
      </c>
      <c r="F614" s="9">
        <v>0.8</v>
      </c>
      <c r="G614" s="9">
        <f>(F614*2)</f>
        <v>1.6</v>
      </c>
      <c r="I614" s="19">
        <v>41856</v>
      </c>
      <c r="J614" s="64">
        <v>0.39930555555555558</v>
      </c>
      <c r="K614" s="9">
        <v>1.8</v>
      </c>
      <c r="L614" s="9">
        <v>40.6</v>
      </c>
      <c r="M614" s="9">
        <v>11.92</v>
      </c>
      <c r="N614" s="9">
        <v>0.6</v>
      </c>
      <c r="O614" s="9">
        <f>(N614*2)</f>
        <v>1.2</v>
      </c>
    </row>
    <row r="615" spans="1:15" ht="20.100000000000001" customHeight="1">
      <c r="A615" s="79">
        <v>41863</v>
      </c>
      <c r="B615" s="64">
        <v>0.40277777777777773</v>
      </c>
      <c r="C615" s="25">
        <v>2.5</v>
      </c>
      <c r="D615" s="11">
        <v>36.700000000000003</v>
      </c>
      <c r="E615" s="9">
        <v>11.2</v>
      </c>
      <c r="F615" s="9">
        <v>0.7</v>
      </c>
      <c r="G615" s="9">
        <f>(F615*2)</f>
        <v>1.4</v>
      </c>
      <c r="I615" s="19">
        <v>41863</v>
      </c>
      <c r="J615" s="64">
        <v>0.40277777777777773</v>
      </c>
      <c r="K615" s="9">
        <v>1.9</v>
      </c>
      <c r="L615" s="9">
        <v>38.4</v>
      </c>
      <c r="M615" s="9">
        <v>11.54</v>
      </c>
      <c r="N615" s="9">
        <v>1</v>
      </c>
      <c r="O615" s="9">
        <f>(N615*2)</f>
        <v>2</v>
      </c>
    </row>
    <row r="616" spans="1:15" ht="20.100000000000001" customHeight="1">
      <c r="A616" s="79">
        <v>41869</v>
      </c>
      <c r="B616" s="64">
        <v>0.375</v>
      </c>
      <c r="C616" s="25">
        <v>2.6</v>
      </c>
      <c r="D616" s="11">
        <v>36.200000000000003</v>
      </c>
      <c r="E616" s="9">
        <v>7.7</v>
      </c>
      <c r="F616" s="9">
        <v>1</v>
      </c>
      <c r="G616" s="9">
        <f t="shared" si="18"/>
        <v>2</v>
      </c>
      <c r="I616" s="19">
        <v>41869</v>
      </c>
      <c r="J616" s="64">
        <v>0.375</v>
      </c>
      <c r="K616" s="9">
        <v>2</v>
      </c>
      <c r="L616" s="9">
        <v>37.799999999999997</v>
      </c>
      <c r="M616" s="9">
        <v>8.41</v>
      </c>
      <c r="N616" s="9">
        <v>1.1000000000000001</v>
      </c>
      <c r="O616" s="9">
        <f t="shared" si="19"/>
        <v>2.2000000000000002</v>
      </c>
    </row>
    <row r="617" spans="1:15" ht="20.100000000000001" customHeight="1">
      <c r="A617" s="79">
        <v>41877</v>
      </c>
      <c r="B617" s="64">
        <v>0.63194444444444442</v>
      </c>
      <c r="C617" s="25">
        <v>2.7</v>
      </c>
      <c r="D617" s="11">
        <v>37.1</v>
      </c>
      <c r="E617" s="9">
        <v>10.89</v>
      </c>
      <c r="F617" s="9">
        <v>0.7</v>
      </c>
      <c r="G617" s="9">
        <v>1.4</v>
      </c>
      <c r="I617" s="19">
        <v>41877</v>
      </c>
      <c r="J617" s="64">
        <v>0.63194444444444442</v>
      </c>
      <c r="K617" s="9">
        <v>2</v>
      </c>
      <c r="L617" s="9">
        <v>38</v>
      </c>
      <c r="M617" s="9">
        <v>11.47</v>
      </c>
      <c r="N617" s="9">
        <v>0.8</v>
      </c>
      <c r="O617" s="9">
        <f>(N617*2)</f>
        <v>1.6</v>
      </c>
    </row>
    <row r="618" spans="1:15" ht="20.100000000000001" customHeight="1">
      <c r="A618" s="79">
        <v>41883</v>
      </c>
      <c r="B618" s="64">
        <v>0.375</v>
      </c>
      <c r="C618" s="25">
        <v>2.6</v>
      </c>
      <c r="D618" s="11">
        <v>37.1</v>
      </c>
      <c r="E618" s="9">
        <v>11.2</v>
      </c>
      <c r="F618" s="9">
        <v>1</v>
      </c>
      <c r="G618" s="9">
        <f t="shared" si="18"/>
        <v>2</v>
      </c>
      <c r="I618" s="19">
        <v>41883</v>
      </c>
      <c r="J618" s="64">
        <v>0.375</v>
      </c>
      <c r="K618" s="9">
        <v>2</v>
      </c>
      <c r="L618" s="9">
        <v>37.700000000000003</v>
      </c>
      <c r="M618" s="9">
        <v>10.23</v>
      </c>
      <c r="N618" s="9">
        <v>1.1000000000000001</v>
      </c>
      <c r="O618" s="9">
        <f t="shared" si="19"/>
        <v>2.2000000000000002</v>
      </c>
    </row>
    <row r="619" spans="1:15" ht="20.100000000000001" customHeight="1">
      <c r="A619" s="79">
        <v>41890</v>
      </c>
      <c r="B619" s="64">
        <v>0.40625</v>
      </c>
      <c r="C619" s="25">
        <v>2.6</v>
      </c>
      <c r="D619" s="11">
        <v>38.200000000000003</v>
      </c>
      <c r="E619" s="9">
        <v>10.75</v>
      </c>
      <c r="F619" s="9">
        <v>1.2</v>
      </c>
      <c r="G619" s="9">
        <f t="shared" si="18"/>
        <v>2.4</v>
      </c>
      <c r="I619" s="19">
        <v>41891</v>
      </c>
      <c r="J619" s="64">
        <v>0.52083333333333337</v>
      </c>
      <c r="K619" s="9">
        <v>2</v>
      </c>
      <c r="L619" s="9">
        <v>37.700000000000003</v>
      </c>
      <c r="M619" s="9">
        <v>9.15</v>
      </c>
      <c r="N619" s="9">
        <v>1.4</v>
      </c>
      <c r="O619" s="9">
        <v>2.8</v>
      </c>
    </row>
    <row r="620" spans="1:15" ht="20.100000000000001" customHeight="1">
      <c r="A620" s="79">
        <v>41897</v>
      </c>
      <c r="B620" s="64">
        <v>0.48958333333333331</v>
      </c>
      <c r="C620" s="25">
        <v>2.6</v>
      </c>
      <c r="D620" s="11">
        <v>39.4</v>
      </c>
      <c r="E620" s="9">
        <v>10.7</v>
      </c>
      <c r="F620" s="9">
        <v>1.1000000000000001</v>
      </c>
      <c r="G620" s="9">
        <f t="shared" si="18"/>
        <v>2.2000000000000002</v>
      </c>
      <c r="I620" s="19">
        <v>41897</v>
      </c>
      <c r="J620" s="64">
        <v>0.48958333333333331</v>
      </c>
      <c r="K620" s="9">
        <v>2</v>
      </c>
      <c r="L620" s="9">
        <v>38.9</v>
      </c>
      <c r="M620" s="9">
        <v>8.15</v>
      </c>
      <c r="N620" s="9">
        <v>1.3</v>
      </c>
      <c r="O620" s="9">
        <f t="shared" si="19"/>
        <v>2.6</v>
      </c>
    </row>
    <row r="621" spans="1:15" ht="20.100000000000001" customHeight="1">
      <c r="A621" s="79">
        <v>41904</v>
      </c>
      <c r="B621" s="64">
        <v>0.38541666666666669</v>
      </c>
      <c r="C621" s="25">
        <v>2.6</v>
      </c>
      <c r="D621" s="11">
        <v>36.700000000000003</v>
      </c>
      <c r="E621" s="9">
        <v>10.72</v>
      </c>
      <c r="F621" s="9">
        <v>1.2</v>
      </c>
      <c r="G621" s="9">
        <v>2.4</v>
      </c>
      <c r="I621" s="19">
        <v>41904</v>
      </c>
      <c r="J621" s="64">
        <v>0.38541666666666669</v>
      </c>
      <c r="K621" s="9">
        <v>2</v>
      </c>
      <c r="L621" s="9">
        <v>32.799999999999997</v>
      </c>
      <c r="M621" s="9">
        <v>8.4499999999999993</v>
      </c>
      <c r="N621" s="9">
        <v>1.3</v>
      </c>
      <c r="O621" s="9">
        <f t="shared" si="19"/>
        <v>2.6</v>
      </c>
    </row>
    <row r="622" spans="1:15" ht="20.100000000000001" customHeight="1">
      <c r="A622" s="79">
        <v>41911</v>
      </c>
      <c r="B622" s="64">
        <v>0.375</v>
      </c>
      <c r="C622" s="25">
        <v>2.6</v>
      </c>
      <c r="D622" s="11">
        <v>35</v>
      </c>
      <c r="E622" s="9">
        <v>10.130000000000001</v>
      </c>
      <c r="F622" s="9">
        <v>1.1000000000000001</v>
      </c>
      <c r="G622" s="9">
        <f t="shared" si="18"/>
        <v>2.2000000000000002</v>
      </c>
      <c r="I622" s="19">
        <v>41911</v>
      </c>
      <c r="J622" s="64">
        <v>0.375</v>
      </c>
      <c r="K622" s="9">
        <v>2</v>
      </c>
      <c r="L622" s="9">
        <v>35.1</v>
      </c>
      <c r="M622" s="9">
        <v>8.15</v>
      </c>
      <c r="N622" s="9">
        <v>1.3</v>
      </c>
      <c r="O622" s="9">
        <f t="shared" si="19"/>
        <v>2.6</v>
      </c>
    </row>
    <row r="623" spans="1:15" ht="20.100000000000001" customHeight="1">
      <c r="A623" s="79">
        <v>41918</v>
      </c>
      <c r="B623" s="64">
        <v>0.5625</v>
      </c>
      <c r="C623" s="25">
        <v>2.6</v>
      </c>
      <c r="D623" s="11">
        <v>36.9</v>
      </c>
      <c r="E623" s="9">
        <v>10.75</v>
      </c>
      <c r="F623" s="9">
        <v>1.25</v>
      </c>
      <c r="G623" s="9">
        <f t="shared" si="18"/>
        <v>2.5</v>
      </c>
      <c r="I623" s="19">
        <v>41918</v>
      </c>
      <c r="J623" s="64">
        <v>0.5625</v>
      </c>
      <c r="K623" s="9">
        <v>2</v>
      </c>
      <c r="L623" s="9">
        <v>35.799999999999997</v>
      </c>
      <c r="M623" s="9">
        <v>9.1999999999999993</v>
      </c>
      <c r="N623" s="9">
        <v>1.25</v>
      </c>
      <c r="O623" s="9">
        <f t="shared" si="19"/>
        <v>2.5</v>
      </c>
    </row>
    <row r="624" spans="1:15" ht="20.100000000000001" customHeight="1">
      <c r="A624" s="79">
        <v>41926</v>
      </c>
      <c r="B624" s="64">
        <v>0.64583333333333337</v>
      </c>
      <c r="C624" s="25">
        <v>2.4</v>
      </c>
      <c r="D624" s="11">
        <v>37.5</v>
      </c>
      <c r="E624" s="9">
        <v>10.38</v>
      </c>
      <c r="F624" s="9">
        <v>1.2</v>
      </c>
      <c r="G624" s="9">
        <f t="shared" si="18"/>
        <v>2.4</v>
      </c>
      <c r="I624" s="19">
        <v>41926</v>
      </c>
      <c r="J624" s="64">
        <v>0.64583333333333337</v>
      </c>
      <c r="K624" s="9">
        <v>2</v>
      </c>
      <c r="L624" s="9">
        <v>35.799999999999997</v>
      </c>
      <c r="M624" s="9">
        <v>9.4499999999999993</v>
      </c>
      <c r="N624" s="9">
        <v>1.3</v>
      </c>
      <c r="O624" s="9">
        <f t="shared" si="19"/>
        <v>2.6</v>
      </c>
    </row>
    <row r="625" spans="1:15" ht="20.100000000000001" customHeight="1">
      <c r="A625" s="79">
        <v>41932</v>
      </c>
      <c r="B625" s="64">
        <v>0.64583333333333337</v>
      </c>
      <c r="C625" s="25">
        <v>2.4</v>
      </c>
      <c r="D625" s="11">
        <v>36.200000000000003</v>
      </c>
      <c r="E625" s="9">
        <v>10.63</v>
      </c>
      <c r="F625" s="9">
        <v>1</v>
      </c>
      <c r="G625" s="9">
        <f t="shared" si="18"/>
        <v>2</v>
      </c>
      <c r="I625" s="19">
        <v>41932</v>
      </c>
      <c r="J625" s="64">
        <v>0.64583333333333337</v>
      </c>
      <c r="K625" s="9">
        <v>2</v>
      </c>
      <c r="L625" s="9">
        <v>35.4</v>
      </c>
      <c r="M625" s="9">
        <v>8.1999999999999993</v>
      </c>
      <c r="N625" s="9">
        <v>1.1000000000000001</v>
      </c>
      <c r="O625" s="9">
        <f t="shared" ref="O625:O635" si="20">(N625*2)</f>
        <v>2.2000000000000002</v>
      </c>
    </row>
    <row r="626" spans="1:15" ht="20.100000000000001" customHeight="1">
      <c r="A626" s="79">
        <v>41939</v>
      </c>
      <c r="B626" s="64">
        <v>0.39583333333333331</v>
      </c>
      <c r="C626" s="25">
        <v>2.4</v>
      </c>
      <c r="D626" s="11">
        <v>36.6</v>
      </c>
      <c r="E626" s="9">
        <v>9.99</v>
      </c>
      <c r="F626" s="9">
        <v>1.2</v>
      </c>
      <c r="G626" s="9">
        <f t="shared" si="18"/>
        <v>2.4</v>
      </c>
      <c r="I626" s="19">
        <v>41939</v>
      </c>
      <c r="J626" s="64">
        <v>0.39583333333333331</v>
      </c>
      <c r="K626" s="9">
        <v>2</v>
      </c>
      <c r="L626" s="9">
        <v>35.700000000000003</v>
      </c>
      <c r="M626" s="9">
        <v>7.2</v>
      </c>
      <c r="N626" s="9">
        <v>1.2</v>
      </c>
      <c r="O626" s="9">
        <f t="shared" si="20"/>
        <v>2.4</v>
      </c>
    </row>
    <row r="627" spans="1:15" ht="20.100000000000001" customHeight="1">
      <c r="A627" s="79">
        <v>41946</v>
      </c>
      <c r="B627" s="64">
        <v>0.39583333333333331</v>
      </c>
      <c r="C627" s="25">
        <v>2.6</v>
      </c>
      <c r="D627" s="11">
        <v>36.299999999999997</v>
      </c>
      <c r="E627" s="9">
        <v>11.28</v>
      </c>
      <c r="F627" s="9">
        <v>1</v>
      </c>
      <c r="G627" s="9">
        <f t="shared" si="18"/>
        <v>2</v>
      </c>
      <c r="I627" s="19">
        <v>41946</v>
      </c>
      <c r="J627" s="64">
        <v>0.39583333333333331</v>
      </c>
      <c r="K627" s="9">
        <v>2.2000000000000002</v>
      </c>
      <c r="L627" s="9">
        <v>33.4</v>
      </c>
      <c r="M627" s="9">
        <v>8.6999999999999993</v>
      </c>
      <c r="N627" s="9">
        <v>1.1000000000000001</v>
      </c>
      <c r="O627" s="9">
        <f t="shared" si="20"/>
        <v>2.2000000000000002</v>
      </c>
    </row>
    <row r="628" spans="1:15" ht="20.100000000000001" customHeight="1">
      <c r="A628" s="79">
        <v>41953</v>
      </c>
      <c r="B628" s="64">
        <v>0.39583333333333331</v>
      </c>
      <c r="C628" s="25">
        <v>2.6</v>
      </c>
      <c r="D628" s="11">
        <v>36.799999999999997</v>
      </c>
      <c r="E628" s="9">
        <v>10.82</v>
      </c>
      <c r="F628" s="9">
        <v>0.7</v>
      </c>
      <c r="G628" s="9">
        <f t="shared" si="18"/>
        <v>1.4</v>
      </c>
      <c r="I628" s="19">
        <v>41953</v>
      </c>
      <c r="J628" s="64">
        <v>0.39583333333333331</v>
      </c>
      <c r="K628" s="9">
        <v>2.2000000000000002</v>
      </c>
      <c r="L628" s="9">
        <v>34.5</v>
      </c>
      <c r="M628" s="9">
        <v>8.4</v>
      </c>
      <c r="N628" s="9">
        <v>1.2</v>
      </c>
      <c r="O628" s="9">
        <f t="shared" si="20"/>
        <v>2.4</v>
      </c>
    </row>
    <row r="629" spans="1:15" ht="20.100000000000001" customHeight="1">
      <c r="A629" s="79">
        <v>41960</v>
      </c>
      <c r="B629" s="64">
        <v>0.5625</v>
      </c>
      <c r="C629" s="25">
        <v>2.9</v>
      </c>
      <c r="D629" s="11">
        <v>37.5</v>
      </c>
      <c r="E629" s="9">
        <v>10.8</v>
      </c>
      <c r="F629" s="9">
        <v>0.7</v>
      </c>
      <c r="G629" s="9">
        <f t="shared" si="18"/>
        <v>1.4</v>
      </c>
      <c r="I629" s="19">
        <v>41960</v>
      </c>
      <c r="J629" s="64">
        <v>0.5625</v>
      </c>
      <c r="K629" s="9">
        <v>2</v>
      </c>
      <c r="L629" s="9">
        <v>35.200000000000003</v>
      </c>
      <c r="M629" s="9">
        <v>8.6</v>
      </c>
      <c r="N629" s="9">
        <v>1.2</v>
      </c>
      <c r="O629" s="9">
        <f t="shared" si="20"/>
        <v>2.4</v>
      </c>
    </row>
    <row r="630" spans="1:15" ht="20.100000000000001" customHeight="1">
      <c r="A630" s="79">
        <v>41967</v>
      </c>
      <c r="B630" s="64">
        <v>0.44791666666666669</v>
      </c>
      <c r="C630" s="25">
        <v>2.7</v>
      </c>
      <c r="D630" s="11">
        <v>35.9</v>
      </c>
      <c r="E630" s="9">
        <v>8.6</v>
      </c>
      <c r="F630" s="9">
        <v>0.9</v>
      </c>
      <c r="G630" s="9">
        <v>1.8</v>
      </c>
      <c r="I630" s="19">
        <v>41967</v>
      </c>
      <c r="J630" s="64">
        <v>0.44791666666666669</v>
      </c>
      <c r="K630" s="9">
        <v>1.9</v>
      </c>
      <c r="L630" s="9">
        <v>33.200000000000003</v>
      </c>
      <c r="M630" s="9">
        <v>8.6999999999999993</v>
      </c>
      <c r="N630" s="9">
        <v>1.2</v>
      </c>
      <c r="O630" s="9">
        <f t="shared" si="20"/>
        <v>2.4</v>
      </c>
    </row>
    <row r="631" spans="1:15" ht="20.100000000000001" customHeight="1">
      <c r="A631" s="79">
        <v>41974</v>
      </c>
      <c r="B631" s="64">
        <v>0.55208333333333337</v>
      </c>
      <c r="C631" s="25">
        <v>2.8</v>
      </c>
      <c r="D631" s="11">
        <v>36.299999999999997</v>
      </c>
      <c r="E631" s="9">
        <v>9.07</v>
      </c>
      <c r="F631" s="9">
        <v>0.8</v>
      </c>
      <c r="G631" s="9">
        <f t="shared" si="18"/>
        <v>1.6</v>
      </c>
      <c r="I631" s="19">
        <v>41974</v>
      </c>
      <c r="J631" s="64">
        <v>0.55208333333333337</v>
      </c>
      <c r="K631" s="9">
        <v>2</v>
      </c>
      <c r="L631" s="9">
        <v>34.1</v>
      </c>
      <c r="M631" s="9">
        <v>9.6999999999999993</v>
      </c>
      <c r="N631" s="9">
        <v>1.2</v>
      </c>
      <c r="O631" s="9">
        <f t="shared" si="20"/>
        <v>2.4</v>
      </c>
    </row>
    <row r="632" spans="1:15" ht="20.100000000000001" customHeight="1">
      <c r="A632" s="79">
        <v>41981</v>
      </c>
      <c r="B632" s="64">
        <v>0.48958333333333331</v>
      </c>
      <c r="C632" s="25">
        <v>2.7</v>
      </c>
      <c r="D632" s="11">
        <v>34.700000000000003</v>
      </c>
      <c r="E632" s="9">
        <v>9.9</v>
      </c>
      <c r="F632" s="9">
        <v>0.7</v>
      </c>
      <c r="G632" s="9">
        <f t="shared" si="18"/>
        <v>1.4</v>
      </c>
      <c r="I632" s="19">
        <v>41981</v>
      </c>
      <c r="J632" s="64">
        <v>0.48958333333333331</v>
      </c>
      <c r="K632" s="9">
        <v>1.8</v>
      </c>
      <c r="L632" s="9">
        <v>32.4</v>
      </c>
      <c r="M632" s="9">
        <v>9.25</v>
      </c>
      <c r="N632" s="9">
        <v>1.2</v>
      </c>
      <c r="O632" s="9">
        <f t="shared" si="20"/>
        <v>2.4</v>
      </c>
    </row>
    <row r="633" spans="1:15" ht="20.100000000000001" customHeight="1">
      <c r="A633" s="79">
        <v>41988</v>
      </c>
      <c r="B633" s="64">
        <v>0.44791666666666669</v>
      </c>
      <c r="C633" s="25">
        <v>2.8</v>
      </c>
      <c r="D633" s="11">
        <v>34.9</v>
      </c>
      <c r="E633" s="9">
        <v>11.14</v>
      </c>
      <c r="F633" s="9">
        <v>0.8</v>
      </c>
      <c r="G633" s="9">
        <f t="shared" si="18"/>
        <v>1.6</v>
      </c>
      <c r="I633" s="19">
        <v>41988</v>
      </c>
      <c r="J633" s="64">
        <v>0.44791666666666669</v>
      </c>
      <c r="K633" s="9">
        <v>2</v>
      </c>
      <c r="L633" s="9">
        <v>33.700000000000003</v>
      </c>
      <c r="M633" s="9">
        <v>8.41</v>
      </c>
      <c r="N633" s="9">
        <v>0.9</v>
      </c>
      <c r="O633" s="9">
        <f t="shared" si="20"/>
        <v>1.8</v>
      </c>
    </row>
    <row r="634" spans="1:15" ht="20.100000000000001" customHeight="1">
      <c r="A634" s="79">
        <v>41995</v>
      </c>
      <c r="B634" s="64">
        <v>0.54166666666666663</v>
      </c>
      <c r="C634" s="25">
        <v>2.6</v>
      </c>
      <c r="D634" s="11">
        <v>36.6</v>
      </c>
      <c r="E634" s="9">
        <v>11.55</v>
      </c>
      <c r="F634" s="9">
        <v>0.6</v>
      </c>
      <c r="G634" s="9">
        <f t="shared" si="18"/>
        <v>1.2</v>
      </c>
      <c r="I634" s="19">
        <v>41995</v>
      </c>
      <c r="J634" s="64">
        <v>0.54166666666666663</v>
      </c>
      <c r="K634" s="9">
        <v>1.8</v>
      </c>
      <c r="L634" s="9">
        <v>36</v>
      </c>
      <c r="M634" s="9">
        <v>10.68</v>
      </c>
      <c r="N634" s="9">
        <v>0.5</v>
      </c>
      <c r="O634" s="9">
        <f t="shared" si="20"/>
        <v>1</v>
      </c>
    </row>
    <row r="635" spans="1:15" ht="20.100000000000001" customHeight="1">
      <c r="A635" s="79">
        <v>42002</v>
      </c>
      <c r="B635" s="64">
        <v>0.5</v>
      </c>
      <c r="C635" s="25">
        <v>2.5</v>
      </c>
      <c r="D635" s="11">
        <v>33.799999999999997</v>
      </c>
      <c r="E635" s="9">
        <v>11.29</v>
      </c>
      <c r="F635" s="9">
        <v>0.7</v>
      </c>
      <c r="G635" s="9">
        <f t="shared" si="18"/>
        <v>1.4</v>
      </c>
      <c r="I635" s="19">
        <v>42002</v>
      </c>
      <c r="J635" s="64">
        <v>0.5</v>
      </c>
      <c r="K635" s="9">
        <v>1.8</v>
      </c>
      <c r="L635" s="9">
        <v>31.8</v>
      </c>
      <c r="M635" s="9">
        <v>11.7</v>
      </c>
      <c r="N635" s="9">
        <v>0.6</v>
      </c>
      <c r="O635" s="9">
        <f t="shared" si="20"/>
        <v>1.2</v>
      </c>
    </row>
    <row r="636" spans="1:15" ht="20.100000000000001" customHeight="1">
      <c r="A636" s="79">
        <v>42009</v>
      </c>
      <c r="B636" s="64">
        <v>0.44444444444444442</v>
      </c>
      <c r="C636" s="25">
        <v>2.4</v>
      </c>
      <c r="D636" s="11">
        <v>33.299999999999997</v>
      </c>
      <c r="E636" s="9">
        <v>10.38</v>
      </c>
      <c r="F636" s="9">
        <v>0.9</v>
      </c>
      <c r="G636" s="9">
        <f t="shared" si="18"/>
        <v>1.8</v>
      </c>
      <c r="I636" s="19">
        <v>42009</v>
      </c>
      <c r="J636" s="64">
        <v>0.44444444444444442</v>
      </c>
      <c r="K636" s="9">
        <v>1.8</v>
      </c>
      <c r="L636" s="9">
        <v>33.9</v>
      </c>
      <c r="M636" s="9">
        <v>10.84</v>
      </c>
      <c r="N636" s="9">
        <v>1</v>
      </c>
      <c r="O636" s="9">
        <f>(N636*2)</f>
        <v>2</v>
      </c>
    </row>
    <row r="637" spans="1:15" ht="20.100000000000001" customHeight="1">
      <c r="A637" s="79">
        <v>42016</v>
      </c>
      <c r="B637" s="64">
        <v>0.55208333333333337</v>
      </c>
      <c r="C637" s="25">
        <v>2.6</v>
      </c>
      <c r="D637" s="11">
        <v>32.799999999999997</v>
      </c>
      <c r="E637" s="9">
        <v>10.9</v>
      </c>
      <c r="F637" s="9">
        <v>1</v>
      </c>
      <c r="G637" s="9">
        <f t="shared" ref="G637:G646" si="21">(F637*2)</f>
        <v>2</v>
      </c>
      <c r="I637" s="19">
        <v>42016</v>
      </c>
      <c r="J637" s="64">
        <v>0.55208333333333337</v>
      </c>
      <c r="K637" s="9">
        <v>1.8</v>
      </c>
      <c r="L637" s="9">
        <v>32.700000000000003</v>
      </c>
      <c r="M637" s="9">
        <v>9.43</v>
      </c>
      <c r="N637" s="9">
        <v>1</v>
      </c>
      <c r="O637" s="9">
        <f>(N637*2)</f>
        <v>2</v>
      </c>
    </row>
    <row r="638" spans="1:15" ht="20.100000000000001" customHeight="1">
      <c r="A638" s="79">
        <v>42023</v>
      </c>
      <c r="B638" s="64">
        <v>0.44791666666666669</v>
      </c>
      <c r="C638" s="25">
        <v>2.8</v>
      </c>
      <c r="D638" s="11">
        <v>31.8</v>
      </c>
      <c r="E638" s="9">
        <v>9.44</v>
      </c>
      <c r="F638" s="9">
        <v>0.6</v>
      </c>
      <c r="G638" s="9">
        <f t="shared" si="21"/>
        <v>1.2</v>
      </c>
      <c r="I638" s="19">
        <v>42023</v>
      </c>
      <c r="J638" s="64">
        <v>0.44791666666666669</v>
      </c>
      <c r="K638" s="9">
        <v>1.8</v>
      </c>
      <c r="L638" s="9">
        <v>31.7</v>
      </c>
      <c r="M638" s="9">
        <v>8.84</v>
      </c>
      <c r="N638" s="9">
        <v>0.8</v>
      </c>
      <c r="O638" s="9">
        <f t="shared" ref="O638:O652" si="22">(N638*2)</f>
        <v>1.6</v>
      </c>
    </row>
    <row r="639" spans="1:15" ht="20.100000000000001" customHeight="1">
      <c r="A639" s="79">
        <v>42030</v>
      </c>
      <c r="B639" s="64">
        <v>0.4375</v>
      </c>
      <c r="C639" s="25">
        <v>2.7</v>
      </c>
      <c r="D639" s="11">
        <v>34.799999999999997</v>
      </c>
      <c r="E639" s="9">
        <v>9.7899999999999991</v>
      </c>
      <c r="F639" s="9">
        <v>1.2</v>
      </c>
      <c r="G639" s="9">
        <f t="shared" si="21"/>
        <v>2.4</v>
      </c>
      <c r="I639" s="19">
        <v>42030</v>
      </c>
      <c r="J639" s="64">
        <v>0.4375</v>
      </c>
      <c r="K639" s="9">
        <v>1.8</v>
      </c>
      <c r="L639" s="9">
        <v>33.9</v>
      </c>
      <c r="M639" s="9">
        <v>9.4499999999999993</v>
      </c>
      <c r="N639" s="9">
        <v>0.8</v>
      </c>
      <c r="O639" s="9">
        <f t="shared" si="22"/>
        <v>1.6</v>
      </c>
    </row>
    <row r="640" spans="1:15" ht="20.100000000000001" customHeight="1">
      <c r="A640" s="79">
        <v>42037</v>
      </c>
      <c r="B640" s="64">
        <v>0.45833333333333331</v>
      </c>
      <c r="C640" s="25">
        <v>2.6</v>
      </c>
      <c r="D640" s="11">
        <v>33.6</v>
      </c>
      <c r="E640" s="9">
        <v>9.31</v>
      </c>
      <c r="F640" s="9">
        <v>0.7</v>
      </c>
      <c r="G640" s="9">
        <f t="shared" si="21"/>
        <v>1.4</v>
      </c>
      <c r="I640" s="19">
        <v>42037</v>
      </c>
      <c r="J640" s="64">
        <v>0.45833333333333331</v>
      </c>
      <c r="K640" s="9">
        <v>1.8</v>
      </c>
      <c r="L640" s="9">
        <v>31.6</v>
      </c>
      <c r="M640" s="9">
        <v>10.31</v>
      </c>
      <c r="N640" s="9">
        <v>0.8</v>
      </c>
      <c r="O640" s="9">
        <f t="shared" si="22"/>
        <v>1.6</v>
      </c>
    </row>
    <row r="641" spans="1:15" ht="20.100000000000001" customHeight="1">
      <c r="A641" s="95">
        <v>42044</v>
      </c>
      <c r="B641" s="75">
        <v>0.46527777777777773</v>
      </c>
      <c r="C641" s="171">
        <v>2.6</v>
      </c>
      <c r="D641" s="30">
        <v>35.700000000000003</v>
      </c>
      <c r="E641" s="29">
        <v>9.48</v>
      </c>
      <c r="F641" s="29">
        <v>1</v>
      </c>
      <c r="G641" s="9">
        <f t="shared" si="21"/>
        <v>2</v>
      </c>
      <c r="I641" s="19">
        <v>42044</v>
      </c>
      <c r="J641" s="75">
        <v>0.46527777777777773</v>
      </c>
      <c r="K641" s="29">
        <v>1.8</v>
      </c>
      <c r="L641" s="29">
        <v>34.9</v>
      </c>
      <c r="M641" s="29">
        <v>9.34</v>
      </c>
      <c r="N641" s="29">
        <v>1</v>
      </c>
      <c r="O641" s="9">
        <f t="shared" si="22"/>
        <v>2</v>
      </c>
    </row>
    <row r="642" spans="1:15" ht="20.100000000000001" customHeight="1">
      <c r="A642" s="79">
        <v>42051</v>
      </c>
      <c r="B642" s="64">
        <v>0.54861111111111105</v>
      </c>
      <c r="C642" s="25">
        <v>2.6</v>
      </c>
      <c r="D642" s="11">
        <v>33.299999999999997</v>
      </c>
      <c r="E642" s="9">
        <v>8.57</v>
      </c>
      <c r="F642" s="9">
        <v>0.7</v>
      </c>
      <c r="G642" s="9">
        <f t="shared" si="21"/>
        <v>1.4</v>
      </c>
      <c r="I642" s="19">
        <v>42051</v>
      </c>
      <c r="J642" s="64">
        <v>0.54861111111111105</v>
      </c>
      <c r="K642" s="9">
        <v>1.8</v>
      </c>
      <c r="L642" s="9">
        <v>33.5</v>
      </c>
      <c r="M642" s="9">
        <v>8.32</v>
      </c>
      <c r="N642" s="9">
        <v>1</v>
      </c>
      <c r="O642" s="9">
        <f t="shared" si="22"/>
        <v>2</v>
      </c>
    </row>
    <row r="643" spans="1:15" ht="17.25" customHeight="1">
      <c r="A643" s="19">
        <v>42058</v>
      </c>
      <c r="B643" s="64">
        <v>0.38541666666666669</v>
      </c>
      <c r="C643" s="25">
        <v>2.5</v>
      </c>
      <c r="D643" s="11">
        <v>31.7</v>
      </c>
      <c r="E643" s="9">
        <v>10.4</v>
      </c>
      <c r="F643" s="9">
        <v>0.7</v>
      </c>
      <c r="G643" s="9">
        <f t="shared" si="21"/>
        <v>1.4</v>
      </c>
      <c r="H643" s="76"/>
      <c r="I643" s="19">
        <v>42058</v>
      </c>
      <c r="J643" s="64">
        <v>0.38541666666666669</v>
      </c>
      <c r="K643" s="9">
        <v>1.8</v>
      </c>
      <c r="L643" s="9">
        <v>30.9</v>
      </c>
      <c r="M643" s="9">
        <v>12</v>
      </c>
      <c r="N643" s="9">
        <v>1</v>
      </c>
      <c r="O643" s="9">
        <f t="shared" si="22"/>
        <v>2</v>
      </c>
    </row>
    <row r="644" spans="1:15" ht="17.25" customHeight="1">
      <c r="A644" s="19">
        <v>42066</v>
      </c>
      <c r="B644" s="64">
        <v>0.4375</v>
      </c>
      <c r="C644" s="25">
        <v>2.6</v>
      </c>
      <c r="D644" s="11">
        <v>32.299999999999997</v>
      </c>
      <c r="E644" s="9">
        <v>9.8800000000000008</v>
      </c>
      <c r="F644" s="9">
        <v>1</v>
      </c>
      <c r="G644" s="9">
        <f t="shared" si="21"/>
        <v>2</v>
      </c>
      <c r="H644" s="76"/>
      <c r="I644" s="19">
        <v>42065</v>
      </c>
      <c r="J644" s="64">
        <v>0.3888888888888889</v>
      </c>
      <c r="K644" s="9">
        <v>1.9</v>
      </c>
      <c r="L644" s="9">
        <v>31.1</v>
      </c>
      <c r="M644" s="9">
        <v>10.029999999999999</v>
      </c>
      <c r="N644" s="9">
        <v>0.8</v>
      </c>
      <c r="O644" s="9">
        <f t="shared" si="22"/>
        <v>1.6</v>
      </c>
    </row>
    <row r="645" spans="1:15" ht="18.75" customHeight="1">
      <c r="A645" s="77">
        <v>42072</v>
      </c>
      <c r="B645" s="75">
        <v>0.375</v>
      </c>
      <c r="C645" s="171">
        <v>2.5</v>
      </c>
      <c r="D645" s="30">
        <v>34.299999999999997</v>
      </c>
      <c r="E645" s="29">
        <v>10.94</v>
      </c>
      <c r="F645" s="29">
        <v>0.7</v>
      </c>
      <c r="G645" s="29">
        <f t="shared" si="21"/>
        <v>1.4</v>
      </c>
      <c r="H645" s="76"/>
      <c r="I645" s="77">
        <v>42072</v>
      </c>
      <c r="J645" s="75">
        <v>0.375</v>
      </c>
      <c r="K645" s="29">
        <v>1.8</v>
      </c>
      <c r="L645" s="29">
        <v>33.9</v>
      </c>
      <c r="M645" s="29">
        <v>9.5500000000000007</v>
      </c>
      <c r="N645" s="29">
        <v>1</v>
      </c>
      <c r="O645" s="29">
        <f t="shared" si="22"/>
        <v>2</v>
      </c>
    </row>
    <row r="646" spans="1:15">
      <c r="A646" s="19">
        <v>42079</v>
      </c>
      <c r="B646" s="64">
        <v>0.375</v>
      </c>
      <c r="C646" s="25">
        <v>2.5</v>
      </c>
      <c r="D646" s="11">
        <v>35</v>
      </c>
      <c r="E646" s="9">
        <v>11.1</v>
      </c>
      <c r="F646" s="9">
        <v>0.7</v>
      </c>
      <c r="G646" s="9">
        <f t="shared" si="21"/>
        <v>1.4</v>
      </c>
      <c r="H646" s="76"/>
      <c r="I646" s="19">
        <v>42079</v>
      </c>
      <c r="J646" s="64">
        <v>0.375</v>
      </c>
      <c r="K646" s="9">
        <v>1.9</v>
      </c>
      <c r="L646" s="9">
        <v>33.799999999999997</v>
      </c>
      <c r="M646" s="9">
        <v>10.8</v>
      </c>
      <c r="N646" s="9">
        <v>0.7</v>
      </c>
      <c r="O646" s="9">
        <f t="shared" si="22"/>
        <v>1.4</v>
      </c>
    </row>
    <row r="647" spans="1:15">
      <c r="A647" s="19">
        <v>42086</v>
      </c>
      <c r="B647" s="64">
        <v>0.55208333333333337</v>
      </c>
      <c r="C647" s="25">
        <v>2.4</v>
      </c>
      <c r="D647" s="11">
        <v>35.5</v>
      </c>
      <c r="E647" s="9">
        <v>11</v>
      </c>
      <c r="F647" s="9">
        <v>0.7</v>
      </c>
      <c r="G647" s="9">
        <v>1.4</v>
      </c>
      <c r="H647" s="76"/>
      <c r="I647" s="19">
        <v>42086</v>
      </c>
      <c r="J647" s="64">
        <v>0.55208333333333337</v>
      </c>
      <c r="K647" s="9">
        <v>1.9</v>
      </c>
      <c r="L647" s="9">
        <v>34.4</v>
      </c>
      <c r="M647" s="9">
        <v>11.2</v>
      </c>
      <c r="N647" s="9">
        <v>0.8</v>
      </c>
      <c r="O647" s="9">
        <f t="shared" si="22"/>
        <v>1.6</v>
      </c>
    </row>
    <row r="648" spans="1:15">
      <c r="A648" s="19">
        <v>42093</v>
      </c>
      <c r="B648" s="64">
        <v>0.38194444444444442</v>
      </c>
      <c r="C648" s="25">
        <v>2.4</v>
      </c>
      <c r="D648" s="11">
        <v>34.799999999999997</v>
      </c>
      <c r="E648" s="9">
        <v>10.9</v>
      </c>
      <c r="F648" s="9">
        <v>0.6</v>
      </c>
      <c r="G648" s="9">
        <v>1.2</v>
      </c>
      <c r="H648" s="76"/>
      <c r="I648" s="19">
        <v>42093</v>
      </c>
      <c r="J648" s="64">
        <v>0.38194444444444442</v>
      </c>
      <c r="K648" s="9">
        <v>1.8</v>
      </c>
      <c r="L648" s="9">
        <v>32.700000000000003</v>
      </c>
      <c r="M648" s="9">
        <v>10.5</v>
      </c>
      <c r="N648" s="9">
        <v>0.6</v>
      </c>
      <c r="O648" s="9">
        <f t="shared" si="22"/>
        <v>1.2</v>
      </c>
    </row>
    <row r="649" spans="1:15">
      <c r="A649" s="19">
        <v>42101</v>
      </c>
      <c r="B649" s="64">
        <v>0.63194444444444442</v>
      </c>
      <c r="C649" s="25">
        <v>2.5</v>
      </c>
      <c r="D649" s="11">
        <v>37.700000000000003</v>
      </c>
      <c r="E649" s="9">
        <v>11.56</v>
      </c>
      <c r="F649" s="9">
        <v>0.6</v>
      </c>
      <c r="G649" s="9">
        <v>1.2</v>
      </c>
      <c r="H649" s="76"/>
      <c r="I649" s="19">
        <v>42101</v>
      </c>
      <c r="J649" s="64">
        <v>0.63194444444444442</v>
      </c>
      <c r="K649" s="9">
        <v>1.9</v>
      </c>
      <c r="L649" s="9">
        <v>37.799999999999997</v>
      </c>
      <c r="M649" s="9">
        <v>11.8</v>
      </c>
      <c r="N649" s="9">
        <v>1.2</v>
      </c>
      <c r="O649" s="9">
        <f t="shared" si="22"/>
        <v>2.4</v>
      </c>
    </row>
    <row r="650" spans="1:15">
      <c r="A650" s="19">
        <v>42107</v>
      </c>
      <c r="B650" s="64">
        <v>0.38541666666666669</v>
      </c>
      <c r="C650" s="25">
        <v>2.5</v>
      </c>
      <c r="D650" s="11">
        <v>34.9</v>
      </c>
      <c r="E650" s="9">
        <v>9.65</v>
      </c>
      <c r="F650" s="9">
        <v>1</v>
      </c>
      <c r="G650" s="9">
        <v>2</v>
      </c>
      <c r="H650" s="76"/>
      <c r="I650" s="19">
        <v>42107</v>
      </c>
      <c r="J650" s="64">
        <v>0.38541666666666669</v>
      </c>
      <c r="K650" s="9">
        <v>1.9</v>
      </c>
      <c r="L650" s="9">
        <v>34.799999999999997</v>
      </c>
      <c r="M650" s="9">
        <v>10.51</v>
      </c>
      <c r="N650" s="9">
        <v>0.7</v>
      </c>
      <c r="O650" s="9">
        <f t="shared" si="22"/>
        <v>1.4</v>
      </c>
    </row>
    <row r="651" spans="1:15">
      <c r="A651" s="19">
        <v>42114</v>
      </c>
      <c r="B651" s="64">
        <v>0.44791666666666669</v>
      </c>
      <c r="C651" s="25">
        <v>2.5</v>
      </c>
      <c r="D651" s="11">
        <v>35.200000000000003</v>
      </c>
      <c r="E651" s="9">
        <v>8.6999999999999993</v>
      </c>
      <c r="F651" s="9">
        <v>1.3</v>
      </c>
      <c r="G651" s="9">
        <v>2.6</v>
      </c>
      <c r="H651" s="76"/>
      <c r="I651" s="19">
        <v>42114</v>
      </c>
      <c r="J651" s="64">
        <v>0.44791666666666669</v>
      </c>
      <c r="K651" s="9">
        <v>1.9</v>
      </c>
      <c r="L651" s="9">
        <v>38.200000000000003</v>
      </c>
      <c r="M651" s="9">
        <v>8.8000000000000007</v>
      </c>
      <c r="N651" s="9">
        <v>1</v>
      </c>
      <c r="O651" s="9">
        <f t="shared" si="22"/>
        <v>2</v>
      </c>
    </row>
    <row r="652" spans="1:15">
      <c r="A652" s="19">
        <v>42121</v>
      </c>
      <c r="B652" s="64">
        <v>0.44791666666666669</v>
      </c>
      <c r="C652" s="25">
        <v>2.6</v>
      </c>
      <c r="D652" s="11">
        <v>34.6</v>
      </c>
      <c r="E652" s="9">
        <v>8.4499999999999993</v>
      </c>
      <c r="F652" s="9">
        <v>1.3</v>
      </c>
      <c r="G652" s="9">
        <v>2.6</v>
      </c>
      <c r="H652" s="76"/>
      <c r="I652" s="19">
        <v>42121</v>
      </c>
      <c r="J652" s="64">
        <v>0.44791666666666669</v>
      </c>
      <c r="K652" s="9">
        <v>1.9</v>
      </c>
      <c r="L652" s="9">
        <v>35.6</v>
      </c>
      <c r="M652" s="9">
        <v>8.9499999999999993</v>
      </c>
      <c r="N652" s="9">
        <v>0.9</v>
      </c>
      <c r="O652" s="9">
        <f t="shared" si="22"/>
        <v>1.8</v>
      </c>
    </row>
    <row r="653" spans="1:15" ht="21.75" customHeight="1">
      <c r="A653" s="19">
        <v>42129</v>
      </c>
      <c r="B653" s="64">
        <v>0.3888888888888889</v>
      </c>
      <c r="C653" s="25">
        <v>2.4</v>
      </c>
      <c r="D653" s="11">
        <v>36.4</v>
      </c>
      <c r="E653" s="9">
        <v>8.75</v>
      </c>
      <c r="F653" s="9">
        <v>1</v>
      </c>
      <c r="G653" s="9">
        <v>2</v>
      </c>
      <c r="H653" s="76"/>
      <c r="I653" s="19">
        <v>42129</v>
      </c>
      <c r="J653" s="64">
        <v>0.3888888888888889</v>
      </c>
      <c r="K653" s="9">
        <v>1.9</v>
      </c>
      <c r="L653" s="9">
        <v>39.700000000000003</v>
      </c>
      <c r="M653" s="9">
        <v>10.5</v>
      </c>
      <c r="N653" s="9">
        <v>0.8</v>
      </c>
      <c r="O653" s="9">
        <f t="shared" ref="O653:O658" si="23">(N653*2)</f>
        <v>1.6</v>
      </c>
    </row>
    <row r="654" spans="1:15">
      <c r="A654" s="79">
        <v>42135</v>
      </c>
      <c r="B654" s="64">
        <v>0.62847222222222221</v>
      </c>
      <c r="C654" s="25">
        <v>2.5</v>
      </c>
      <c r="D654" s="11">
        <v>35.5</v>
      </c>
      <c r="E654" s="9">
        <v>8.75</v>
      </c>
      <c r="F654" s="9">
        <v>1</v>
      </c>
      <c r="G654" s="9">
        <v>2</v>
      </c>
      <c r="I654" s="19">
        <v>42135</v>
      </c>
      <c r="J654" s="64">
        <v>0.62847222222222221</v>
      </c>
      <c r="K654" s="9">
        <v>2</v>
      </c>
      <c r="L654" s="9">
        <v>36.5</v>
      </c>
      <c r="M654" s="9">
        <v>10.5</v>
      </c>
      <c r="N654" s="9">
        <v>0.5</v>
      </c>
      <c r="O654" s="9">
        <f t="shared" si="23"/>
        <v>1</v>
      </c>
    </row>
    <row r="655" spans="1:15">
      <c r="A655" s="79">
        <v>42142</v>
      </c>
      <c r="B655" s="64">
        <v>0.44791666666666669</v>
      </c>
      <c r="C655" s="25">
        <v>2.6</v>
      </c>
      <c r="D655" s="11">
        <v>32.299999999999997</v>
      </c>
      <c r="E655" s="9">
        <v>9.1</v>
      </c>
      <c r="F655" s="9">
        <v>1</v>
      </c>
      <c r="G655" s="9">
        <v>2</v>
      </c>
      <c r="I655" s="19">
        <v>42142</v>
      </c>
      <c r="J655" s="64">
        <v>0.44791666666666669</v>
      </c>
      <c r="K655" s="9">
        <v>2.2000000000000002</v>
      </c>
      <c r="L655" s="9">
        <v>37.1</v>
      </c>
      <c r="M655" s="9">
        <v>8.9499999999999993</v>
      </c>
      <c r="N655" s="9">
        <v>1</v>
      </c>
      <c r="O655" s="9">
        <f t="shared" si="23"/>
        <v>2</v>
      </c>
    </row>
    <row r="656" spans="1:15">
      <c r="A656" s="79">
        <v>42150</v>
      </c>
      <c r="B656" s="64">
        <v>0.375</v>
      </c>
      <c r="C656" s="25">
        <v>2.6</v>
      </c>
      <c r="D656" s="11">
        <v>36.4</v>
      </c>
      <c r="E656" s="9">
        <v>10.4</v>
      </c>
      <c r="F656" s="9">
        <v>1.2</v>
      </c>
      <c r="G656" s="9">
        <v>2.4</v>
      </c>
      <c r="I656" s="19">
        <v>42150</v>
      </c>
      <c r="J656" s="64">
        <v>0.375</v>
      </c>
      <c r="K656" s="9">
        <v>2.2000000000000002</v>
      </c>
      <c r="L656" s="9">
        <v>39.200000000000003</v>
      </c>
      <c r="M656" s="9">
        <v>9.4499999999999993</v>
      </c>
      <c r="N656" s="9">
        <v>0.9</v>
      </c>
      <c r="O656" s="9">
        <f t="shared" si="23"/>
        <v>1.8</v>
      </c>
    </row>
    <row r="657" spans="1:15">
      <c r="A657" s="79">
        <v>42156</v>
      </c>
      <c r="B657" s="64">
        <v>0.45833333333333331</v>
      </c>
      <c r="C657" s="25">
        <v>2.4</v>
      </c>
      <c r="D657" s="11">
        <v>34.9</v>
      </c>
      <c r="E657" s="9">
        <v>8.9</v>
      </c>
      <c r="F657" s="9">
        <v>1.2</v>
      </c>
      <c r="G657" s="9">
        <v>2.4</v>
      </c>
      <c r="I657" s="19">
        <v>42156</v>
      </c>
      <c r="J657" s="64">
        <v>0.45833333333333331</v>
      </c>
      <c r="K657" s="9">
        <v>2</v>
      </c>
      <c r="L657" s="9">
        <v>38.299999999999997</v>
      </c>
      <c r="M657" s="9">
        <v>9.1</v>
      </c>
      <c r="N657" s="9">
        <v>1.1000000000000001</v>
      </c>
      <c r="O657" s="9">
        <f t="shared" si="23"/>
        <v>2.2000000000000002</v>
      </c>
    </row>
    <row r="658" spans="1:15">
      <c r="A658" s="79">
        <v>42163</v>
      </c>
      <c r="B658" s="64">
        <v>0.47222222222222227</v>
      </c>
      <c r="C658" s="25">
        <v>2.4</v>
      </c>
      <c r="D658" s="11">
        <v>36.299999999999997</v>
      </c>
      <c r="E658" s="9">
        <v>9.1</v>
      </c>
      <c r="F658" s="9">
        <v>1.4</v>
      </c>
      <c r="G658" s="9">
        <v>2.8</v>
      </c>
      <c r="I658" s="19">
        <v>42163</v>
      </c>
      <c r="J658" s="64">
        <v>0.47222222222222227</v>
      </c>
      <c r="K658" s="9">
        <v>2</v>
      </c>
      <c r="L658" s="9">
        <v>38.6</v>
      </c>
      <c r="M658" s="9">
        <v>9.5500000000000007</v>
      </c>
      <c r="N658" s="9">
        <v>0.8</v>
      </c>
      <c r="O658" s="9">
        <f t="shared" si="23"/>
        <v>1.6</v>
      </c>
    </row>
    <row r="659" spans="1:15">
      <c r="A659" s="79">
        <v>42170</v>
      </c>
      <c r="B659" s="64">
        <v>0.45833333333333331</v>
      </c>
      <c r="C659" s="25">
        <v>2.4</v>
      </c>
      <c r="D659" s="11">
        <v>35.4</v>
      </c>
      <c r="E659" s="9">
        <v>8.4499999999999993</v>
      </c>
      <c r="F659" s="9">
        <v>1.4</v>
      </c>
      <c r="G659" s="9">
        <v>2.8</v>
      </c>
      <c r="I659" s="19">
        <v>42170</v>
      </c>
      <c r="J659" s="64">
        <v>0.45833333333333331</v>
      </c>
      <c r="K659" s="9">
        <v>1.9</v>
      </c>
      <c r="L659" s="9">
        <v>38.6</v>
      </c>
      <c r="M659" s="9">
        <v>9.5500000000000007</v>
      </c>
      <c r="N659" s="9">
        <v>1</v>
      </c>
      <c r="O659" s="9">
        <f>(N659*2)</f>
        <v>2</v>
      </c>
    </row>
    <row r="660" spans="1:15">
      <c r="A660" s="79">
        <v>42177</v>
      </c>
      <c r="B660" s="64">
        <v>0.46875</v>
      </c>
      <c r="C660" s="25">
        <v>2.5</v>
      </c>
      <c r="D660" s="11">
        <v>34.5</v>
      </c>
      <c r="E660" s="9">
        <v>8.35</v>
      </c>
      <c r="F660" s="9">
        <v>1</v>
      </c>
      <c r="G660" s="9">
        <v>2</v>
      </c>
      <c r="I660" s="19">
        <v>42177</v>
      </c>
      <c r="J660" s="64">
        <v>0.46875</v>
      </c>
      <c r="K660" s="9">
        <v>2</v>
      </c>
      <c r="L660" s="9">
        <v>38.200000000000003</v>
      </c>
      <c r="M660" s="9">
        <v>8.6</v>
      </c>
      <c r="N660" s="9">
        <v>1</v>
      </c>
      <c r="O660" s="9">
        <v>2</v>
      </c>
    </row>
    <row r="661" spans="1:15">
      <c r="A661" s="79">
        <v>42184</v>
      </c>
      <c r="B661" s="64">
        <v>0.625</v>
      </c>
      <c r="C661" s="25">
        <v>2.4</v>
      </c>
      <c r="D661" s="11">
        <v>35.5</v>
      </c>
      <c r="E661" s="9">
        <v>8.25</v>
      </c>
      <c r="F661" s="9">
        <v>1</v>
      </c>
      <c r="G661" s="9">
        <v>2</v>
      </c>
      <c r="I661" s="19">
        <v>42177</v>
      </c>
      <c r="J661" s="64">
        <v>0.625</v>
      </c>
      <c r="K661" s="9">
        <v>2</v>
      </c>
      <c r="L661" s="9">
        <v>37.200000000000003</v>
      </c>
      <c r="M661" s="9">
        <v>8.6999999999999993</v>
      </c>
      <c r="N661" s="9">
        <v>1</v>
      </c>
      <c r="O661" s="9">
        <v>2</v>
      </c>
    </row>
    <row r="662" spans="1:15">
      <c r="A662" s="19">
        <v>42191</v>
      </c>
      <c r="B662" s="64">
        <v>0.53125</v>
      </c>
      <c r="C662" s="25">
        <v>2.4</v>
      </c>
      <c r="D662" s="11">
        <v>36</v>
      </c>
      <c r="E662" s="9">
        <v>8.75</v>
      </c>
      <c r="F662" s="9">
        <v>1</v>
      </c>
      <c r="G662" s="9">
        <v>2</v>
      </c>
      <c r="I662" s="19">
        <v>42191</v>
      </c>
      <c r="J662" s="64">
        <v>0.53125</v>
      </c>
      <c r="K662" s="9">
        <v>2</v>
      </c>
      <c r="L662" s="9">
        <v>35.799999999999997</v>
      </c>
      <c r="M662" s="9">
        <v>9</v>
      </c>
      <c r="N662" s="9">
        <v>1</v>
      </c>
      <c r="O662" s="9">
        <v>2</v>
      </c>
    </row>
    <row r="663" spans="1:15">
      <c r="A663" s="19">
        <v>42205</v>
      </c>
      <c r="B663" s="64">
        <v>0.46527777777777773</v>
      </c>
      <c r="C663" s="25">
        <v>2.6</v>
      </c>
      <c r="D663" s="11">
        <v>39.200000000000003</v>
      </c>
      <c r="E663" s="9">
        <v>9.5</v>
      </c>
      <c r="F663" s="9">
        <v>1</v>
      </c>
      <c r="G663" s="9">
        <v>2</v>
      </c>
      <c r="I663" s="19">
        <v>42205</v>
      </c>
      <c r="J663" s="64">
        <v>0.46527777777777773</v>
      </c>
      <c r="K663" s="9">
        <v>2</v>
      </c>
      <c r="L663" s="9">
        <v>39.700000000000003</v>
      </c>
      <c r="M663" s="9">
        <v>9.25</v>
      </c>
      <c r="N663" s="9">
        <v>0.9</v>
      </c>
      <c r="O663" s="9">
        <v>1.8</v>
      </c>
    </row>
    <row r="664" spans="1:15">
      <c r="A664" s="19">
        <v>42212</v>
      </c>
      <c r="B664" s="64">
        <v>0.55208333333333337</v>
      </c>
      <c r="C664" s="25">
        <v>2.6</v>
      </c>
      <c r="D664" s="11">
        <v>37.700000000000003</v>
      </c>
      <c r="E664" s="9">
        <v>8.65</v>
      </c>
      <c r="F664" s="9">
        <v>0.7</v>
      </c>
      <c r="G664" s="9">
        <v>1.4</v>
      </c>
      <c r="I664" s="19">
        <v>42212</v>
      </c>
      <c r="J664" s="64">
        <v>0.55208333333333337</v>
      </c>
      <c r="K664" s="9">
        <v>2</v>
      </c>
      <c r="L664" s="9">
        <v>37.9</v>
      </c>
      <c r="M664" s="9">
        <v>9.4499999999999993</v>
      </c>
      <c r="N664" s="9">
        <v>0.9</v>
      </c>
      <c r="O664" s="9">
        <v>1.8</v>
      </c>
    </row>
    <row r="665" spans="1:15">
      <c r="A665" s="19">
        <v>42221</v>
      </c>
      <c r="B665" s="64">
        <v>0.5625</v>
      </c>
      <c r="C665" s="25">
        <v>2.6</v>
      </c>
      <c r="D665" s="11">
        <v>38.6</v>
      </c>
      <c r="E665" s="9">
        <v>10.34</v>
      </c>
      <c r="F665" s="9">
        <v>1.2</v>
      </c>
      <c r="G665" s="9">
        <v>2.4</v>
      </c>
      <c r="I665" s="19">
        <v>42219</v>
      </c>
      <c r="J665" s="64">
        <v>0.64583333333333337</v>
      </c>
      <c r="K665" s="9">
        <v>2.2000000000000002</v>
      </c>
      <c r="L665" s="9">
        <v>40.4</v>
      </c>
      <c r="M665" s="9">
        <v>10.67</v>
      </c>
      <c r="N665" s="9">
        <v>1</v>
      </c>
      <c r="O665" s="9">
        <v>2</v>
      </c>
    </row>
    <row r="666" spans="1:15">
      <c r="A666" s="19">
        <v>42226</v>
      </c>
      <c r="B666" s="64">
        <v>0.46875</v>
      </c>
      <c r="C666" s="25">
        <v>2.6</v>
      </c>
      <c r="D666" s="11">
        <v>40.299999999999997</v>
      </c>
      <c r="E666" s="9">
        <v>10.58</v>
      </c>
      <c r="F666" s="9">
        <v>1.1000000000000001</v>
      </c>
      <c r="G666" s="9">
        <v>2.2000000000000002</v>
      </c>
      <c r="I666" s="19">
        <v>42134</v>
      </c>
      <c r="J666" s="64">
        <v>0.46875</v>
      </c>
      <c r="K666" s="9">
        <v>1.95</v>
      </c>
      <c r="L666" s="9">
        <v>40.4</v>
      </c>
      <c r="M666" s="9">
        <v>10.199999999999999</v>
      </c>
      <c r="N666" s="9">
        <v>0.9</v>
      </c>
      <c r="O666" s="9">
        <v>1.8</v>
      </c>
    </row>
    <row r="667" spans="1:15">
      <c r="A667" s="19">
        <v>42233</v>
      </c>
      <c r="B667" s="64">
        <v>0.375</v>
      </c>
      <c r="C667" s="25">
        <v>2.6</v>
      </c>
      <c r="D667" s="11">
        <v>37.1</v>
      </c>
      <c r="E667" s="9">
        <v>10.74</v>
      </c>
      <c r="F667" s="9">
        <v>1</v>
      </c>
      <c r="G667" s="9">
        <v>2</v>
      </c>
      <c r="I667" s="19">
        <v>42233</v>
      </c>
      <c r="J667" s="64">
        <v>0.375</v>
      </c>
      <c r="K667" s="9">
        <v>2</v>
      </c>
      <c r="L667" s="9">
        <v>39.1</v>
      </c>
      <c r="M667" s="9">
        <v>9.4499999999999993</v>
      </c>
      <c r="N667" s="9">
        <v>1.1000000000000001</v>
      </c>
      <c r="O667" s="9">
        <v>2.2000000000000002</v>
      </c>
    </row>
    <row r="668" spans="1:15">
      <c r="A668" s="19">
        <v>42240</v>
      </c>
      <c r="B668" s="64">
        <v>0.47916666666666669</v>
      </c>
      <c r="C668" s="25">
        <v>2.5</v>
      </c>
      <c r="D668" s="11">
        <v>38.700000000000003</v>
      </c>
      <c r="E668" s="9">
        <v>11.26</v>
      </c>
      <c r="F668" s="9">
        <v>1.1000000000000001</v>
      </c>
      <c r="G668" s="9">
        <v>2.2000000000000002</v>
      </c>
      <c r="I668" s="19">
        <v>42240</v>
      </c>
      <c r="J668" s="64">
        <v>0.47916666666666669</v>
      </c>
      <c r="K668" s="9">
        <v>2</v>
      </c>
      <c r="L668" s="9">
        <v>40.200000000000003</v>
      </c>
      <c r="M668" s="9">
        <v>8.11</v>
      </c>
      <c r="N668" s="9">
        <v>1</v>
      </c>
      <c r="O668" s="9">
        <v>2</v>
      </c>
    </row>
    <row r="669" spans="1:15">
      <c r="A669" s="19">
        <v>42248</v>
      </c>
      <c r="B669" s="64">
        <v>0.44791666666666669</v>
      </c>
      <c r="C669" s="25">
        <v>2.4</v>
      </c>
      <c r="D669" s="11">
        <v>37.299999999999997</v>
      </c>
      <c r="E669" s="9">
        <v>10.74</v>
      </c>
      <c r="F669" s="9">
        <v>1</v>
      </c>
      <c r="G669" s="9">
        <v>2</v>
      </c>
      <c r="I669" s="19">
        <v>42248</v>
      </c>
      <c r="J669" s="64">
        <v>0.44791666666666669</v>
      </c>
      <c r="K669" s="9">
        <v>1.95</v>
      </c>
      <c r="L669" s="9">
        <v>38.200000000000003</v>
      </c>
      <c r="M669" s="9">
        <v>9.1</v>
      </c>
      <c r="N669" s="9">
        <v>1.1000000000000001</v>
      </c>
      <c r="O669" s="9">
        <v>2.2000000000000002</v>
      </c>
    </row>
    <row r="670" spans="1:15">
      <c r="A670" s="19">
        <v>42254</v>
      </c>
      <c r="B670" s="64">
        <v>0.56944444444444442</v>
      </c>
      <c r="C670" s="25">
        <v>2.5</v>
      </c>
      <c r="D670" s="11">
        <v>37.700000000000003</v>
      </c>
      <c r="E670" s="9">
        <v>11</v>
      </c>
      <c r="F670" s="9">
        <v>1</v>
      </c>
      <c r="G670" s="9">
        <v>2</v>
      </c>
      <c r="I670" s="19">
        <v>42254</v>
      </c>
      <c r="J670" s="64">
        <v>0.56944444444444442</v>
      </c>
      <c r="K670" s="9">
        <v>2</v>
      </c>
      <c r="L670" s="9">
        <v>38.299999999999997</v>
      </c>
      <c r="M670" s="9">
        <v>9.1999999999999993</v>
      </c>
      <c r="N670" s="9">
        <v>1.1000000000000001</v>
      </c>
      <c r="O670" s="9">
        <v>2.2000000000000002</v>
      </c>
    </row>
    <row r="671" spans="1:15">
      <c r="A671" s="19">
        <v>42261</v>
      </c>
      <c r="B671" s="64">
        <v>0.55208333333333337</v>
      </c>
      <c r="C671" s="25">
        <v>2.6</v>
      </c>
      <c r="D671" s="11">
        <v>32.4</v>
      </c>
      <c r="E671" s="9">
        <v>9.1999999999999993</v>
      </c>
      <c r="F671" s="9">
        <v>1.2</v>
      </c>
      <c r="G671" s="9">
        <v>2.4</v>
      </c>
      <c r="I671" s="19">
        <v>42261</v>
      </c>
      <c r="J671" s="64">
        <v>0.55208333333333337</v>
      </c>
      <c r="K671" s="9">
        <v>2</v>
      </c>
      <c r="L671" s="9">
        <v>37</v>
      </c>
      <c r="M671" s="9">
        <v>9.8000000000000007</v>
      </c>
      <c r="N671" s="9">
        <v>1.2</v>
      </c>
      <c r="O671" s="9">
        <v>2.4</v>
      </c>
    </row>
    <row r="672" spans="1:15">
      <c r="A672" s="19">
        <v>42269</v>
      </c>
      <c r="B672" s="64">
        <v>0.39583333333333331</v>
      </c>
      <c r="C672" s="25">
        <v>2.5</v>
      </c>
      <c r="D672" s="11">
        <v>37</v>
      </c>
      <c r="E672" s="9">
        <v>10.199999999999999</v>
      </c>
      <c r="F672" s="9">
        <v>0.6</v>
      </c>
      <c r="G672" s="9">
        <v>1.2</v>
      </c>
      <c r="I672" s="19">
        <v>42269</v>
      </c>
      <c r="J672" s="64">
        <v>0.39583333333333331</v>
      </c>
      <c r="K672" s="9">
        <v>1.9</v>
      </c>
      <c r="L672" s="9">
        <v>38.5</v>
      </c>
      <c r="M672" s="9">
        <v>10.3</v>
      </c>
      <c r="N672" s="9">
        <v>1</v>
      </c>
      <c r="O672" s="9">
        <v>2</v>
      </c>
    </row>
    <row r="673" spans="1:15">
      <c r="A673" s="19">
        <v>42275</v>
      </c>
      <c r="B673" s="64">
        <v>0.5625</v>
      </c>
      <c r="C673" s="25">
        <v>2.5</v>
      </c>
      <c r="D673" s="11">
        <v>36.200000000000003</v>
      </c>
      <c r="E673" s="9">
        <v>10.4</v>
      </c>
      <c r="F673" s="9">
        <v>0.7</v>
      </c>
      <c r="G673" s="9">
        <v>1.4</v>
      </c>
      <c r="I673" s="19">
        <v>42275</v>
      </c>
      <c r="J673" s="64">
        <v>0.5625</v>
      </c>
      <c r="K673" s="9">
        <v>2</v>
      </c>
      <c r="L673" s="9">
        <v>37.299999999999997</v>
      </c>
      <c r="M673" s="9">
        <v>9.5500000000000007</v>
      </c>
      <c r="N673" s="9">
        <v>0.9</v>
      </c>
      <c r="O673" s="9">
        <v>1.8</v>
      </c>
    </row>
    <row r="674" spans="1:15">
      <c r="A674" s="19">
        <v>42282</v>
      </c>
      <c r="B674" s="64">
        <v>0.46875</v>
      </c>
      <c r="C674" s="25">
        <v>2.5</v>
      </c>
      <c r="D674" s="11">
        <v>36.1</v>
      </c>
      <c r="E674" s="9">
        <v>9.3000000000000007</v>
      </c>
      <c r="F674" s="9">
        <v>0.9</v>
      </c>
      <c r="G674" s="9">
        <v>1.8</v>
      </c>
      <c r="I674" s="19">
        <v>42282</v>
      </c>
      <c r="J674" s="64">
        <v>0.46875</v>
      </c>
      <c r="K674" s="9">
        <v>2</v>
      </c>
      <c r="L674" s="9">
        <v>36.6</v>
      </c>
      <c r="M674" s="9">
        <v>9.4</v>
      </c>
      <c r="N674" s="9">
        <v>1</v>
      </c>
      <c r="O674" s="9">
        <v>2</v>
      </c>
    </row>
    <row r="675" spans="1:15">
      <c r="A675" s="19">
        <v>42289</v>
      </c>
      <c r="B675" s="64">
        <v>0.46875</v>
      </c>
      <c r="C675" s="25">
        <v>2.6</v>
      </c>
      <c r="D675" s="11">
        <v>33.6</v>
      </c>
      <c r="E675" s="9">
        <v>9.1999999999999993</v>
      </c>
      <c r="F675" s="9">
        <v>1</v>
      </c>
      <c r="G675" s="9">
        <v>2</v>
      </c>
      <c r="I675" s="19">
        <v>42289</v>
      </c>
      <c r="J675" s="64">
        <v>0.46875</v>
      </c>
      <c r="K675" s="9">
        <v>2</v>
      </c>
      <c r="L675" s="9">
        <v>37.5</v>
      </c>
      <c r="M675" s="9">
        <v>9.5500000000000007</v>
      </c>
      <c r="N675" s="9">
        <v>0.9</v>
      </c>
      <c r="O675" s="9">
        <v>1.8</v>
      </c>
    </row>
    <row r="676" spans="1:15">
      <c r="A676" s="19">
        <v>42296</v>
      </c>
      <c r="B676" s="64">
        <v>0.60416666666666663</v>
      </c>
      <c r="C676" s="25">
        <v>2.7</v>
      </c>
      <c r="D676" s="11">
        <v>35.799999999999997</v>
      </c>
      <c r="E676" s="9">
        <v>9.4</v>
      </c>
      <c r="F676" s="9">
        <v>1</v>
      </c>
      <c r="G676" s="9">
        <v>2</v>
      </c>
      <c r="I676" s="19">
        <v>42296</v>
      </c>
      <c r="J676" s="64">
        <v>0.60416666666666663</v>
      </c>
      <c r="K676" s="9">
        <v>2.1</v>
      </c>
      <c r="L676" s="9">
        <v>36.9</v>
      </c>
      <c r="M676" s="9">
        <v>9.3000000000000007</v>
      </c>
      <c r="N676" s="9">
        <v>0.75</v>
      </c>
      <c r="O676" s="9">
        <v>1.5</v>
      </c>
    </row>
    <row r="677" spans="1:15">
      <c r="A677" s="79">
        <v>42303</v>
      </c>
      <c r="B677" s="64">
        <v>0.65625</v>
      </c>
      <c r="C677" s="25">
        <v>2.6</v>
      </c>
      <c r="D677" s="11">
        <v>35.9</v>
      </c>
      <c r="E677" s="9">
        <v>11.06</v>
      </c>
      <c r="F677" s="9">
        <v>1</v>
      </c>
      <c r="G677" s="9">
        <v>2</v>
      </c>
      <c r="I677" s="19">
        <v>42303</v>
      </c>
      <c r="J677" s="64">
        <v>0.65625</v>
      </c>
      <c r="K677" s="9">
        <v>2</v>
      </c>
      <c r="L677" s="9">
        <v>30</v>
      </c>
      <c r="M677" s="9">
        <v>9.06</v>
      </c>
      <c r="N677" s="9">
        <v>0.8</v>
      </c>
      <c r="O677" s="9">
        <v>1.6</v>
      </c>
    </row>
    <row r="678" spans="1:15">
      <c r="A678" s="79">
        <v>42310</v>
      </c>
      <c r="B678" s="64">
        <v>0.57986111111111105</v>
      </c>
      <c r="C678" s="25">
        <v>2.5</v>
      </c>
      <c r="D678" s="11">
        <v>31.1</v>
      </c>
      <c r="E678" s="9">
        <v>10.91</v>
      </c>
      <c r="F678" s="9">
        <v>1</v>
      </c>
      <c r="G678" s="9">
        <v>2</v>
      </c>
      <c r="I678" s="19">
        <v>42310</v>
      </c>
      <c r="J678" s="64">
        <v>0.57986111111111105</v>
      </c>
      <c r="K678" s="9">
        <v>2</v>
      </c>
      <c r="L678" s="9">
        <v>32.6</v>
      </c>
      <c r="M678" s="9">
        <v>11.09</v>
      </c>
      <c r="N678" s="9">
        <v>0.7</v>
      </c>
      <c r="O678" s="9">
        <v>1.4</v>
      </c>
    </row>
    <row r="679" spans="1:15">
      <c r="A679" s="79">
        <v>42317</v>
      </c>
      <c r="B679" s="64">
        <v>0.5625</v>
      </c>
      <c r="C679" s="25">
        <v>2.5</v>
      </c>
      <c r="D679" s="11">
        <v>37</v>
      </c>
      <c r="E679" s="9">
        <v>11.33</v>
      </c>
      <c r="F679" s="9">
        <v>1</v>
      </c>
      <c r="G679" s="9">
        <v>2</v>
      </c>
      <c r="I679" s="19">
        <v>42317</v>
      </c>
      <c r="J679" s="64">
        <v>0.5625</v>
      </c>
      <c r="K679" s="9">
        <v>2</v>
      </c>
      <c r="L679" s="9">
        <v>31.6</v>
      </c>
      <c r="M679" s="9">
        <v>11.17</v>
      </c>
      <c r="N679" s="9">
        <v>0.7</v>
      </c>
      <c r="O679" s="9">
        <v>1.4</v>
      </c>
    </row>
    <row r="680" spans="1:15">
      <c r="A680" s="79">
        <v>42324</v>
      </c>
      <c r="B680" s="64">
        <v>0.55208333333333337</v>
      </c>
      <c r="C680" s="25">
        <v>2.4</v>
      </c>
      <c r="D680" s="11">
        <v>34.6</v>
      </c>
      <c r="E680" s="9">
        <v>10.23</v>
      </c>
      <c r="F680" s="9">
        <v>1.1000000000000001</v>
      </c>
      <c r="G680" s="9">
        <v>2.2000000000000002</v>
      </c>
      <c r="I680" s="19">
        <v>42324</v>
      </c>
      <c r="J680" s="64">
        <v>0.55208333333333337</v>
      </c>
      <c r="K680" s="9">
        <v>2</v>
      </c>
      <c r="L680" s="9">
        <v>35.1</v>
      </c>
      <c r="M680" s="9">
        <v>10.35</v>
      </c>
      <c r="N680" s="9">
        <v>0.7</v>
      </c>
      <c r="O680" s="9">
        <v>1.4</v>
      </c>
    </row>
    <row r="681" spans="1:15">
      <c r="A681" s="79">
        <v>42331</v>
      </c>
      <c r="B681" s="64">
        <v>0.59027777777777779</v>
      </c>
      <c r="C681" s="25">
        <v>2.5</v>
      </c>
      <c r="D681" s="11">
        <v>32.5</v>
      </c>
      <c r="E681" s="9">
        <v>10.49</v>
      </c>
      <c r="F681" s="9">
        <v>1</v>
      </c>
      <c r="G681" s="9">
        <v>2</v>
      </c>
      <c r="I681" s="19">
        <v>42331</v>
      </c>
      <c r="J681" s="64">
        <v>0.59027777777777779</v>
      </c>
      <c r="K681" s="9">
        <v>2</v>
      </c>
      <c r="L681" s="9">
        <v>31.2</v>
      </c>
      <c r="M681" s="9">
        <v>9.09</v>
      </c>
      <c r="N681" s="9">
        <v>0.7</v>
      </c>
      <c r="O681" s="9">
        <v>1.4</v>
      </c>
    </row>
    <row r="682" spans="1:15">
      <c r="A682" s="79">
        <v>42338</v>
      </c>
      <c r="B682" s="64">
        <v>0.41666666666666669</v>
      </c>
      <c r="C682" s="25">
        <v>2.4</v>
      </c>
      <c r="D682" s="11">
        <v>35.799999999999997</v>
      </c>
      <c r="E682" s="9">
        <v>11.24</v>
      </c>
      <c r="F682" s="9">
        <v>0.5</v>
      </c>
      <c r="G682" s="9">
        <f t="shared" ref="G682:G692" si="24">(F682*2)</f>
        <v>1</v>
      </c>
      <c r="I682" s="19">
        <v>42338</v>
      </c>
      <c r="J682" s="64">
        <v>0.41666666666666669</v>
      </c>
      <c r="K682" s="9">
        <v>2</v>
      </c>
      <c r="L682" s="9">
        <v>34.799999999999997</v>
      </c>
      <c r="M682" s="9">
        <v>11.09</v>
      </c>
      <c r="N682" s="9">
        <v>0.5</v>
      </c>
      <c r="O682" s="9">
        <f t="shared" ref="O682:O692" si="25">(N682*2)</f>
        <v>1</v>
      </c>
    </row>
    <row r="683" spans="1:15">
      <c r="A683" s="79">
        <v>42345</v>
      </c>
      <c r="B683" s="64">
        <v>0.57291666666666663</v>
      </c>
      <c r="C683" s="25">
        <v>2.5</v>
      </c>
      <c r="D683" s="11">
        <v>37.9</v>
      </c>
      <c r="E683" s="9">
        <v>11.43</v>
      </c>
      <c r="F683" s="9">
        <v>0.8</v>
      </c>
      <c r="G683" s="9">
        <f t="shared" si="24"/>
        <v>1.6</v>
      </c>
      <c r="I683" s="19">
        <v>42345</v>
      </c>
      <c r="J683" s="64">
        <v>0.57291666666666663</v>
      </c>
      <c r="K683" s="9">
        <v>2</v>
      </c>
      <c r="L683" s="9">
        <v>28</v>
      </c>
      <c r="M683" s="9">
        <v>10.210000000000001</v>
      </c>
      <c r="N683" s="9">
        <v>0.6</v>
      </c>
      <c r="O683" s="9">
        <f t="shared" si="25"/>
        <v>1.2</v>
      </c>
    </row>
    <row r="684" spans="1:15">
      <c r="A684" s="79">
        <v>42352</v>
      </c>
      <c r="B684" s="64">
        <v>0.54861111111111105</v>
      </c>
      <c r="C684" s="25">
        <v>2.4</v>
      </c>
      <c r="D684" s="11">
        <v>34.4</v>
      </c>
      <c r="E684" s="9">
        <v>11.25</v>
      </c>
      <c r="F684" s="9">
        <v>0.4</v>
      </c>
      <c r="G684" s="9">
        <f t="shared" si="24"/>
        <v>0.8</v>
      </c>
      <c r="I684" s="19">
        <v>42352</v>
      </c>
      <c r="J684" s="64">
        <v>0.54861111111111105</v>
      </c>
      <c r="K684" s="9">
        <v>1.8</v>
      </c>
      <c r="L684" s="9">
        <v>32.6</v>
      </c>
      <c r="M684" s="9">
        <v>10.8</v>
      </c>
      <c r="N684" s="9">
        <v>0.8</v>
      </c>
      <c r="O684" s="9">
        <f t="shared" si="25"/>
        <v>1.6</v>
      </c>
    </row>
    <row r="685" spans="1:15" s="84" customFormat="1">
      <c r="A685" s="79">
        <v>42359</v>
      </c>
      <c r="B685" s="64">
        <v>0.55208333333333337</v>
      </c>
      <c r="C685" s="25">
        <v>2.4</v>
      </c>
      <c r="D685" s="11">
        <v>33.9</v>
      </c>
      <c r="E685" s="9">
        <v>10.86</v>
      </c>
      <c r="F685" s="9">
        <v>0.7</v>
      </c>
      <c r="G685" s="9">
        <f t="shared" si="24"/>
        <v>1.4</v>
      </c>
      <c r="I685" s="19">
        <v>42359</v>
      </c>
      <c r="J685" s="64">
        <v>0.55208333333333337</v>
      </c>
      <c r="K685" s="9">
        <v>1.8</v>
      </c>
      <c r="L685" s="9">
        <v>30.9</v>
      </c>
      <c r="M685" s="9">
        <v>10.51</v>
      </c>
      <c r="N685" s="9">
        <v>0.7</v>
      </c>
      <c r="O685" s="9">
        <f t="shared" si="25"/>
        <v>1.4</v>
      </c>
    </row>
    <row r="686" spans="1:15">
      <c r="A686" s="79">
        <v>42367</v>
      </c>
      <c r="B686" s="64"/>
      <c r="C686" s="25"/>
      <c r="D686" s="11"/>
      <c r="E686" s="9"/>
      <c r="F686" s="9"/>
      <c r="G686" s="9">
        <f t="shared" si="24"/>
        <v>0</v>
      </c>
      <c r="I686" s="19">
        <v>42367</v>
      </c>
      <c r="J686" s="64">
        <v>0.59375</v>
      </c>
      <c r="K686" s="9"/>
      <c r="L686" s="9">
        <v>36.299999999999997</v>
      </c>
      <c r="M686" s="9">
        <v>10.94</v>
      </c>
      <c r="N686" s="9">
        <v>0.8</v>
      </c>
      <c r="O686" s="9">
        <f t="shared" si="25"/>
        <v>1.6</v>
      </c>
    </row>
    <row r="687" spans="1:15">
      <c r="A687" s="79">
        <v>42373</v>
      </c>
      <c r="B687" s="64"/>
      <c r="C687" s="25"/>
      <c r="D687" s="11"/>
      <c r="E687" s="9"/>
      <c r="F687" s="9"/>
      <c r="G687" s="9">
        <f t="shared" si="24"/>
        <v>0</v>
      </c>
      <c r="I687" s="19">
        <v>42373</v>
      </c>
      <c r="J687" s="64">
        <v>0.46875</v>
      </c>
      <c r="K687" s="9">
        <v>1.95</v>
      </c>
      <c r="L687" s="9">
        <v>27.5</v>
      </c>
      <c r="M687" s="9">
        <v>10.039999999999999</v>
      </c>
      <c r="N687" s="9">
        <v>0.7</v>
      </c>
      <c r="O687" s="9">
        <f t="shared" si="25"/>
        <v>1.4</v>
      </c>
    </row>
    <row r="688" spans="1:15">
      <c r="A688" s="79">
        <v>42380</v>
      </c>
      <c r="B688" s="64">
        <v>0.60763888888888895</v>
      </c>
      <c r="C688" s="25">
        <v>2.4</v>
      </c>
      <c r="D688" s="11">
        <v>34.799999999999997</v>
      </c>
      <c r="E688" s="9">
        <v>11.1</v>
      </c>
      <c r="F688" s="9">
        <v>0.8</v>
      </c>
      <c r="G688" s="9">
        <f t="shared" si="24"/>
        <v>1.6</v>
      </c>
      <c r="I688" s="19">
        <v>42380</v>
      </c>
      <c r="J688" s="64">
        <v>0.60763888888888895</v>
      </c>
      <c r="K688" s="9">
        <v>1.95</v>
      </c>
      <c r="L688" s="9">
        <v>28.1</v>
      </c>
      <c r="M688" s="9">
        <v>8.01</v>
      </c>
      <c r="N688" s="9">
        <v>1</v>
      </c>
      <c r="O688" s="9">
        <f t="shared" si="25"/>
        <v>2</v>
      </c>
    </row>
    <row r="689" spans="1:15">
      <c r="A689" s="79">
        <v>42387</v>
      </c>
      <c r="B689" s="64">
        <v>0.5625</v>
      </c>
      <c r="C689" s="25">
        <v>2.4</v>
      </c>
      <c r="D689" s="11">
        <v>35.1</v>
      </c>
      <c r="E689" s="9">
        <v>11.13</v>
      </c>
      <c r="F689" s="9">
        <v>0.6</v>
      </c>
      <c r="G689" s="9">
        <f t="shared" si="24"/>
        <v>1.2</v>
      </c>
      <c r="I689" s="19">
        <v>42387</v>
      </c>
      <c r="J689" s="64">
        <v>0.5625</v>
      </c>
      <c r="K689" s="9">
        <v>1.8</v>
      </c>
      <c r="L689" s="9">
        <v>34.200000000000003</v>
      </c>
      <c r="M689" s="9">
        <v>10.59</v>
      </c>
      <c r="N689" s="9">
        <v>0.8</v>
      </c>
      <c r="O689" s="9">
        <f t="shared" si="25"/>
        <v>1.6</v>
      </c>
    </row>
    <row r="690" spans="1:15">
      <c r="A690" s="79">
        <v>42394</v>
      </c>
      <c r="B690" s="64">
        <v>0.64583333333333337</v>
      </c>
      <c r="C690" s="25">
        <v>2.4</v>
      </c>
      <c r="D690" s="11">
        <v>31.1</v>
      </c>
      <c r="E690" s="9">
        <v>9.58</v>
      </c>
      <c r="F690" s="9">
        <v>0.7</v>
      </c>
      <c r="G690" s="9">
        <f t="shared" si="24"/>
        <v>1.4</v>
      </c>
      <c r="I690" s="19">
        <v>42394</v>
      </c>
      <c r="J690" s="64">
        <v>0.64583333333333337</v>
      </c>
      <c r="K690" s="9">
        <v>1.8</v>
      </c>
      <c r="L690" s="9">
        <v>32.9</v>
      </c>
      <c r="M690" s="9">
        <v>8.5299999999999994</v>
      </c>
      <c r="N690" s="9">
        <v>0.7</v>
      </c>
      <c r="O690" s="9">
        <f t="shared" si="25"/>
        <v>1.4</v>
      </c>
    </row>
    <row r="691" spans="1:15">
      <c r="A691" s="79">
        <v>42401</v>
      </c>
      <c r="B691" s="64">
        <v>0.59027777777777779</v>
      </c>
      <c r="C691" s="25">
        <v>2.4</v>
      </c>
      <c r="D691" s="11">
        <v>35.299999999999997</v>
      </c>
      <c r="E691" s="9">
        <v>11.28</v>
      </c>
      <c r="F691" s="9">
        <v>0.7</v>
      </c>
      <c r="G691" s="9">
        <f t="shared" si="24"/>
        <v>1.4</v>
      </c>
      <c r="I691" s="19">
        <v>42401</v>
      </c>
      <c r="J691" s="64">
        <v>0.59027777777777779</v>
      </c>
      <c r="K691" s="9">
        <v>1.95</v>
      </c>
      <c r="L691" s="9">
        <v>34.799999999999997</v>
      </c>
      <c r="M691" s="9">
        <v>10.27</v>
      </c>
      <c r="N691" s="9">
        <v>1</v>
      </c>
      <c r="O691" s="9">
        <f t="shared" si="25"/>
        <v>2</v>
      </c>
    </row>
    <row r="692" spans="1:15">
      <c r="A692" s="79">
        <v>42408</v>
      </c>
      <c r="B692" s="64">
        <v>0.59375</v>
      </c>
      <c r="C692" s="25">
        <v>2.6</v>
      </c>
      <c r="D692" s="11">
        <v>26.6</v>
      </c>
      <c r="E692" s="9">
        <v>11.54</v>
      </c>
      <c r="F692" s="9">
        <v>0.7</v>
      </c>
      <c r="G692" s="9">
        <f t="shared" si="24"/>
        <v>1.4</v>
      </c>
      <c r="I692" s="19">
        <v>42408</v>
      </c>
      <c r="J692" s="64">
        <v>0.59375</v>
      </c>
      <c r="K692" s="9">
        <v>1.95</v>
      </c>
      <c r="L692" s="9">
        <v>31.6</v>
      </c>
      <c r="M692" s="9">
        <v>8.92</v>
      </c>
      <c r="N692" s="9">
        <v>0.6</v>
      </c>
      <c r="O692" s="9">
        <f t="shared" si="25"/>
        <v>1.2</v>
      </c>
    </row>
    <row r="693" spans="1:15">
      <c r="A693" s="79">
        <v>42416</v>
      </c>
      <c r="B693" s="64">
        <v>0.57291666666666663</v>
      </c>
      <c r="C693" s="25">
        <v>2.4500000000000002</v>
      </c>
      <c r="D693" s="11">
        <v>33.799999999999997</v>
      </c>
      <c r="E693" s="9">
        <v>10.210000000000001</v>
      </c>
      <c r="F693" s="9">
        <v>0.5</v>
      </c>
      <c r="G693" s="9">
        <f>(F693*2)</f>
        <v>1</v>
      </c>
      <c r="I693" s="19">
        <v>42416</v>
      </c>
      <c r="J693" s="64">
        <v>0.57291666666666663</v>
      </c>
      <c r="K693" s="9">
        <v>1.95</v>
      </c>
      <c r="L693" s="9">
        <v>32.1</v>
      </c>
      <c r="M693" s="9">
        <v>10.119999999999999</v>
      </c>
      <c r="N693" s="9">
        <v>0.6</v>
      </c>
      <c r="O693" s="9">
        <f>(N693*2)</f>
        <v>1.2</v>
      </c>
    </row>
    <row r="694" spans="1:15">
      <c r="A694" s="79">
        <v>42422</v>
      </c>
      <c r="B694" s="64">
        <v>0.5625</v>
      </c>
      <c r="C694" s="25">
        <v>2.5</v>
      </c>
      <c r="D694" s="11">
        <v>34.5</v>
      </c>
      <c r="E694" s="9">
        <v>9.75</v>
      </c>
      <c r="F694" s="9">
        <v>0.7</v>
      </c>
      <c r="G694" s="9">
        <f>(F694*2)</f>
        <v>1.4</v>
      </c>
      <c r="I694" s="19">
        <v>42422</v>
      </c>
      <c r="J694" s="64">
        <v>0.5625</v>
      </c>
      <c r="K694" s="9">
        <v>2</v>
      </c>
      <c r="L694" s="9">
        <v>33.1</v>
      </c>
      <c r="M694" s="9">
        <v>10.14</v>
      </c>
      <c r="N694" s="9">
        <v>0.7</v>
      </c>
      <c r="O694" s="9">
        <f>(N694*2)</f>
        <v>1.4</v>
      </c>
    </row>
    <row r="695" spans="1:15">
      <c r="A695" s="79">
        <v>42429</v>
      </c>
      <c r="B695" s="64">
        <v>0.58680555555555558</v>
      </c>
      <c r="C695" s="25">
        <v>2.5</v>
      </c>
      <c r="D695" s="11">
        <v>36.200000000000003</v>
      </c>
      <c r="E695" s="9">
        <v>11.06</v>
      </c>
      <c r="F695" s="9">
        <v>1</v>
      </c>
      <c r="G695" s="9">
        <f t="shared" ref="G695:G706" si="26">(F695*2)</f>
        <v>2</v>
      </c>
      <c r="I695" s="19">
        <v>42429</v>
      </c>
      <c r="J695" s="64">
        <v>0.58680555555555558</v>
      </c>
      <c r="K695" s="9">
        <v>2</v>
      </c>
      <c r="L695" s="9">
        <v>31.7</v>
      </c>
      <c r="M695" s="9">
        <v>8.34</v>
      </c>
      <c r="N695" s="9">
        <v>0.8</v>
      </c>
      <c r="O695" s="9">
        <f t="shared" ref="O695:O705" si="27">(N695*2)</f>
        <v>1.6</v>
      </c>
    </row>
    <row r="696" spans="1:15">
      <c r="A696" s="79">
        <v>42436</v>
      </c>
      <c r="B696" s="64">
        <v>0.5625</v>
      </c>
      <c r="C696" s="25">
        <v>2.5</v>
      </c>
      <c r="D696" s="11">
        <v>34.799999999999997</v>
      </c>
      <c r="E696" s="9">
        <v>8.39</v>
      </c>
      <c r="F696" s="9">
        <v>0.5</v>
      </c>
      <c r="G696" s="9">
        <f t="shared" si="26"/>
        <v>1</v>
      </c>
      <c r="I696" s="19">
        <v>42436</v>
      </c>
      <c r="J696" s="64">
        <v>0.5625</v>
      </c>
      <c r="K696" s="9">
        <v>1.9</v>
      </c>
      <c r="L696" s="9">
        <v>30.8</v>
      </c>
      <c r="M696" s="9">
        <v>8.8800000000000008</v>
      </c>
      <c r="N696" s="9">
        <v>0.5</v>
      </c>
      <c r="O696" s="9">
        <f t="shared" si="27"/>
        <v>1</v>
      </c>
    </row>
    <row r="697" spans="1:15">
      <c r="A697" s="79">
        <v>42443</v>
      </c>
      <c r="B697" s="64">
        <v>0.64930555555555558</v>
      </c>
      <c r="C697" s="25">
        <v>2.6</v>
      </c>
      <c r="D697" s="11">
        <v>35.299999999999997</v>
      </c>
      <c r="E697" s="9">
        <v>9.4700000000000006</v>
      </c>
      <c r="F697" s="9">
        <v>0.8</v>
      </c>
      <c r="G697" s="9">
        <f t="shared" si="26"/>
        <v>1.6</v>
      </c>
      <c r="I697" s="19">
        <v>42443</v>
      </c>
      <c r="J697" s="64">
        <v>0.64930555555555558</v>
      </c>
      <c r="K697" s="9">
        <v>2</v>
      </c>
      <c r="L697" s="9">
        <v>35.1</v>
      </c>
      <c r="M697" s="9">
        <v>10.47</v>
      </c>
      <c r="N697" s="9">
        <v>0.7</v>
      </c>
      <c r="O697" s="9">
        <v>1.4</v>
      </c>
    </row>
    <row r="698" spans="1:15">
      <c r="A698" s="79">
        <v>42450</v>
      </c>
      <c r="B698" s="64">
        <v>0.56944444444444442</v>
      </c>
      <c r="C698" s="25">
        <v>2.6</v>
      </c>
      <c r="D698" s="11">
        <v>34.4</v>
      </c>
      <c r="E698" s="9">
        <v>10.32</v>
      </c>
      <c r="F698" s="9">
        <v>0.7</v>
      </c>
      <c r="G698" s="9">
        <f t="shared" si="26"/>
        <v>1.4</v>
      </c>
      <c r="I698" s="19">
        <v>42450</v>
      </c>
      <c r="J698" s="64">
        <v>0.56944444444444442</v>
      </c>
      <c r="K698" s="9">
        <v>2</v>
      </c>
      <c r="L698" s="9">
        <v>33.6</v>
      </c>
      <c r="M698" s="9">
        <v>10.98</v>
      </c>
      <c r="N698" s="9">
        <v>0.8</v>
      </c>
      <c r="O698" s="9">
        <f t="shared" si="27"/>
        <v>1.6</v>
      </c>
    </row>
    <row r="699" spans="1:15">
      <c r="A699" s="79">
        <v>42458</v>
      </c>
      <c r="B699" s="64">
        <v>0.49652777777777773</v>
      </c>
      <c r="C699" s="25">
        <v>2.4</v>
      </c>
      <c r="D699" s="11">
        <v>32.4</v>
      </c>
      <c r="E699" s="9">
        <v>10.119999999999999</v>
      </c>
      <c r="F699" s="9">
        <v>0.7</v>
      </c>
      <c r="G699" s="9">
        <f t="shared" si="26"/>
        <v>1.4</v>
      </c>
      <c r="I699" s="19">
        <v>42458</v>
      </c>
      <c r="J699" s="64">
        <v>0.49652777777777773</v>
      </c>
      <c r="K699" s="9">
        <v>1.9</v>
      </c>
      <c r="L699" s="9">
        <v>33.9</v>
      </c>
      <c r="M699" s="9">
        <v>10.6</v>
      </c>
      <c r="N699" s="9">
        <v>1</v>
      </c>
      <c r="O699" s="9">
        <f t="shared" si="27"/>
        <v>2</v>
      </c>
    </row>
    <row r="700" spans="1:15">
      <c r="A700" s="79">
        <v>42464</v>
      </c>
      <c r="B700" s="64">
        <v>0.64930555555555558</v>
      </c>
      <c r="C700" s="25">
        <v>2.4</v>
      </c>
      <c r="D700" s="11">
        <v>30.4</v>
      </c>
      <c r="E700" s="9">
        <v>10.87</v>
      </c>
      <c r="F700" s="9">
        <v>0.5</v>
      </c>
      <c r="G700" s="9">
        <v>1</v>
      </c>
      <c r="I700" s="19">
        <v>42464</v>
      </c>
      <c r="J700" s="64">
        <v>0.64930555555555558</v>
      </c>
      <c r="K700" s="9">
        <v>2</v>
      </c>
      <c r="L700" s="9">
        <v>34.799999999999997</v>
      </c>
      <c r="M700" s="9">
        <v>8.01</v>
      </c>
      <c r="N700" s="9">
        <v>0.7</v>
      </c>
      <c r="O700" s="9">
        <f t="shared" si="27"/>
        <v>1.4</v>
      </c>
    </row>
    <row r="701" spans="1:15">
      <c r="A701" s="79">
        <v>42471</v>
      </c>
      <c r="B701" s="64">
        <v>0.63888888888888895</v>
      </c>
      <c r="C701" s="25">
        <v>2.4</v>
      </c>
      <c r="D701" s="11">
        <v>36</v>
      </c>
      <c r="E701" s="9">
        <v>11.39</v>
      </c>
      <c r="F701" s="9">
        <v>0.8</v>
      </c>
      <c r="G701" s="9">
        <f t="shared" si="26"/>
        <v>1.6</v>
      </c>
      <c r="I701" s="19">
        <v>42471</v>
      </c>
      <c r="J701" s="64">
        <v>0.63888888888888895</v>
      </c>
      <c r="K701" s="9">
        <v>1.95</v>
      </c>
      <c r="L701" s="9">
        <v>34.5</v>
      </c>
      <c r="M701" s="9">
        <v>10.72</v>
      </c>
      <c r="N701" s="9">
        <v>0.8</v>
      </c>
      <c r="O701" s="9">
        <f t="shared" si="27"/>
        <v>1.6</v>
      </c>
    </row>
    <row r="702" spans="1:15">
      <c r="A702" s="79">
        <v>42478</v>
      </c>
      <c r="B702" s="64">
        <v>0.625</v>
      </c>
      <c r="C702" s="25">
        <v>2.4</v>
      </c>
      <c r="D702" s="11">
        <v>35</v>
      </c>
      <c r="E702" s="9">
        <v>11</v>
      </c>
      <c r="F702" s="9">
        <v>0.75</v>
      </c>
      <c r="G702" s="9">
        <f t="shared" si="26"/>
        <v>1.5</v>
      </c>
      <c r="I702" s="19">
        <v>42478</v>
      </c>
      <c r="J702" s="64">
        <v>0.625</v>
      </c>
      <c r="K702" s="9">
        <v>2</v>
      </c>
      <c r="L702" s="9">
        <v>36</v>
      </c>
      <c r="M702" s="9">
        <v>10.5</v>
      </c>
      <c r="N702" s="9">
        <v>0.75</v>
      </c>
      <c r="O702" s="9">
        <f t="shared" si="27"/>
        <v>1.5</v>
      </c>
    </row>
    <row r="703" spans="1:15">
      <c r="A703" s="79">
        <v>42485</v>
      </c>
      <c r="B703" s="64">
        <v>0.63541666666666663</v>
      </c>
      <c r="C703" s="25">
        <v>2.2999999999999998</v>
      </c>
      <c r="D703" s="11">
        <v>36.1</v>
      </c>
      <c r="E703" s="9">
        <v>11.2</v>
      </c>
      <c r="F703" s="9">
        <v>0.75</v>
      </c>
      <c r="G703" s="9">
        <f t="shared" si="26"/>
        <v>1.5</v>
      </c>
      <c r="I703" s="19">
        <v>42485</v>
      </c>
      <c r="J703" s="64">
        <v>0.63541666666666663</v>
      </c>
      <c r="K703" s="9">
        <v>2</v>
      </c>
      <c r="L703" s="9">
        <v>36.6</v>
      </c>
      <c r="M703" s="9">
        <v>10.8</v>
      </c>
      <c r="N703" s="9">
        <v>0.75</v>
      </c>
      <c r="O703" s="9">
        <f t="shared" si="27"/>
        <v>1.5</v>
      </c>
    </row>
    <row r="704" spans="1:15">
      <c r="A704" s="79">
        <v>42493</v>
      </c>
      <c r="B704" s="64">
        <v>0.4375</v>
      </c>
      <c r="C704" s="25">
        <v>2.5</v>
      </c>
      <c r="D704" s="11">
        <v>36.200000000000003</v>
      </c>
      <c r="E704" s="9">
        <v>11.31</v>
      </c>
      <c r="F704" s="9">
        <v>0.6</v>
      </c>
      <c r="G704" s="9">
        <f t="shared" si="26"/>
        <v>1.2</v>
      </c>
      <c r="I704" s="19">
        <v>42493</v>
      </c>
      <c r="J704" s="64">
        <v>0.4375</v>
      </c>
      <c r="K704" s="9">
        <v>1.9</v>
      </c>
      <c r="L704" s="9">
        <v>36.799999999999997</v>
      </c>
      <c r="M704" s="9">
        <v>10.33</v>
      </c>
      <c r="N704" s="9">
        <v>0.7</v>
      </c>
      <c r="O704" s="9">
        <f t="shared" si="27"/>
        <v>1.4</v>
      </c>
    </row>
    <row r="705" spans="1:15">
      <c r="A705" s="79">
        <v>42499</v>
      </c>
      <c r="B705" s="64">
        <v>0.58680555555555558</v>
      </c>
      <c r="C705" s="25">
        <v>2.4</v>
      </c>
      <c r="D705" s="11">
        <v>35.9</v>
      </c>
      <c r="E705" s="9">
        <v>10.79</v>
      </c>
      <c r="F705" s="9">
        <v>0.8</v>
      </c>
      <c r="G705" s="9">
        <f t="shared" si="26"/>
        <v>1.6</v>
      </c>
      <c r="I705" s="19">
        <v>42499</v>
      </c>
      <c r="J705" s="64">
        <v>0.58680555555555558</v>
      </c>
      <c r="K705" s="9">
        <v>1.9</v>
      </c>
      <c r="L705" s="9">
        <v>30.9</v>
      </c>
      <c r="M705" s="9">
        <v>9.24</v>
      </c>
      <c r="N705" s="9">
        <v>1</v>
      </c>
      <c r="O705" s="9">
        <f t="shared" si="27"/>
        <v>2</v>
      </c>
    </row>
    <row r="706" spans="1:15">
      <c r="A706" s="79">
        <v>42506</v>
      </c>
      <c r="B706" s="64">
        <v>0.39930555555555558</v>
      </c>
      <c r="C706" s="25">
        <v>2.4</v>
      </c>
      <c r="D706" s="11">
        <v>36.1</v>
      </c>
      <c r="E706" s="9">
        <v>10.4</v>
      </c>
      <c r="F706" s="9">
        <v>0.7</v>
      </c>
      <c r="G706" s="9">
        <f t="shared" si="26"/>
        <v>1.4</v>
      </c>
      <c r="I706" s="19">
        <v>42506</v>
      </c>
      <c r="J706" s="64">
        <v>0.39930555555555558</v>
      </c>
      <c r="K706" s="9">
        <v>2</v>
      </c>
      <c r="L706" s="9">
        <v>34.6</v>
      </c>
      <c r="M706" s="9">
        <v>10.07</v>
      </c>
      <c r="N706" s="9">
        <v>0.9</v>
      </c>
      <c r="O706" s="9">
        <f t="shared" ref="O706:O711" si="28">(N706*2)</f>
        <v>1.8</v>
      </c>
    </row>
    <row r="707" spans="1:15">
      <c r="A707" s="79">
        <v>42513</v>
      </c>
      <c r="B707" s="64">
        <v>0.4513888888888889</v>
      </c>
      <c r="C707" s="25">
        <v>2.4</v>
      </c>
      <c r="D707" s="11">
        <v>35</v>
      </c>
      <c r="E707" s="9">
        <v>11.26</v>
      </c>
      <c r="F707" s="9">
        <v>0.7</v>
      </c>
      <c r="G707" s="9">
        <f>(F707*2)</f>
        <v>1.4</v>
      </c>
      <c r="I707" s="19">
        <v>42513</v>
      </c>
      <c r="J707" s="64">
        <v>0.4513888888888889</v>
      </c>
      <c r="K707" s="9">
        <v>2</v>
      </c>
      <c r="L707" s="9">
        <v>33.1</v>
      </c>
      <c r="M707" s="9">
        <v>9.82</v>
      </c>
      <c r="N707" s="9">
        <v>1</v>
      </c>
      <c r="O707" s="9">
        <f t="shared" si="28"/>
        <v>2</v>
      </c>
    </row>
    <row r="708" spans="1:15">
      <c r="A708" s="79">
        <v>42521</v>
      </c>
      <c r="B708" s="64">
        <v>0.39930555555555558</v>
      </c>
      <c r="C708" s="25">
        <v>2.4</v>
      </c>
      <c r="D708" s="11">
        <v>35.200000000000003</v>
      </c>
      <c r="E708" s="9">
        <v>11.69</v>
      </c>
      <c r="F708" s="9">
        <v>0.5</v>
      </c>
      <c r="G708" s="9">
        <f>(F708*2)</f>
        <v>1</v>
      </c>
      <c r="I708" s="19">
        <v>42521</v>
      </c>
      <c r="J708" s="64">
        <v>0.40277777777777773</v>
      </c>
      <c r="K708" s="9">
        <v>1.9</v>
      </c>
      <c r="L708" s="9">
        <v>35.1</v>
      </c>
      <c r="M708" s="9">
        <v>10.1</v>
      </c>
      <c r="N708" s="9">
        <v>0.4</v>
      </c>
      <c r="O708" s="9">
        <f t="shared" si="28"/>
        <v>0.8</v>
      </c>
    </row>
    <row r="709" spans="1:15">
      <c r="A709" s="79">
        <v>42527</v>
      </c>
      <c r="B709" s="64">
        <v>0.50694444444444442</v>
      </c>
      <c r="C709" s="25">
        <v>2.2999999999999998</v>
      </c>
      <c r="D709" s="11">
        <v>37.1</v>
      </c>
      <c r="E709" s="9">
        <v>10.53</v>
      </c>
      <c r="F709" s="9">
        <v>0.8</v>
      </c>
      <c r="G709" s="9">
        <f>(F709*2)</f>
        <v>1.6</v>
      </c>
      <c r="I709" s="19">
        <v>42527</v>
      </c>
      <c r="J709" s="64">
        <v>0.50694444444444442</v>
      </c>
      <c r="K709" s="9">
        <v>1.8</v>
      </c>
      <c r="L709" s="9">
        <v>37.4</v>
      </c>
      <c r="M709" s="9">
        <v>10.26</v>
      </c>
      <c r="N709" s="9">
        <v>0.8</v>
      </c>
      <c r="O709" s="9">
        <f t="shared" si="28"/>
        <v>1.6</v>
      </c>
    </row>
    <row r="710" spans="1:15">
      <c r="A710" s="79">
        <v>42534</v>
      </c>
      <c r="B710" s="64">
        <v>0.60416666666666663</v>
      </c>
      <c r="C710" s="25">
        <v>2.2000000000000002</v>
      </c>
      <c r="D710" s="11">
        <v>38.299999999999997</v>
      </c>
      <c r="E710" s="9">
        <v>10.17</v>
      </c>
      <c r="F710" s="9">
        <v>0.8</v>
      </c>
      <c r="G710" s="9">
        <f>(F710*2)</f>
        <v>1.6</v>
      </c>
      <c r="I710" s="19">
        <v>42534</v>
      </c>
      <c r="J710" s="64">
        <v>0.60416666666666663</v>
      </c>
      <c r="K710" s="9">
        <v>1.8</v>
      </c>
      <c r="L710" s="9">
        <v>39.200000000000003</v>
      </c>
      <c r="M710" s="9">
        <v>8.91</v>
      </c>
      <c r="N710" s="9">
        <v>1</v>
      </c>
      <c r="O710" s="9">
        <f t="shared" si="28"/>
        <v>2</v>
      </c>
    </row>
    <row r="711" spans="1:15">
      <c r="A711" s="79">
        <v>42541</v>
      </c>
      <c r="B711" s="64">
        <v>0.59027777777777779</v>
      </c>
      <c r="C711" s="25">
        <v>2.2000000000000002</v>
      </c>
      <c r="D711" s="11">
        <v>38.299999999999997</v>
      </c>
      <c r="E711" s="9">
        <v>10.220000000000001</v>
      </c>
      <c r="F711" s="9">
        <v>1</v>
      </c>
      <c r="G711" s="9">
        <f>(F711*2)</f>
        <v>2</v>
      </c>
      <c r="I711" s="19">
        <v>42541</v>
      </c>
      <c r="J711" s="64">
        <v>0.59027777777777779</v>
      </c>
      <c r="K711" s="9">
        <v>1.8</v>
      </c>
      <c r="L711" s="9">
        <v>39.6</v>
      </c>
      <c r="M711" s="9">
        <v>9.48</v>
      </c>
      <c r="N711" s="9">
        <v>1</v>
      </c>
      <c r="O711" s="9">
        <f t="shared" si="28"/>
        <v>2</v>
      </c>
    </row>
    <row r="712" spans="1:15">
      <c r="A712" s="79">
        <v>42549</v>
      </c>
      <c r="B712" s="64">
        <v>0.48958333333333331</v>
      </c>
      <c r="C712" s="25">
        <v>2.2999999999999998</v>
      </c>
      <c r="D712" s="11">
        <v>39.700000000000003</v>
      </c>
      <c r="E712" s="9">
        <v>10.16</v>
      </c>
      <c r="F712" s="9">
        <v>0.2</v>
      </c>
      <c r="G712" s="9">
        <v>0.4</v>
      </c>
      <c r="I712" s="19">
        <v>42549</v>
      </c>
      <c r="J712" s="64">
        <v>0.48958333333333331</v>
      </c>
      <c r="K712" s="9">
        <v>1.8</v>
      </c>
      <c r="L712" s="9">
        <v>39.6</v>
      </c>
      <c r="M712" s="9">
        <v>10.119999999999999</v>
      </c>
      <c r="N712" s="9">
        <v>0.25</v>
      </c>
      <c r="O712" s="9">
        <v>0.5</v>
      </c>
    </row>
    <row r="713" spans="1:15">
      <c r="A713" s="79">
        <v>42555</v>
      </c>
      <c r="B713" s="64">
        <v>0.38541666666666669</v>
      </c>
      <c r="C713" s="25">
        <v>2.2000000000000002</v>
      </c>
      <c r="D713" s="11">
        <v>36.5</v>
      </c>
      <c r="E713" s="9">
        <v>10.28</v>
      </c>
      <c r="F713" s="9">
        <v>0.7</v>
      </c>
      <c r="G713" s="9">
        <v>1.4</v>
      </c>
      <c r="I713" s="19">
        <v>42555</v>
      </c>
      <c r="J713" s="64">
        <v>0.38541666666666669</v>
      </c>
      <c r="K713" s="9">
        <v>1.8</v>
      </c>
      <c r="L713" s="9">
        <v>33.4</v>
      </c>
      <c r="M713" s="9">
        <v>9.1999999999999993</v>
      </c>
      <c r="N713" s="9">
        <v>0.8</v>
      </c>
      <c r="O713" s="9">
        <v>1.6</v>
      </c>
    </row>
    <row r="714" spans="1:15">
      <c r="A714" s="79">
        <v>42562</v>
      </c>
      <c r="B714" s="64">
        <v>0.59027777777777779</v>
      </c>
      <c r="C714" s="25">
        <v>2.2000000000000002</v>
      </c>
      <c r="D714" s="11">
        <v>37.9</v>
      </c>
      <c r="E714" s="9">
        <v>9.2200000000000006</v>
      </c>
      <c r="F714" s="9">
        <v>0.7</v>
      </c>
      <c r="G714" s="9">
        <f t="shared" ref="G714:G719" si="29">(F714*2)</f>
        <v>1.4</v>
      </c>
      <c r="I714" s="19">
        <v>42562</v>
      </c>
      <c r="J714" s="64">
        <v>0.59027777777777779</v>
      </c>
      <c r="K714" s="9">
        <v>1.8</v>
      </c>
      <c r="L714" s="9">
        <v>33.4</v>
      </c>
      <c r="M714" s="9">
        <v>10.07</v>
      </c>
      <c r="N714" s="9">
        <v>0.8</v>
      </c>
      <c r="O714" s="9">
        <f t="shared" ref="O714:O719" si="30">(N714*2)</f>
        <v>1.6</v>
      </c>
    </row>
    <row r="715" spans="1:15">
      <c r="A715" s="79">
        <v>42569</v>
      </c>
      <c r="B715" s="64">
        <v>0.38541666666666669</v>
      </c>
      <c r="C715" s="25">
        <v>2.2000000000000002</v>
      </c>
      <c r="D715" s="11">
        <v>39.700000000000003</v>
      </c>
      <c r="E715" s="9">
        <v>9.8699999999999992</v>
      </c>
      <c r="F715" s="9">
        <v>0.8</v>
      </c>
      <c r="G715" s="9">
        <f t="shared" si="29"/>
        <v>1.6</v>
      </c>
      <c r="I715" s="19">
        <v>42569</v>
      </c>
      <c r="J715" s="64">
        <v>0.38541666666666669</v>
      </c>
      <c r="K715" s="9">
        <v>1.8</v>
      </c>
      <c r="L715" s="9">
        <v>39.700000000000003</v>
      </c>
      <c r="M715" s="9">
        <v>9.93</v>
      </c>
      <c r="N715" s="9">
        <v>0.9</v>
      </c>
      <c r="O715" s="9">
        <f t="shared" si="30"/>
        <v>1.8</v>
      </c>
    </row>
    <row r="716" spans="1:15">
      <c r="A716" s="79">
        <v>42576</v>
      </c>
      <c r="B716" s="64">
        <v>0.63194444444444442</v>
      </c>
      <c r="C716" s="25">
        <v>2.2000000000000002</v>
      </c>
      <c r="D716" s="11">
        <v>38.700000000000003</v>
      </c>
      <c r="E716" s="9">
        <v>10.59</v>
      </c>
      <c r="F716" s="9">
        <v>0.6</v>
      </c>
      <c r="G716" s="9">
        <f t="shared" si="29"/>
        <v>1.2</v>
      </c>
      <c r="I716" s="19">
        <v>42576</v>
      </c>
      <c r="J716" s="64">
        <v>0.63194444444444442</v>
      </c>
      <c r="K716" s="9">
        <v>1.8</v>
      </c>
      <c r="L716" s="9">
        <v>37.9</v>
      </c>
      <c r="M716" s="9">
        <v>9.65</v>
      </c>
      <c r="N716" s="9">
        <v>0.5</v>
      </c>
      <c r="O716" s="9">
        <f t="shared" si="30"/>
        <v>1</v>
      </c>
    </row>
    <row r="717" spans="1:15">
      <c r="A717" s="79">
        <v>42597</v>
      </c>
      <c r="B717" s="64">
        <v>0.38541666666666669</v>
      </c>
      <c r="C717" s="25">
        <v>2.4</v>
      </c>
      <c r="D717" s="11">
        <v>35.5</v>
      </c>
      <c r="E717" s="9">
        <v>10.1</v>
      </c>
      <c r="F717" s="9">
        <v>0.6</v>
      </c>
      <c r="G717" s="9">
        <f t="shared" si="29"/>
        <v>1.2</v>
      </c>
      <c r="I717" s="19">
        <v>42597</v>
      </c>
      <c r="J717" s="64">
        <v>0.38541666666666669</v>
      </c>
      <c r="K717" s="9">
        <v>1.8</v>
      </c>
      <c r="L717" s="9">
        <v>31.2</v>
      </c>
      <c r="M717" s="9">
        <v>10.07</v>
      </c>
      <c r="N717" s="9">
        <v>0.5</v>
      </c>
      <c r="O717" s="9">
        <f t="shared" si="30"/>
        <v>1</v>
      </c>
    </row>
    <row r="718" spans="1:15">
      <c r="A718" s="79">
        <v>42606</v>
      </c>
      <c r="B718" s="64">
        <v>0.40972222222222227</v>
      </c>
      <c r="C718" s="25">
        <v>2.6</v>
      </c>
      <c r="D718" s="11">
        <v>38.6</v>
      </c>
      <c r="E718" s="9">
        <v>9.15</v>
      </c>
      <c r="F718" s="9">
        <v>0.6</v>
      </c>
      <c r="G718" s="9">
        <f t="shared" si="29"/>
        <v>1.2</v>
      </c>
      <c r="I718" s="19">
        <v>42604</v>
      </c>
      <c r="J718" s="64">
        <v>0.3888888888888889</v>
      </c>
      <c r="K718" s="9">
        <v>1.9</v>
      </c>
      <c r="L718" s="9">
        <v>36.1</v>
      </c>
      <c r="M718" s="9">
        <v>9.5500000000000007</v>
      </c>
      <c r="N718" s="9">
        <v>0.25</v>
      </c>
      <c r="O718" s="9">
        <f t="shared" si="30"/>
        <v>0.5</v>
      </c>
    </row>
    <row r="719" spans="1:15">
      <c r="A719" s="79">
        <v>42612</v>
      </c>
      <c r="B719" s="64">
        <v>0.45833333333333331</v>
      </c>
      <c r="C719" s="25">
        <v>2</v>
      </c>
      <c r="D719" s="11">
        <v>38</v>
      </c>
      <c r="E719" s="9">
        <v>10.5</v>
      </c>
      <c r="F719" s="9">
        <v>0.5</v>
      </c>
      <c r="G719" s="9">
        <f t="shared" si="29"/>
        <v>1</v>
      </c>
      <c r="I719" s="19">
        <v>42613</v>
      </c>
      <c r="J719" s="64">
        <v>0.3888888888888889</v>
      </c>
      <c r="K719" s="9">
        <v>2</v>
      </c>
      <c r="L719" s="9">
        <v>37.799999999999997</v>
      </c>
      <c r="M719" s="9">
        <v>9.4499999999999993</v>
      </c>
      <c r="N719" s="9">
        <v>0.4</v>
      </c>
      <c r="O719" s="9">
        <f t="shared" si="30"/>
        <v>0.8</v>
      </c>
    </row>
    <row r="720" spans="1:15">
      <c r="A720" s="79">
        <v>42618</v>
      </c>
      <c r="B720" s="64">
        <v>0.61458333333333337</v>
      </c>
      <c r="C720" s="25">
        <v>2.1</v>
      </c>
      <c r="D720" s="11">
        <v>36.9</v>
      </c>
      <c r="E720" s="9">
        <v>10.1</v>
      </c>
      <c r="F720" s="9">
        <v>0.5</v>
      </c>
      <c r="G720" s="9">
        <f t="shared" ref="G720:G727" si="31">(F720*2)</f>
        <v>1</v>
      </c>
      <c r="I720" s="19">
        <v>42618</v>
      </c>
      <c r="J720" s="64">
        <v>0.61458333333333337</v>
      </c>
      <c r="K720" s="9">
        <v>1.9</v>
      </c>
      <c r="L720" s="9">
        <v>37.200000000000003</v>
      </c>
      <c r="M720" s="9">
        <v>9.75</v>
      </c>
      <c r="N720" s="9">
        <v>0.5</v>
      </c>
      <c r="O720" s="9">
        <f t="shared" ref="O720:O727" si="32">(N720*2)</f>
        <v>1</v>
      </c>
    </row>
    <row r="721" spans="1:15">
      <c r="A721" s="79">
        <v>42625</v>
      </c>
      <c r="B721" s="64">
        <v>0.62152777777777779</v>
      </c>
      <c r="C721" s="25">
        <v>2.2000000000000002</v>
      </c>
      <c r="D721" s="11">
        <v>39.6</v>
      </c>
      <c r="E721" s="9">
        <v>10.199999999999999</v>
      </c>
      <c r="F721" s="9">
        <v>0.25</v>
      </c>
      <c r="G721" s="9">
        <f t="shared" si="31"/>
        <v>0.5</v>
      </c>
      <c r="I721" s="19">
        <v>42625</v>
      </c>
      <c r="J721" s="64">
        <v>0.62152777777777779</v>
      </c>
      <c r="K721" s="9">
        <v>2.2000000000000002</v>
      </c>
      <c r="L721" s="9">
        <v>39.299999999999997</v>
      </c>
      <c r="M721" s="9">
        <v>8.3000000000000007</v>
      </c>
      <c r="N721" s="9">
        <v>0.5</v>
      </c>
      <c r="O721" s="9">
        <f t="shared" si="32"/>
        <v>1</v>
      </c>
    </row>
    <row r="722" spans="1:15">
      <c r="A722" s="79">
        <v>42633</v>
      </c>
      <c r="B722" s="64">
        <v>0.41666666666666669</v>
      </c>
      <c r="C722" s="25">
        <v>2.4</v>
      </c>
      <c r="D722" s="11">
        <v>35.9</v>
      </c>
      <c r="E722" s="9">
        <v>10.69</v>
      </c>
      <c r="F722" s="9">
        <v>0.5</v>
      </c>
      <c r="G722" s="9">
        <f t="shared" si="31"/>
        <v>1</v>
      </c>
      <c r="I722" s="19">
        <v>42633</v>
      </c>
      <c r="J722" s="64">
        <v>0.41666666666666669</v>
      </c>
      <c r="K722" s="9">
        <v>2.2000000000000002</v>
      </c>
      <c r="L722" s="9">
        <v>37.6</v>
      </c>
      <c r="M722" s="9">
        <v>10.220000000000001</v>
      </c>
      <c r="N722" s="9">
        <v>0.6</v>
      </c>
      <c r="O722" s="9">
        <f t="shared" si="32"/>
        <v>1.2</v>
      </c>
    </row>
    <row r="723" spans="1:15">
      <c r="A723" s="79">
        <v>42639</v>
      </c>
      <c r="B723" s="64">
        <v>0.46527777777777773</v>
      </c>
      <c r="C723" s="25">
        <v>2.4</v>
      </c>
      <c r="D723" s="11">
        <v>37.299999999999997</v>
      </c>
      <c r="E723" s="9">
        <v>10.71</v>
      </c>
      <c r="F723" s="9">
        <v>0.25</v>
      </c>
      <c r="G723" s="9">
        <f t="shared" si="31"/>
        <v>0.5</v>
      </c>
      <c r="I723" s="19">
        <v>42639</v>
      </c>
      <c r="J723" s="64">
        <v>0.46527777777777773</v>
      </c>
      <c r="K723" s="9">
        <v>2.2000000000000002</v>
      </c>
      <c r="L723" s="9">
        <v>37.9</v>
      </c>
      <c r="M723" s="9">
        <v>10.050000000000001</v>
      </c>
      <c r="N723" s="9">
        <v>0.26</v>
      </c>
      <c r="O723" s="9">
        <f t="shared" si="32"/>
        <v>0.52</v>
      </c>
    </row>
    <row r="724" spans="1:15">
      <c r="A724" s="79">
        <v>42646</v>
      </c>
      <c r="B724" s="64">
        <v>0.5625</v>
      </c>
      <c r="C724" s="25">
        <v>2.4</v>
      </c>
      <c r="D724" s="11">
        <v>36.799999999999997</v>
      </c>
      <c r="E724" s="9">
        <v>9.4600000000000009</v>
      </c>
      <c r="F724" s="9">
        <v>0.7</v>
      </c>
      <c r="G724" s="9">
        <f t="shared" si="31"/>
        <v>1.4</v>
      </c>
      <c r="I724" s="19">
        <v>42646</v>
      </c>
      <c r="J724" s="64">
        <v>0.5625</v>
      </c>
      <c r="K724" s="9">
        <v>2</v>
      </c>
      <c r="L724" s="9">
        <v>37.5</v>
      </c>
      <c r="M724" s="9">
        <v>10.95</v>
      </c>
      <c r="N724" s="9">
        <v>0.7</v>
      </c>
      <c r="O724" s="9">
        <f t="shared" si="32"/>
        <v>1.4</v>
      </c>
    </row>
    <row r="725" spans="1:15">
      <c r="A725" s="79">
        <v>42653</v>
      </c>
      <c r="B725" s="64">
        <v>0.45833333333333331</v>
      </c>
      <c r="C725" s="25">
        <v>2.4</v>
      </c>
      <c r="D725" s="11">
        <v>36.6</v>
      </c>
      <c r="E725" s="9">
        <v>9.99</v>
      </c>
      <c r="F725" s="9">
        <v>0.7</v>
      </c>
      <c r="G725" s="9">
        <f t="shared" si="31"/>
        <v>1.4</v>
      </c>
      <c r="I725" s="19">
        <v>42653</v>
      </c>
      <c r="J725" s="64">
        <v>0.45833333333333331</v>
      </c>
      <c r="K725" s="9">
        <v>2.1</v>
      </c>
      <c r="L725" s="9">
        <v>31.1</v>
      </c>
      <c r="M725" s="9">
        <v>10.54</v>
      </c>
      <c r="N725" s="9">
        <v>0.5</v>
      </c>
      <c r="O725" s="9">
        <f t="shared" si="32"/>
        <v>1</v>
      </c>
    </row>
    <row r="726" spans="1:15">
      <c r="A726" s="79">
        <v>42660</v>
      </c>
      <c r="B726" s="64">
        <v>0.47916666666666669</v>
      </c>
      <c r="C726" s="25">
        <v>2.4</v>
      </c>
      <c r="D726" s="11">
        <v>36.4</v>
      </c>
      <c r="E726" s="9">
        <v>9.6999999999999993</v>
      </c>
      <c r="F726" s="9">
        <v>0.8</v>
      </c>
      <c r="G726" s="9">
        <f t="shared" si="31"/>
        <v>1.6</v>
      </c>
      <c r="I726" s="19">
        <v>42660</v>
      </c>
      <c r="J726" s="64">
        <v>0.47916666666666669</v>
      </c>
      <c r="K726" s="9">
        <v>2.1</v>
      </c>
      <c r="L726" s="9">
        <v>31.7</v>
      </c>
      <c r="M726" s="9">
        <v>9.34</v>
      </c>
      <c r="N726" s="9">
        <v>0.35</v>
      </c>
      <c r="O726" s="9">
        <f t="shared" si="32"/>
        <v>0.7</v>
      </c>
    </row>
    <row r="727" spans="1:15">
      <c r="A727" s="79">
        <v>42667</v>
      </c>
      <c r="B727" s="64">
        <v>0.48958333333333331</v>
      </c>
      <c r="C727" s="25">
        <v>2.4</v>
      </c>
      <c r="D727" s="11">
        <v>37.6</v>
      </c>
      <c r="E727" s="9">
        <v>11</v>
      </c>
      <c r="F727" s="9">
        <v>1</v>
      </c>
      <c r="G727" s="9">
        <f t="shared" si="31"/>
        <v>2</v>
      </c>
      <c r="I727" s="19">
        <v>42667</v>
      </c>
      <c r="J727" s="64">
        <v>0.48958333333333331</v>
      </c>
      <c r="K727" s="9">
        <v>2</v>
      </c>
      <c r="L727" s="9">
        <v>36.9</v>
      </c>
      <c r="M727" s="9">
        <v>9.1</v>
      </c>
      <c r="N727" s="9">
        <v>1.2</v>
      </c>
      <c r="O727" s="9">
        <f t="shared" si="32"/>
        <v>2.4</v>
      </c>
    </row>
    <row r="728" spans="1:15">
      <c r="A728" s="79">
        <v>42674</v>
      </c>
      <c r="B728" s="64">
        <v>0.47222222222222227</v>
      </c>
      <c r="C728" s="25">
        <v>2.4</v>
      </c>
      <c r="D728" s="11">
        <v>38.200000000000003</v>
      </c>
      <c r="E728" s="9">
        <v>11.07</v>
      </c>
      <c r="F728" s="9">
        <v>0.6</v>
      </c>
      <c r="G728" s="9">
        <f t="shared" ref="G728:G736" si="33">(F728*2)</f>
        <v>1.2</v>
      </c>
      <c r="I728" s="19">
        <v>42674</v>
      </c>
      <c r="J728" s="64">
        <v>0.47222222222222227</v>
      </c>
      <c r="K728" s="9">
        <v>2.1</v>
      </c>
      <c r="L728" s="9">
        <v>37.6</v>
      </c>
      <c r="M728" s="9">
        <v>9.8000000000000007</v>
      </c>
      <c r="N728" s="9">
        <v>1</v>
      </c>
      <c r="O728" s="9">
        <f t="shared" ref="O728:O736" si="34">(N728*2)</f>
        <v>2</v>
      </c>
    </row>
    <row r="729" spans="1:15">
      <c r="A729" s="79">
        <v>42681</v>
      </c>
      <c r="B729" s="64">
        <v>0.47916666666666669</v>
      </c>
      <c r="C729" s="25">
        <v>2.4</v>
      </c>
      <c r="D729" s="11">
        <v>35</v>
      </c>
      <c r="E729" s="9">
        <v>10.33</v>
      </c>
      <c r="F729" s="9">
        <v>0.5</v>
      </c>
      <c r="G729" s="9">
        <f t="shared" si="33"/>
        <v>1</v>
      </c>
      <c r="I729" s="19">
        <v>42681</v>
      </c>
      <c r="J729" s="64">
        <v>0.47916666666666669</v>
      </c>
      <c r="K729" s="9">
        <v>2.1</v>
      </c>
      <c r="L729" s="9">
        <v>35.9</v>
      </c>
      <c r="M729" s="9">
        <v>11.4</v>
      </c>
      <c r="N729" s="9">
        <v>0.6</v>
      </c>
      <c r="O729" s="9">
        <f t="shared" si="34"/>
        <v>1.2</v>
      </c>
    </row>
    <row r="730" spans="1:15">
      <c r="A730" s="79">
        <v>42688</v>
      </c>
      <c r="B730" s="64">
        <v>0.57986111111111105</v>
      </c>
      <c r="C730" s="25">
        <v>2.4</v>
      </c>
      <c r="D730" s="11">
        <v>36.700000000000003</v>
      </c>
      <c r="E730" s="9">
        <v>9.93</v>
      </c>
      <c r="F730" s="9">
        <v>0.6</v>
      </c>
      <c r="G730" s="9">
        <f t="shared" si="33"/>
        <v>1.2</v>
      </c>
      <c r="I730" s="19">
        <v>42688</v>
      </c>
      <c r="J730" s="64">
        <v>0.57986111111111105</v>
      </c>
      <c r="K730" s="9">
        <v>2.2000000000000002</v>
      </c>
      <c r="L730" s="9">
        <v>37.6</v>
      </c>
      <c r="M730" s="9">
        <v>10.33</v>
      </c>
      <c r="N730" s="9">
        <v>0.7</v>
      </c>
      <c r="O730" s="9">
        <f t="shared" si="34"/>
        <v>1.4</v>
      </c>
    </row>
    <row r="731" spans="1:15">
      <c r="A731" s="79">
        <v>42696</v>
      </c>
      <c r="B731" s="64">
        <v>0.56944444444444442</v>
      </c>
      <c r="C731" s="25">
        <v>2.6</v>
      </c>
      <c r="D731" s="11">
        <v>34.9</v>
      </c>
      <c r="E731" s="9">
        <v>10.18</v>
      </c>
      <c r="F731" s="9">
        <v>0.8</v>
      </c>
      <c r="G731" s="9">
        <f t="shared" si="33"/>
        <v>1.6</v>
      </c>
      <c r="I731" s="19">
        <v>42695</v>
      </c>
      <c r="J731" s="64">
        <v>0.40972222222222227</v>
      </c>
      <c r="K731" s="9">
        <v>2.2000000000000002</v>
      </c>
      <c r="L731" s="9">
        <v>34.299999999999997</v>
      </c>
      <c r="M731" s="9">
        <v>10.95</v>
      </c>
      <c r="N731" s="9">
        <v>1</v>
      </c>
      <c r="O731" s="9">
        <f t="shared" si="34"/>
        <v>2</v>
      </c>
    </row>
    <row r="732" spans="1:15">
      <c r="A732" s="79">
        <v>42702</v>
      </c>
      <c r="B732" s="64">
        <v>0.48958333333333331</v>
      </c>
      <c r="C732" s="25">
        <v>2.25</v>
      </c>
      <c r="D732" s="11">
        <v>36.799999999999997</v>
      </c>
      <c r="E732" s="9">
        <v>11.1</v>
      </c>
      <c r="F732" s="9">
        <v>0.5</v>
      </c>
      <c r="G732" s="9">
        <f t="shared" si="33"/>
        <v>1</v>
      </c>
      <c r="I732" s="19">
        <v>42702</v>
      </c>
      <c r="J732" s="64">
        <v>0.48958333333333331</v>
      </c>
      <c r="K732" s="9">
        <v>2.0499999999999998</v>
      </c>
      <c r="L732" s="9">
        <v>38</v>
      </c>
      <c r="M732" s="9">
        <v>10.65</v>
      </c>
      <c r="N732" s="9">
        <v>0.75</v>
      </c>
      <c r="O732" s="9">
        <f t="shared" si="34"/>
        <v>1.5</v>
      </c>
    </row>
    <row r="733" spans="1:15">
      <c r="A733" s="79">
        <v>42709</v>
      </c>
      <c r="B733" s="64">
        <v>0.4513888888888889</v>
      </c>
      <c r="C733" s="25">
        <v>2.4</v>
      </c>
      <c r="D733" s="11">
        <v>36.700000000000003</v>
      </c>
      <c r="E733" s="9">
        <v>10.59</v>
      </c>
      <c r="F733" s="9">
        <v>0.8</v>
      </c>
      <c r="G733" s="9">
        <f t="shared" si="33"/>
        <v>1.6</v>
      </c>
      <c r="I733" s="19">
        <v>42709</v>
      </c>
      <c r="J733" s="64">
        <v>0.4548611111111111</v>
      </c>
      <c r="K733" s="9">
        <v>2.1</v>
      </c>
      <c r="L733" s="9">
        <v>35.9</v>
      </c>
      <c r="M733" s="9">
        <v>10.5</v>
      </c>
      <c r="N733" s="9">
        <v>1</v>
      </c>
      <c r="O733" s="9">
        <f t="shared" si="34"/>
        <v>2</v>
      </c>
    </row>
    <row r="734" spans="1:15">
      <c r="A734" s="79">
        <v>42716</v>
      </c>
      <c r="B734" s="64">
        <v>0.55208333333333337</v>
      </c>
      <c r="C734" s="25">
        <v>2.4</v>
      </c>
      <c r="D734" s="11">
        <v>34.9</v>
      </c>
      <c r="E734" s="9">
        <v>10.38</v>
      </c>
      <c r="F734" s="9">
        <v>0.8</v>
      </c>
      <c r="G734" s="9">
        <f t="shared" si="33"/>
        <v>1.6</v>
      </c>
      <c r="I734" s="19">
        <v>42716</v>
      </c>
      <c r="J734" s="64">
        <v>0.55208333333333337</v>
      </c>
      <c r="K734" s="9">
        <v>2.2000000000000002</v>
      </c>
      <c r="L734" s="9">
        <v>34.1</v>
      </c>
      <c r="M734" s="9">
        <v>10.220000000000001</v>
      </c>
      <c r="N734" s="9">
        <v>1.1000000000000001</v>
      </c>
      <c r="O734" s="9">
        <f t="shared" si="34"/>
        <v>2.2000000000000002</v>
      </c>
    </row>
    <row r="735" spans="1:15">
      <c r="A735" s="79">
        <v>42723</v>
      </c>
      <c r="B735" s="64">
        <v>0.46875</v>
      </c>
      <c r="C735" s="25">
        <v>2.2000000000000002</v>
      </c>
      <c r="D735" s="11">
        <v>31.6</v>
      </c>
      <c r="E735" s="9">
        <v>10.74</v>
      </c>
      <c r="F735" s="9">
        <v>0.5</v>
      </c>
      <c r="G735" s="9">
        <f t="shared" si="33"/>
        <v>1</v>
      </c>
      <c r="I735" s="19">
        <v>42723</v>
      </c>
      <c r="J735" s="64">
        <v>0.46875</v>
      </c>
      <c r="K735" s="9">
        <v>2.1</v>
      </c>
      <c r="L735" s="9">
        <v>36.299999999999997</v>
      </c>
      <c r="M735" s="9">
        <v>10.98</v>
      </c>
      <c r="N735" s="9">
        <v>0.8</v>
      </c>
      <c r="O735" s="9">
        <f t="shared" si="34"/>
        <v>1.6</v>
      </c>
    </row>
    <row r="736" spans="1:15">
      <c r="A736" s="79">
        <v>42731</v>
      </c>
      <c r="B736" s="64">
        <v>0.61458333333333337</v>
      </c>
      <c r="C736" s="25">
        <v>2.4</v>
      </c>
      <c r="D736" s="11">
        <v>34.9</v>
      </c>
      <c r="E736" s="9">
        <v>10.119999999999999</v>
      </c>
      <c r="F736" s="9">
        <v>0.6</v>
      </c>
      <c r="G736" s="9">
        <f t="shared" si="33"/>
        <v>1.2</v>
      </c>
      <c r="I736" s="19">
        <v>42734</v>
      </c>
      <c r="J736" s="64">
        <v>0.57291666666666663</v>
      </c>
      <c r="K736" s="9">
        <v>2.2000000000000002</v>
      </c>
      <c r="L736" s="9">
        <v>34.299999999999997</v>
      </c>
      <c r="M736" s="9">
        <v>9.81</v>
      </c>
      <c r="N736" s="9">
        <v>0.8</v>
      </c>
      <c r="O736" s="9">
        <f t="shared" si="34"/>
        <v>1.6</v>
      </c>
    </row>
    <row r="737" spans="1:15">
      <c r="A737" s="79">
        <v>42738</v>
      </c>
      <c r="B737" s="64">
        <v>0.5625</v>
      </c>
      <c r="C737" s="25">
        <v>2.4</v>
      </c>
      <c r="D737" s="11">
        <v>33.799999999999997</v>
      </c>
      <c r="E737" s="9">
        <v>10.41</v>
      </c>
      <c r="F737" s="9">
        <v>0.9</v>
      </c>
      <c r="G737" s="9">
        <f t="shared" ref="G737:G749" si="35">(F737*2)</f>
        <v>1.8</v>
      </c>
      <c r="I737" s="19">
        <v>42739</v>
      </c>
      <c r="J737" s="64">
        <v>0.51388888888888895</v>
      </c>
      <c r="K737" s="9">
        <v>2.1</v>
      </c>
      <c r="L737" s="9">
        <v>34.4</v>
      </c>
      <c r="M737" s="9">
        <v>9.8000000000000007</v>
      </c>
      <c r="N737" s="9">
        <v>0.5</v>
      </c>
      <c r="O737" s="9">
        <f t="shared" ref="O737:O749" si="36">(N737*2)</f>
        <v>1</v>
      </c>
    </row>
    <row r="738" spans="1:15">
      <c r="A738" s="79">
        <v>42744</v>
      </c>
      <c r="B738" s="64">
        <v>0.4513888888888889</v>
      </c>
      <c r="C738" s="25">
        <v>2.2999999999999998</v>
      </c>
      <c r="D738" s="11">
        <v>34.1</v>
      </c>
      <c r="E738" s="9">
        <v>8.99</v>
      </c>
      <c r="F738" s="9">
        <v>0.7</v>
      </c>
      <c r="G738" s="9">
        <f t="shared" si="35"/>
        <v>1.4</v>
      </c>
      <c r="I738" s="19">
        <v>42744</v>
      </c>
      <c r="J738" s="64">
        <v>0.4513888888888889</v>
      </c>
      <c r="K738" s="9">
        <v>2.2000000000000002</v>
      </c>
      <c r="L738" s="9">
        <v>33.1</v>
      </c>
      <c r="M738" s="9">
        <v>8.82</v>
      </c>
      <c r="N738" s="9">
        <v>0.6</v>
      </c>
      <c r="O738" s="9">
        <f t="shared" si="36"/>
        <v>1.2</v>
      </c>
    </row>
    <row r="739" spans="1:15">
      <c r="A739" s="79">
        <v>42751</v>
      </c>
      <c r="B739" s="64">
        <v>0.47916666666666669</v>
      </c>
      <c r="C739" s="25">
        <v>2.4</v>
      </c>
      <c r="D739" s="11">
        <v>34.799999999999997</v>
      </c>
      <c r="E739" s="9">
        <v>9.93</v>
      </c>
      <c r="F739" s="9">
        <v>0.6</v>
      </c>
      <c r="G739" s="9">
        <f t="shared" si="35"/>
        <v>1.2</v>
      </c>
      <c r="I739" s="19">
        <v>42751</v>
      </c>
      <c r="J739" s="64">
        <v>0.47916666666666669</v>
      </c>
      <c r="K739" s="9">
        <v>2.2000000000000002</v>
      </c>
      <c r="L739" s="9">
        <v>35.200000000000003</v>
      </c>
      <c r="M739" s="9">
        <v>9.9499999999999993</v>
      </c>
      <c r="N739" s="9">
        <v>0.6</v>
      </c>
      <c r="O739" s="9">
        <f t="shared" si="36"/>
        <v>1.2</v>
      </c>
    </row>
    <row r="740" spans="1:15">
      <c r="A740" s="79">
        <v>42758</v>
      </c>
      <c r="B740" s="64">
        <v>0.47916666666666669</v>
      </c>
      <c r="C740" s="25">
        <v>2.2999999999999998</v>
      </c>
      <c r="D740" s="11">
        <v>33.9</v>
      </c>
      <c r="E740" s="9">
        <v>10.18</v>
      </c>
      <c r="F740" s="9">
        <v>0.7</v>
      </c>
      <c r="G740" s="9">
        <f t="shared" si="35"/>
        <v>1.4</v>
      </c>
      <c r="I740" s="19">
        <v>42758</v>
      </c>
      <c r="J740" s="64">
        <v>0.47916666666666669</v>
      </c>
      <c r="K740" s="9">
        <v>2.2000000000000002</v>
      </c>
      <c r="L740" s="9">
        <v>33.6</v>
      </c>
      <c r="M740" s="9">
        <v>10.8</v>
      </c>
      <c r="N740" s="9">
        <v>0.6</v>
      </c>
      <c r="O740" s="9">
        <f t="shared" si="36"/>
        <v>1.2</v>
      </c>
    </row>
    <row r="741" spans="1:15">
      <c r="A741" s="79">
        <v>42765</v>
      </c>
      <c r="B741" s="64">
        <v>0.60416666666666663</v>
      </c>
      <c r="C741" s="25">
        <v>2.2999999999999998</v>
      </c>
      <c r="D741" s="11">
        <v>36.200000000000003</v>
      </c>
      <c r="E741" s="9">
        <v>10.78</v>
      </c>
      <c r="F741" s="9">
        <v>0.9</v>
      </c>
      <c r="G741" s="9">
        <f t="shared" si="35"/>
        <v>1.8</v>
      </c>
      <c r="I741" s="19">
        <v>42765</v>
      </c>
      <c r="J741" s="64">
        <v>0.60416666666666663</v>
      </c>
      <c r="K741" s="9">
        <v>2.2000000000000002</v>
      </c>
      <c r="L741" s="9">
        <v>35.9</v>
      </c>
      <c r="M741" s="9">
        <v>11.28</v>
      </c>
      <c r="N741" s="9">
        <v>1</v>
      </c>
      <c r="O741" s="9">
        <f t="shared" si="36"/>
        <v>2</v>
      </c>
    </row>
    <row r="742" spans="1:15">
      <c r="A742" s="79">
        <v>42772</v>
      </c>
      <c r="B742" s="64">
        <v>0.5</v>
      </c>
      <c r="C742" s="25">
        <v>2.4</v>
      </c>
      <c r="D742" s="11">
        <v>36.5</v>
      </c>
      <c r="E742" s="9">
        <v>11.95</v>
      </c>
      <c r="F742" s="9">
        <v>0.7</v>
      </c>
      <c r="G742" s="9">
        <f t="shared" si="35"/>
        <v>1.4</v>
      </c>
      <c r="I742" s="19">
        <v>42772</v>
      </c>
      <c r="J742" s="64">
        <v>0.5</v>
      </c>
      <c r="K742" s="9">
        <v>2.4</v>
      </c>
      <c r="L742" s="9">
        <v>34.799999999999997</v>
      </c>
      <c r="M742" s="9">
        <v>11.8</v>
      </c>
      <c r="N742" s="9">
        <v>0.4</v>
      </c>
      <c r="O742" s="9">
        <f t="shared" si="36"/>
        <v>0.8</v>
      </c>
    </row>
    <row r="743" spans="1:15">
      <c r="A743" s="79">
        <v>42779</v>
      </c>
      <c r="B743" s="64">
        <v>0.45833333333333331</v>
      </c>
      <c r="C743" s="25">
        <v>2.4</v>
      </c>
      <c r="D743" s="11">
        <v>34.1</v>
      </c>
      <c r="E743" s="9">
        <v>10.4</v>
      </c>
      <c r="F743" s="9">
        <v>0.9</v>
      </c>
      <c r="G743" s="9">
        <f t="shared" ref="G743:G748" si="37">(F743*2)</f>
        <v>1.8</v>
      </c>
      <c r="I743" s="19">
        <v>42779</v>
      </c>
      <c r="J743" s="64">
        <v>0.45833333333333331</v>
      </c>
      <c r="K743" s="9">
        <v>2.2000000000000002</v>
      </c>
      <c r="L743" s="9">
        <v>34.6</v>
      </c>
      <c r="M743" s="9">
        <v>11.2</v>
      </c>
      <c r="N743" s="9">
        <v>1</v>
      </c>
      <c r="O743" s="9">
        <f t="shared" ref="O743:O748" si="38">(N743*2)</f>
        <v>2</v>
      </c>
    </row>
    <row r="744" spans="1:15">
      <c r="A744" s="79">
        <v>42786</v>
      </c>
      <c r="B744" s="64">
        <v>0.47916666666666669</v>
      </c>
      <c r="C744" s="25">
        <v>2.4</v>
      </c>
      <c r="D744" s="11">
        <v>37.200000000000003</v>
      </c>
      <c r="E744" s="9">
        <v>12.05</v>
      </c>
      <c r="F744" s="9">
        <v>0.6</v>
      </c>
      <c r="G744" s="9">
        <f t="shared" si="37"/>
        <v>1.2</v>
      </c>
      <c r="I744" s="19">
        <v>42786</v>
      </c>
      <c r="J744" s="64">
        <v>0.47916666666666669</v>
      </c>
      <c r="K744" s="9">
        <v>2.2000000000000002</v>
      </c>
      <c r="L744" s="9">
        <v>36.700000000000003</v>
      </c>
      <c r="M744" s="9">
        <v>11.8</v>
      </c>
      <c r="N744" s="9">
        <v>0.7</v>
      </c>
      <c r="O744" s="9">
        <f t="shared" si="38"/>
        <v>1.4</v>
      </c>
    </row>
    <row r="745" spans="1:15">
      <c r="A745" s="79">
        <v>42793</v>
      </c>
      <c r="B745" s="64">
        <v>0.64930555555555558</v>
      </c>
      <c r="C745" s="25">
        <v>2.4</v>
      </c>
      <c r="D745" s="11">
        <v>35.5</v>
      </c>
      <c r="E745" s="9">
        <v>11.47</v>
      </c>
      <c r="F745" s="9">
        <v>0.8</v>
      </c>
      <c r="G745" s="9">
        <f t="shared" si="37"/>
        <v>1.6</v>
      </c>
      <c r="I745" s="19">
        <v>42793</v>
      </c>
      <c r="J745" s="64">
        <v>0.64930555555555558</v>
      </c>
      <c r="K745" s="9">
        <v>2.2000000000000002</v>
      </c>
      <c r="L745" s="9">
        <v>31.8</v>
      </c>
      <c r="M745" s="9">
        <v>10.57</v>
      </c>
      <c r="N745" s="9">
        <v>0.7</v>
      </c>
      <c r="O745" s="9">
        <f t="shared" si="38"/>
        <v>1.4</v>
      </c>
    </row>
    <row r="746" spans="1:15">
      <c r="A746" s="79">
        <v>42800</v>
      </c>
      <c r="B746" s="64">
        <v>0.59375</v>
      </c>
      <c r="C746" s="25">
        <v>2.4</v>
      </c>
      <c r="D746" s="11">
        <v>33.6</v>
      </c>
      <c r="E746" s="9">
        <v>9.06</v>
      </c>
      <c r="F746" s="9">
        <v>0.7</v>
      </c>
      <c r="G746" s="9">
        <f t="shared" si="37"/>
        <v>1.4</v>
      </c>
      <c r="I746" s="19">
        <v>42802</v>
      </c>
      <c r="J746" s="64">
        <v>0.64583333333333337</v>
      </c>
      <c r="K746" s="9">
        <v>2.2000000000000002</v>
      </c>
      <c r="L746" s="9">
        <v>35.799999999999997</v>
      </c>
      <c r="M746" s="9">
        <v>11.07</v>
      </c>
      <c r="N746" s="9">
        <v>0.6</v>
      </c>
      <c r="O746" s="9">
        <f t="shared" si="38"/>
        <v>1.2</v>
      </c>
    </row>
    <row r="747" spans="1:15">
      <c r="A747" s="79">
        <v>42807</v>
      </c>
      <c r="B747" s="64">
        <v>0.5</v>
      </c>
      <c r="C747" s="25">
        <v>2.4</v>
      </c>
      <c r="D747" s="11">
        <v>35.799999999999997</v>
      </c>
      <c r="E747" s="9">
        <v>10.130000000000001</v>
      </c>
      <c r="F747" s="9">
        <v>0.9</v>
      </c>
      <c r="G747" s="9">
        <f t="shared" si="37"/>
        <v>1.8</v>
      </c>
      <c r="I747" s="19">
        <v>42807</v>
      </c>
      <c r="J747" s="64">
        <v>0.5</v>
      </c>
      <c r="K747" s="9">
        <v>2.2000000000000002</v>
      </c>
      <c r="L747" s="9">
        <v>37.1</v>
      </c>
      <c r="M747" s="9">
        <v>10.61</v>
      </c>
      <c r="N747" s="9">
        <v>1</v>
      </c>
      <c r="O747" s="9">
        <f t="shared" si="38"/>
        <v>2</v>
      </c>
    </row>
    <row r="748" spans="1:15">
      <c r="A748" s="79">
        <v>42814</v>
      </c>
      <c r="B748" s="64">
        <v>0.58333333333333337</v>
      </c>
      <c r="C748" s="25">
        <v>2.5</v>
      </c>
      <c r="D748" s="11">
        <v>35.9</v>
      </c>
      <c r="E748" s="9">
        <v>11</v>
      </c>
      <c r="F748" s="9">
        <v>0.8</v>
      </c>
      <c r="G748" s="9">
        <f t="shared" si="37"/>
        <v>1.6</v>
      </c>
      <c r="I748" s="19">
        <v>42807</v>
      </c>
      <c r="J748" s="64">
        <v>0.58333333333333337</v>
      </c>
      <c r="K748" s="9">
        <v>2.2000000000000002</v>
      </c>
      <c r="L748" s="9">
        <v>35.200000000000003</v>
      </c>
      <c r="M748" s="9">
        <v>10.8</v>
      </c>
      <c r="N748" s="9">
        <v>1</v>
      </c>
      <c r="O748" s="9">
        <f t="shared" si="38"/>
        <v>2</v>
      </c>
    </row>
    <row r="749" spans="1:15">
      <c r="A749" s="79">
        <v>42821</v>
      </c>
      <c r="B749" s="64">
        <v>0.5</v>
      </c>
      <c r="C749" s="25">
        <v>2.4</v>
      </c>
      <c r="D749" s="11">
        <v>37.299999999999997</v>
      </c>
      <c r="E749" s="9">
        <v>11.1</v>
      </c>
      <c r="F749" s="9">
        <v>1</v>
      </c>
      <c r="G749" s="9">
        <f t="shared" si="35"/>
        <v>2</v>
      </c>
      <c r="I749" s="19">
        <v>42821</v>
      </c>
      <c r="J749" s="64">
        <v>0.5</v>
      </c>
      <c r="K749" s="9">
        <v>2.1</v>
      </c>
      <c r="L749" s="9">
        <v>35.700000000000003</v>
      </c>
      <c r="M749" s="9">
        <v>12.1</v>
      </c>
      <c r="N749" s="9">
        <v>0.6</v>
      </c>
      <c r="O749" s="9">
        <f t="shared" si="36"/>
        <v>1.2</v>
      </c>
    </row>
    <row r="750" spans="1:15">
      <c r="A750" s="79">
        <v>42828</v>
      </c>
      <c r="B750" s="64">
        <v>0.66666666666666663</v>
      </c>
      <c r="C750" s="25">
        <v>2.4</v>
      </c>
      <c r="D750" s="11">
        <v>35.700000000000003</v>
      </c>
      <c r="E750" s="9">
        <v>9.9</v>
      </c>
      <c r="F750" s="9">
        <v>0.7</v>
      </c>
      <c r="G750" s="9">
        <f t="shared" ref="G750:G767" si="39">(F750*2)</f>
        <v>1.4</v>
      </c>
      <c r="I750" s="19">
        <v>42829</v>
      </c>
      <c r="J750" s="64">
        <v>0.45833333333333331</v>
      </c>
      <c r="K750" s="9">
        <v>2.1</v>
      </c>
      <c r="L750" s="9">
        <v>35.299999999999997</v>
      </c>
      <c r="M750" s="9">
        <v>11.02</v>
      </c>
      <c r="N750" s="9">
        <v>1</v>
      </c>
      <c r="O750" s="9">
        <f t="shared" ref="O750:O767" si="40">(N750*2)</f>
        <v>2</v>
      </c>
    </row>
    <row r="751" spans="1:15">
      <c r="A751" s="79">
        <v>42835</v>
      </c>
      <c r="B751" s="64">
        <v>0.64930555555555558</v>
      </c>
      <c r="C751" s="25">
        <v>2.4</v>
      </c>
      <c r="D751" s="11">
        <v>37.299999999999997</v>
      </c>
      <c r="E751" s="9">
        <v>11.85</v>
      </c>
      <c r="F751" s="9">
        <v>0.7</v>
      </c>
      <c r="G751" s="9">
        <f t="shared" si="39"/>
        <v>1.4</v>
      </c>
      <c r="I751" s="19">
        <v>42835</v>
      </c>
      <c r="J751" s="64">
        <v>0.64930555555555558</v>
      </c>
      <c r="K751" s="9">
        <v>2.1</v>
      </c>
      <c r="L751" s="9">
        <v>34.4</v>
      </c>
      <c r="M751" s="9">
        <v>12.13</v>
      </c>
      <c r="N751" s="9">
        <v>0.8</v>
      </c>
      <c r="O751" s="9">
        <f t="shared" si="40"/>
        <v>1.6</v>
      </c>
    </row>
    <row r="752" spans="1:15">
      <c r="A752" s="79">
        <v>42843</v>
      </c>
      <c r="B752" s="64">
        <v>0.39583333333333331</v>
      </c>
      <c r="C752" s="25">
        <v>2.2999999999999998</v>
      </c>
      <c r="D752" s="11">
        <v>36.4</v>
      </c>
      <c r="E752" s="9">
        <v>10.16</v>
      </c>
      <c r="F752" s="9">
        <v>1</v>
      </c>
      <c r="G752" s="9">
        <f t="shared" si="39"/>
        <v>2</v>
      </c>
      <c r="I752" s="19">
        <v>42843</v>
      </c>
      <c r="J752" s="64">
        <v>0.8125</v>
      </c>
      <c r="K752" s="9">
        <v>2.2000000000000002</v>
      </c>
      <c r="L752" s="9">
        <v>32.200000000000003</v>
      </c>
      <c r="M752" s="9">
        <v>12.17</v>
      </c>
      <c r="N752" s="9">
        <v>1.1000000000000001</v>
      </c>
      <c r="O752" s="9">
        <f t="shared" si="40"/>
        <v>2.2000000000000002</v>
      </c>
    </row>
    <row r="753" spans="1:15">
      <c r="A753" s="79">
        <v>42849</v>
      </c>
      <c r="B753" s="64">
        <v>0.5625</v>
      </c>
      <c r="C753" s="25">
        <v>2.4</v>
      </c>
      <c r="D753" s="11">
        <v>37.299999999999997</v>
      </c>
      <c r="E753" s="9">
        <v>11.61</v>
      </c>
      <c r="F753" s="9">
        <v>0.7</v>
      </c>
      <c r="G753" s="9">
        <f t="shared" si="39"/>
        <v>1.4</v>
      </c>
      <c r="I753" s="19">
        <v>42849</v>
      </c>
      <c r="J753" s="64">
        <v>0.5625</v>
      </c>
      <c r="K753" s="9">
        <v>2.2000000000000002</v>
      </c>
      <c r="L753" s="9">
        <v>34.200000000000003</v>
      </c>
      <c r="M753" s="9">
        <v>12.97</v>
      </c>
      <c r="N753" s="9">
        <v>0.7</v>
      </c>
      <c r="O753" s="9">
        <f t="shared" si="40"/>
        <v>1.4</v>
      </c>
    </row>
    <row r="754" spans="1:15">
      <c r="A754" s="79">
        <v>42857</v>
      </c>
      <c r="B754" s="64">
        <v>0.5</v>
      </c>
      <c r="C754" s="25">
        <v>2.4</v>
      </c>
      <c r="D754" s="11">
        <v>36.9</v>
      </c>
      <c r="E754" s="9">
        <v>10.38</v>
      </c>
      <c r="F754" s="9">
        <v>1.1000000000000001</v>
      </c>
      <c r="G754" s="9">
        <f t="shared" si="39"/>
        <v>2.2000000000000002</v>
      </c>
      <c r="I754" s="19">
        <v>42857</v>
      </c>
      <c r="J754" s="64">
        <v>0.5</v>
      </c>
      <c r="K754" s="9">
        <v>2.2000000000000002</v>
      </c>
      <c r="L754" s="9">
        <v>36.9</v>
      </c>
      <c r="M754" s="9">
        <v>13.18</v>
      </c>
      <c r="N754" s="9">
        <v>1</v>
      </c>
      <c r="O754" s="9">
        <f t="shared" si="40"/>
        <v>2</v>
      </c>
    </row>
    <row r="755" spans="1:15">
      <c r="A755" s="79">
        <v>42863</v>
      </c>
      <c r="B755" s="64">
        <v>0.5</v>
      </c>
      <c r="C755" s="25">
        <v>2.4</v>
      </c>
      <c r="D755" s="11">
        <v>34.700000000000003</v>
      </c>
      <c r="E755" s="9">
        <v>10.6</v>
      </c>
      <c r="F755" s="9">
        <v>1.5</v>
      </c>
      <c r="G755" s="9">
        <f t="shared" si="39"/>
        <v>3</v>
      </c>
      <c r="I755" s="19">
        <v>42863</v>
      </c>
      <c r="J755" s="64">
        <v>0.5</v>
      </c>
      <c r="K755" s="9">
        <v>2.2000000000000002</v>
      </c>
      <c r="L755" s="9">
        <v>33.4</v>
      </c>
      <c r="M755" s="9">
        <v>11.1</v>
      </c>
      <c r="N755" s="9">
        <v>0.75</v>
      </c>
      <c r="O755" s="9">
        <f t="shared" si="40"/>
        <v>1.5</v>
      </c>
    </row>
    <row r="756" spans="1:15">
      <c r="A756" s="79">
        <v>42870</v>
      </c>
      <c r="B756" s="64">
        <v>0.5</v>
      </c>
      <c r="C756" s="25">
        <v>2.4</v>
      </c>
      <c r="D756" s="11">
        <v>35.5</v>
      </c>
      <c r="E756" s="9">
        <v>10.45</v>
      </c>
      <c r="F756" s="9">
        <v>1</v>
      </c>
      <c r="G756" s="9">
        <f t="shared" si="39"/>
        <v>2</v>
      </c>
      <c r="I756" s="19">
        <v>42870</v>
      </c>
      <c r="J756" s="64">
        <v>0.5</v>
      </c>
      <c r="K756" s="9">
        <v>2.2000000000000002</v>
      </c>
      <c r="L756" s="9">
        <v>33.799999999999997</v>
      </c>
      <c r="M756" s="9">
        <v>11.5</v>
      </c>
      <c r="N756" s="9">
        <v>1</v>
      </c>
      <c r="O756" s="9">
        <f t="shared" si="40"/>
        <v>2</v>
      </c>
    </row>
    <row r="757" spans="1:15">
      <c r="A757" s="79">
        <v>42877</v>
      </c>
      <c r="B757" s="64">
        <v>0.5</v>
      </c>
      <c r="C757" s="25">
        <v>2.4</v>
      </c>
      <c r="D757" s="11">
        <v>38.799999999999997</v>
      </c>
      <c r="E757" s="9">
        <v>11.2</v>
      </c>
      <c r="F757" s="9">
        <v>1</v>
      </c>
      <c r="G757" s="9">
        <f t="shared" si="39"/>
        <v>2</v>
      </c>
      <c r="I757" s="19">
        <v>42877</v>
      </c>
      <c r="J757" s="64">
        <v>0.5</v>
      </c>
      <c r="K757" s="9">
        <v>2</v>
      </c>
      <c r="L757" s="9">
        <v>38.1</v>
      </c>
      <c r="M757" s="9">
        <v>10.7</v>
      </c>
      <c r="N757" s="9">
        <v>1</v>
      </c>
      <c r="O757" s="9">
        <f t="shared" si="40"/>
        <v>2</v>
      </c>
    </row>
    <row r="758" spans="1:15">
      <c r="A758" s="79">
        <v>42885</v>
      </c>
      <c r="B758" s="64">
        <v>0.375</v>
      </c>
      <c r="C758" s="25">
        <v>2.4</v>
      </c>
      <c r="D758" s="11">
        <v>36.5</v>
      </c>
      <c r="E758" s="9">
        <v>10.49</v>
      </c>
      <c r="F758" s="9">
        <v>0.9</v>
      </c>
      <c r="G758" s="9">
        <f t="shared" si="39"/>
        <v>1.8</v>
      </c>
      <c r="I758" s="19">
        <v>42885</v>
      </c>
      <c r="J758" s="64">
        <v>0.375</v>
      </c>
      <c r="K758" s="9">
        <v>2</v>
      </c>
      <c r="L758" s="9">
        <v>37.4</v>
      </c>
      <c r="M758" s="9">
        <v>11.24</v>
      </c>
      <c r="N758" s="9">
        <v>0.7</v>
      </c>
      <c r="O758" s="9">
        <f t="shared" si="40"/>
        <v>1.4</v>
      </c>
    </row>
    <row r="759" spans="1:15">
      <c r="A759" s="79">
        <v>42891</v>
      </c>
      <c r="B759" s="64">
        <v>0.58333333333333337</v>
      </c>
      <c r="C759" s="25">
        <v>2.4</v>
      </c>
      <c r="D759" s="11">
        <v>36.700000000000003</v>
      </c>
      <c r="E759" s="9">
        <v>11.1</v>
      </c>
      <c r="F759" s="9">
        <v>0.7</v>
      </c>
      <c r="G759" s="9">
        <f t="shared" si="39"/>
        <v>1.4</v>
      </c>
      <c r="I759" s="19">
        <v>42891</v>
      </c>
      <c r="J759" s="64">
        <v>0.58333333333333337</v>
      </c>
      <c r="K759" s="9">
        <v>2</v>
      </c>
      <c r="L759" s="9">
        <v>37.6</v>
      </c>
      <c r="M759" s="9">
        <v>12</v>
      </c>
      <c r="N759" s="9">
        <v>1</v>
      </c>
      <c r="O759" s="9">
        <f t="shared" si="40"/>
        <v>2</v>
      </c>
    </row>
    <row r="760" spans="1:15">
      <c r="A760" s="79">
        <v>42898</v>
      </c>
      <c r="B760" s="64">
        <v>0.5</v>
      </c>
      <c r="C760" s="25">
        <v>2</v>
      </c>
      <c r="D760" s="11">
        <v>36.200000000000003</v>
      </c>
      <c r="E760" s="9">
        <v>9.8000000000000007</v>
      </c>
      <c r="F760" s="9">
        <v>0.8</v>
      </c>
      <c r="G760" s="9">
        <f t="shared" si="39"/>
        <v>1.6</v>
      </c>
      <c r="I760" s="19">
        <v>42898</v>
      </c>
      <c r="J760" s="64">
        <v>0.58333333333333337</v>
      </c>
      <c r="K760" s="9">
        <v>1.9</v>
      </c>
      <c r="L760" s="9">
        <v>39.799999999999997</v>
      </c>
      <c r="M760" s="9">
        <v>10.52</v>
      </c>
      <c r="N760" s="9">
        <v>1.1000000000000001</v>
      </c>
      <c r="O760" s="9">
        <f t="shared" si="40"/>
        <v>2.2000000000000002</v>
      </c>
    </row>
    <row r="761" spans="1:15">
      <c r="A761" s="79">
        <v>42905</v>
      </c>
      <c r="B761" s="64">
        <v>0.5</v>
      </c>
      <c r="C761" s="25">
        <v>2.4</v>
      </c>
      <c r="D761" s="11">
        <v>42.1</v>
      </c>
      <c r="E761" s="9">
        <v>11.5</v>
      </c>
      <c r="F761" s="9">
        <v>1</v>
      </c>
      <c r="G761" s="9">
        <f t="shared" ref="G761:G766" si="41">(F761*2)</f>
        <v>2</v>
      </c>
      <c r="I761" s="19">
        <v>42905</v>
      </c>
      <c r="J761" s="64">
        <v>0.5</v>
      </c>
      <c r="K761" s="9">
        <v>1.8</v>
      </c>
      <c r="L761" s="9">
        <v>41.6</v>
      </c>
      <c r="M761" s="9">
        <v>9.9</v>
      </c>
      <c r="N761" s="9">
        <v>1.1000000000000001</v>
      </c>
      <c r="O761" s="9">
        <f t="shared" ref="O761:O766" si="42">(N761*2)</f>
        <v>2.2000000000000002</v>
      </c>
    </row>
    <row r="762" spans="1:15">
      <c r="A762" s="79">
        <v>42912</v>
      </c>
      <c r="B762" s="64">
        <v>0.5625</v>
      </c>
      <c r="C762" s="25">
        <v>2.4</v>
      </c>
      <c r="D762" s="11">
        <v>37.9</v>
      </c>
      <c r="E762" s="9">
        <v>9.91</v>
      </c>
      <c r="F762" s="9">
        <v>1</v>
      </c>
      <c r="G762" s="9">
        <f t="shared" si="41"/>
        <v>2</v>
      </c>
      <c r="I762" s="19">
        <v>42912</v>
      </c>
      <c r="J762" s="64">
        <v>0.5625</v>
      </c>
      <c r="K762" s="9">
        <v>1.9</v>
      </c>
      <c r="L762" s="9">
        <v>36.9</v>
      </c>
      <c r="M762" s="9">
        <v>12.48</v>
      </c>
      <c r="N762" s="9">
        <v>0.9</v>
      </c>
      <c r="O762" s="9">
        <f t="shared" si="42"/>
        <v>1.8</v>
      </c>
    </row>
    <row r="763" spans="1:15">
      <c r="A763" s="79">
        <v>42919</v>
      </c>
      <c r="B763" s="64">
        <v>0.52083333333333337</v>
      </c>
      <c r="C763" s="25">
        <v>2.5</v>
      </c>
      <c r="D763" s="11">
        <v>38.1</v>
      </c>
      <c r="E763" s="9">
        <v>11.68</v>
      </c>
      <c r="F763" s="9">
        <v>0.7</v>
      </c>
      <c r="G763" s="9">
        <f t="shared" si="41"/>
        <v>1.4</v>
      </c>
      <c r="I763" s="19">
        <v>42889</v>
      </c>
      <c r="J763" s="64"/>
      <c r="K763" s="9"/>
      <c r="L763" s="9"/>
      <c r="M763" s="9"/>
      <c r="N763" s="9"/>
      <c r="O763" s="9">
        <f t="shared" si="42"/>
        <v>0</v>
      </c>
    </row>
    <row r="764" spans="1:15">
      <c r="A764" s="79">
        <v>42926</v>
      </c>
      <c r="B764" s="64">
        <v>0.5</v>
      </c>
      <c r="C764" s="25">
        <v>2.6</v>
      </c>
      <c r="D764" s="11">
        <v>37.799999999999997</v>
      </c>
      <c r="E764" s="9">
        <v>10.6</v>
      </c>
      <c r="F764" s="9">
        <v>1</v>
      </c>
      <c r="G764" s="9">
        <f t="shared" si="41"/>
        <v>2</v>
      </c>
      <c r="I764" s="19">
        <v>42926</v>
      </c>
      <c r="J764" s="64">
        <v>0.5</v>
      </c>
      <c r="K764" s="9">
        <v>2</v>
      </c>
      <c r="L764" s="9">
        <v>22.2</v>
      </c>
      <c r="M764" s="9">
        <v>10.6</v>
      </c>
      <c r="N764" s="9">
        <v>0.5</v>
      </c>
      <c r="O764" s="9">
        <f t="shared" si="42"/>
        <v>1</v>
      </c>
    </row>
    <row r="765" spans="1:15">
      <c r="A765" s="79">
        <v>42933</v>
      </c>
      <c r="B765" s="64">
        <v>0.5</v>
      </c>
      <c r="C765" s="25">
        <v>2.5</v>
      </c>
      <c r="D765" s="11">
        <v>39.700000000000003</v>
      </c>
      <c r="E765" s="9">
        <v>12.4</v>
      </c>
      <c r="F765" s="9">
        <v>1</v>
      </c>
      <c r="G765" s="9">
        <f t="shared" si="41"/>
        <v>2</v>
      </c>
      <c r="I765" s="19">
        <v>42937</v>
      </c>
      <c r="J765" s="64">
        <v>0.54166666666666663</v>
      </c>
      <c r="K765" s="9">
        <v>2</v>
      </c>
      <c r="L765" s="9">
        <v>36.6</v>
      </c>
      <c r="M765" s="9">
        <v>11.4</v>
      </c>
      <c r="N765" s="9">
        <v>0.7</v>
      </c>
      <c r="O765" s="9">
        <f t="shared" si="42"/>
        <v>1.4</v>
      </c>
    </row>
    <row r="766" spans="1:15">
      <c r="A766" s="79">
        <v>42940</v>
      </c>
      <c r="B766" s="64">
        <v>0.58333333333333337</v>
      </c>
      <c r="C766" s="25">
        <v>2.5</v>
      </c>
      <c r="D766" s="11">
        <v>37.799999999999997</v>
      </c>
      <c r="E766" s="9">
        <v>12.5</v>
      </c>
      <c r="F766" s="9">
        <v>1</v>
      </c>
      <c r="G766" s="9">
        <f t="shared" si="41"/>
        <v>2</v>
      </c>
      <c r="I766" s="19">
        <v>42940</v>
      </c>
      <c r="J766" s="64">
        <v>0.58333333333333337</v>
      </c>
      <c r="K766" s="9">
        <v>2</v>
      </c>
      <c r="L766" s="9">
        <v>35.6</v>
      </c>
      <c r="M766" s="9">
        <v>10.6</v>
      </c>
      <c r="N766" s="9">
        <v>1.1000000000000001</v>
      </c>
      <c r="O766" s="9">
        <f t="shared" si="42"/>
        <v>2.2000000000000002</v>
      </c>
    </row>
    <row r="767" spans="1:15">
      <c r="A767" s="79">
        <v>42947</v>
      </c>
      <c r="B767" s="64">
        <v>0.58333333333333337</v>
      </c>
      <c r="C767" s="25">
        <v>2.6</v>
      </c>
      <c r="D767" s="11">
        <v>40.299999999999997</v>
      </c>
      <c r="E767" s="9">
        <v>11.8</v>
      </c>
      <c r="F767" s="9">
        <v>0.75</v>
      </c>
      <c r="G767" s="9">
        <f t="shared" si="39"/>
        <v>1.5</v>
      </c>
      <c r="I767" s="19">
        <v>42947</v>
      </c>
      <c r="J767" s="64">
        <v>0.58333333333333337</v>
      </c>
      <c r="K767" s="9">
        <v>2</v>
      </c>
      <c r="L767" s="9">
        <v>39.4</v>
      </c>
      <c r="M767" s="9">
        <v>11.6</v>
      </c>
      <c r="N767" s="9">
        <v>1.25</v>
      </c>
      <c r="O767" s="9">
        <f t="shared" si="40"/>
        <v>2.5</v>
      </c>
    </row>
    <row r="768" spans="1:15">
      <c r="A768" s="79">
        <v>42954</v>
      </c>
      <c r="B768" s="64">
        <v>0.5</v>
      </c>
      <c r="C768" s="25">
        <v>1</v>
      </c>
      <c r="D768" s="11">
        <v>40.1</v>
      </c>
      <c r="E768" s="9">
        <v>10.8</v>
      </c>
      <c r="F768" s="9">
        <v>1</v>
      </c>
      <c r="G768" s="9">
        <f t="shared" ref="G768:G769" si="43">(F768*2)</f>
        <v>2</v>
      </c>
      <c r="I768" s="19">
        <v>42954</v>
      </c>
      <c r="J768" s="64">
        <v>0.5</v>
      </c>
      <c r="K768" s="9">
        <v>1</v>
      </c>
      <c r="L768" s="9">
        <v>36.700000000000003</v>
      </c>
      <c r="M768" s="9">
        <v>9.9499999999999993</v>
      </c>
      <c r="N768" s="9">
        <v>1.25</v>
      </c>
      <c r="O768" s="9">
        <f t="shared" ref="O768:O838" si="44">(N768*2)</f>
        <v>2.5</v>
      </c>
    </row>
    <row r="769" spans="1:15">
      <c r="A769" s="79">
        <v>42961</v>
      </c>
      <c r="B769" s="64">
        <v>0.47916666666666669</v>
      </c>
      <c r="C769" s="25">
        <v>2.4</v>
      </c>
      <c r="D769" s="11">
        <v>39.4</v>
      </c>
      <c r="E769" s="9">
        <v>10.9</v>
      </c>
      <c r="F769" s="9">
        <v>1</v>
      </c>
      <c r="G769" s="9">
        <f t="shared" si="43"/>
        <v>2</v>
      </c>
      <c r="I769" s="79">
        <v>42961</v>
      </c>
      <c r="J769" s="64">
        <v>0.47916666666666669</v>
      </c>
      <c r="K769" s="9">
        <v>2.2000000000000002</v>
      </c>
      <c r="L769" s="9">
        <v>38.200000000000003</v>
      </c>
      <c r="M769" s="9">
        <v>11</v>
      </c>
      <c r="N769" s="9">
        <v>1.5</v>
      </c>
      <c r="O769" s="9">
        <f t="shared" si="44"/>
        <v>3</v>
      </c>
    </row>
    <row r="770" spans="1:15">
      <c r="A770" s="79">
        <v>42968</v>
      </c>
      <c r="B770" s="64">
        <v>0.57638888888888895</v>
      </c>
      <c r="C770" s="25">
        <v>2.4</v>
      </c>
      <c r="D770" s="11">
        <v>38.799999999999997</v>
      </c>
      <c r="E770" s="9">
        <v>10.59</v>
      </c>
      <c r="F770" s="9">
        <v>1</v>
      </c>
      <c r="G770" s="9">
        <f t="shared" ref="G770:G772" si="45">(F770*2)</f>
        <v>2</v>
      </c>
      <c r="I770" s="79">
        <v>42968</v>
      </c>
      <c r="J770" s="64">
        <v>0.57638888888888895</v>
      </c>
      <c r="K770" s="9">
        <v>2.2000000000000002</v>
      </c>
      <c r="L770" s="9">
        <v>33.9</v>
      </c>
      <c r="M770" s="9">
        <v>10.61</v>
      </c>
      <c r="N770" s="9">
        <v>1</v>
      </c>
      <c r="O770" s="9">
        <f t="shared" ref="O770:O772" si="46">(N770*2)</f>
        <v>2</v>
      </c>
    </row>
    <row r="771" spans="1:15">
      <c r="A771" s="79">
        <v>42976</v>
      </c>
      <c r="B771" s="64">
        <v>0.39583333333333331</v>
      </c>
      <c r="C771" s="25">
        <v>2.4</v>
      </c>
      <c r="D771" s="11">
        <v>38.4</v>
      </c>
      <c r="E771" s="9">
        <v>11.86</v>
      </c>
      <c r="F771" s="9">
        <v>1.1000000000000001</v>
      </c>
      <c r="G771" s="9">
        <f t="shared" ref="G771" si="47">(F771*2)</f>
        <v>2.2000000000000002</v>
      </c>
      <c r="I771" s="79">
        <v>42976</v>
      </c>
      <c r="J771" s="64">
        <v>0.39583333333333331</v>
      </c>
      <c r="K771" s="9">
        <v>2</v>
      </c>
      <c r="L771" s="9">
        <v>31.9</v>
      </c>
      <c r="M771" s="9">
        <v>11.09</v>
      </c>
      <c r="N771" s="9">
        <v>0.9</v>
      </c>
      <c r="O771" s="9">
        <f t="shared" ref="O771" si="48">(N771*2)</f>
        <v>1.8</v>
      </c>
    </row>
    <row r="772" spans="1:15">
      <c r="A772" s="79">
        <v>42982</v>
      </c>
      <c r="B772" s="64">
        <v>0.5</v>
      </c>
      <c r="C772" s="25">
        <v>2.6</v>
      </c>
      <c r="D772" s="11">
        <v>37</v>
      </c>
      <c r="E772" s="9">
        <v>11.2</v>
      </c>
      <c r="F772" s="9">
        <v>1</v>
      </c>
      <c r="G772" s="9">
        <f t="shared" si="45"/>
        <v>2</v>
      </c>
      <c r="I772" s="79">
        <v>42982</v>
      </c>
      <c r="J772" s="64">
        <v>0.5</v>
      </c>
      <c r="K772" s="9">
        <v>2</v>
      </c>
      <c r="L772" s="9">
        <v>38.6</v>
      </c>
      <c r="M772" s="9">
        <v>10.1</v>
      </c>
      <c r="N772" s="9">
        <v>1</v>
      </c>
      <c r="O772" s="9">
        <f t="shared" si="46"/>
        <v>2</v>
      </c>
    </row>
    <row r="773" spans="1:15">
      <c r="A773" s="95">
        <v>42989</v>
      </c>
      <c r="B773" s="75">
        <v>0.47916666666666669</v>
      </c>
      <c r="C773" s="171">
        <v>2.4</v>
      </c>
      <c r="D773" s="30">
        <v>35.799999999999997</v>
      </c>
      <c r="E773" s="29">
        <v>11.1</v>
      </c>
      <c r="F773" s="29">
        <v>1</v>
      </c>
      <c r="G773" s="29">
        <f t="shared" ref="G773:G823" si="49">(F773*2)</f>
        <v>2</v>
      </c>
      <c r="I773" s="95">
        <v>42989</v>
      </c>
      <c r="J773" s="75">
        <v>0.47916666666666669</v>
      </c>
      <c r="K773" s="29">
        <v>2.2000000000000002</v>
      </c>
      <c r="L773" s="29">
        <v>36.4</v>
      </c>
      <c r="M773" s="29">
        <v>11.4</v>
      </c>
      <c r="N773" s="29">
        <v>1</v>
      </c>
      <c r="O773" s="29">
        <f t="shared" si="44"/>
        <v>2</v>
      </c>
    </row>
    <row r="774" spans="1:15">
      <c r="A774" s="79">
        <v>42996</v>
      </c>
      <c r="B774" s="64">
        <v>0.58333333333333337</v>
      </c>
      <c r="C774" s="25">
        <v>2.7</v>
      </c>
      <c r="D774" s="11">
        <v>38.5</v>
      </c>
      <c r="E774" s="9">
        <v>12.6</v>
      </c>
      <c r="F774" s="9">
        <v>1</v>
      </c>
      <c r="G774" s="29">
        <f t="shared" si="49"/>
        <v>2</v>
      </c>
      <c r="H774" s="2"/>
      <c r="I774" s="19">
        <v>42996</v>
      </c>
      <c r="J774" s="64">
        <v>0.58333333333333337</v>
      </c>
      <c r="K774" s="9">
        <v>2</v>
      </c>
      <c r="L774" s="9">
        <v>37.799999999999997</v>
      </c>
      <c r="M774" s="9">
        <v>10.6</v>
      </c>
      <c r="N774" s="9">
        <v>1</v>
      </c>
      <c r="O774" s="9">
        <f t="shared" si="44"/>
        <v>2</v>
      </c>
    </row>
    <row r="775" spans="1:15">
      <c r="A775" s="79">
        <v>43003</v>
      </c>
      <c r="B775" s="64">
        <v>0.58333333333333337</v>
      </c>
      <c r="C775" s="25">
        <v>2.6</v>
      </c>
      <c r="D775" s="11">
        <v>38.4</v>
      </c>
      <c r="E775" s="9">
        <v>10.71</v>
      </c>
      <c r="F775" s="9">
        <v>1</v>
      </c>
      <c r="G775" s="29">
        <f t="shared" si="49"/>
        <v>2</v>
      </c>
      <c r="H775" s="2"/>
      <c r="I775" s="19">
        <v>43003</v>
      </c>
      <c r="J775" s="64">
        <v>0.58333333333333337</v>
      </c>
      <c r="K775" s="9">
        <v>2</v>
      </c>
      <c r="L775" s="9">
        <v>38.299999999999997</v>
      </c>
      <c r="M775" s="9">
        <v>11.34</v>
      </c>
      <c r="N775" s="9">
        <v>1.1000000000000001</v>
      </c>
      <c r="O775" s="9">
        <f t="shared" si="44"/>
        <v>2.2000000000000002</v>
      </c>
    </row>
    <row r="776" spans="1:15">
      <c r="A776" s="79">
        <v>43010</v>
      </c>
      <c r="B776" s="64">
        <v>0.58333333333333337</v>
      </c>
      <c r="C776" s="25">
        <v>2.6</v>
      </c>
      <c r="D776" s="11">
        <v>36.200000000000003</v>
      </c>
      <c r="E776" s="9">
        <v>11.2</v>
      </c>
      <c r="F776" s="9">
        <v>1</v>
      </c>
      <c r="G776" s="9">
        <f t="shared" si="49"/>
        <v>2</v>
      </c>
      <c r="H776" s="2"/>
      <c r="I776" s="19">
        <v>43010</v>
      </c>
      <c r="J776" s="64">
        <v>0.58333333333333337</v>
      </c>
      <c r="K776" s="9">
        <v>2</v>
      </c>
      <c r="L776" s="9">
        <v>36.799999999999997</v>
      </c>
      <c r="M776" s="9">
        <v>12</v>
      </c>
      <c r="N776" s="9">
        <v>1</v>
      </c>
      <c r="O776" s="9">
        <f t="shared" si="44"/>
        <v>2</v>
      </c>
    </row>
    <row r="777" spans="1:15">
      <c r="A777" s="79">
        <v>43017</v>
      </c>
      <c r="B777" s="64">
        <v>0.45833333333333331</v>
      </c>
      <c r="C777" s="25">
        <v>2.6</v>
      </c>
      <c r="D777" s="11">
        <v>35.4</v>
      </c>
      <c r="E777" s="9">
        <v>11.5</v>
      </c>
      <c r="F777" s="9">
        <v>1</v>
      </c>
      <c r="G777" s="9">
        <f t="shared" si="49"/>
        <v>2</v>
      </c>
      <c r="H777" s="2"/>
      <c r="I777" s="19">
        <v>43017</v>
      </c>
      <c r="J777" s="64">
        <v>0.45833333333333331</v>
      </c>
      <c r="K777" s="9">
        <v>2</v>
      </c>
      <c r="L777" s="9">
        <v>37.1</v>
      </c>
      <c r="M777" s="9">
        <v>10.8</v>
      </c>
      <c r="N777" s="9">
        <v>0.75</v>
      </c>
      <c r="O777" s="9">
        <f t="shared" si="44"/>
        <v>1.5</v>
      </c>
    </row>
    <row r="778" spans="1:15">
      <c r="A778" s="79">
        <v>43024</v>
      </c>
      <c r="B778" s="64">
        <v>0.45833333333333331</v>
      </c>
      <c r="C778" s="25">
        <v>2.6</v>
      </c>
      <c r="D778" s="11">
        <v>37.1</v>
      </c>
      <c r="E778" s="9">
        <v>11.4</v>
      </c>
      <c r="F778" s="9">
        <v>1.1000000000000001</v>
      </c>
      <c r="G778" s="9">
        <f t="shared" si="49"/>
        <v>2.2000000000000002</v>
      </c>
      <c r="H778" s="2"/>
      <c r="I778" s="19">
        <v>43024</v>
      </c>
      <c r="J778" s="64">
        <v>0.45833333333333331</v>
      </c>
      <c r="K778" s="9">
        <v>2</v>
      </c>
      <c r="L778" s="9">
        <v>36.799999999999997</v>
      </c>
      <c r="M778" s="9">
        <v>11.2</v>
      </c>
      <c r="N778" s="9">
        <v>1.1000000000000001</v>
      </c>
      <c r="O778" s="9">
        <f t="shared" si="44"/>
        <v>2.2000000000000002</v>
      </c>
    </row>
    <row r="779" spans="1:15">
      <c r="A779" s="79">
        <v>43032</v>
      </c>
      <c r="B779" s="64">
        <v>0.625</v>
      </c>
      <c r="C779" s="25">
        <v>2.7</v>
      </c>
      <c r="D779" s="11">
        <v>37.5</v>
      </c>
      <c r="E779" s="9">
        <v>12.3</v>
      </c>
      <c r="F779" s="9">
        <v>1.1000000000000001</v>
      </c>
      <c r="G779" s="9">
        <f t="shared" si="49"/>
        <v>2.2000000000000002</v>
      </c>
      <c r="H779" s="2"/>
      <c r="I779" s="19">
        <v>43031</v>
      </c>
      <c r="J779" s="64">
        <v>0.45833333333333331</v>
      </c>
      <c r="K779" s="9">
        <v>2</v>
      </c>
      <c r="L779" s="9">
        <v>35.200000000000003</v>
      </c>
      <c r="M779" s="9">
        <v>11.9</v>
      </c>
      <c r="N779" s="9">
        <v>1</v>
      </c>
      <c r="O779" s="9">
        <f t="shared" si="44"/>
        <v>2</v>
      </c>
    </row>
    <row r="780" spans="1:15">
      <c r="A780" s="79">
        <v>43038</v>
      </c>
      <c r="B780" s="64">
        <v>0.5</v>
      </c>
      <c r="C780" s="25">
        <v>2.6</v>
      </c>
      <c r="D780" s="11">
        <v>35.1</v>
      </c>
      <c r="E780" s="9">
        <v>11.1</v>
      </c>
      <c r="F780" s="9">
        <v>1</v>
      </c>
      <c r="G780" s="9">
        <f t="shared" si="49"/>
        <v>2</v>
      </c>
      <c r="H780" s="2"/>
      <c r="I780" s="19">
        <v>43038</v>
      </c>
      <c r="J780" s="64">
        <v>0.5</v>
      </c>
      <c r="K780" s="9">
        <v>2</v>
      </c>
      <c r="L780" s="9">
        <v>35.5</v>
      </c>
      <c r="M780" s="9">
        <v>11.9</v>
      </c>
      <c r="N780" s="9">
        <v>1</v>
      </c>
      <c r="O780" s="9">
        <f t="shared" si="44"/>
        <v>2</v>
      </c>
    </row>
    <row r="781" spans="1:15">
      <c r="A781" s="79">
        <v>43045</v>
      </c>
      <c r="B781" s="64">
        <v>0.5</v>
      </c>
      <c r="C781" s="25">
        <v>2.6</v>
      </c>
      <c r="D781" s="11">
        <v>35.700000000000003</v>
      </c>
      <c r="E781" s="9">
        <v>10.8</v>
      </c>
      <c r="F781" s="9">
        <v>1</v>
      </c>
      <c r="G781" s="9">
        <f t="shared" si="49"/>
        <v>2</v>
      </c>
      <c r="H781" s="2"/>
      <c r="I781" s="19">
        <v>43045</v>
      </c>
      <c r="J781" s="64">
        <v>0.5</v>
      </c>
      <c r="K781" s="9">
        <v>2</v>
      </c>
      <c r="L781" s="9">
        <v>31.1</v>
      </c>
      <c r="M781" s="9">
        <v>11.6</v>
      </c>
      <c r="N781" s="9">
        <v>0.5</v>
      </c>
      <c r="O781" s="9">
        <f t="shared" si="44"/>
        <v>1</v>
      </c>
    </row>
    <row r="782" spans="1:15">
      <c r="A782" s="79">
        <v>43052</v>
      </c>
      <c r="B782" s="64">
        <v>0.58333333333333337</v>
      </c>
      <c r="C782" s="25">
        <v>2.6</v>
      </c>
      <c r="D782" s="11">
        <v>34.700000000000003</v>
      </c>
      <c r="E782" s="9">
        <v>12.7</v>
      </c>
      <c r="F782" s="9">
        <v>0.75</v>
      </c>
      <c r="G782" s="9">
        <f t="shared" si="49"/>
        <v>1.5</v>
      </c>
      <c r="H782" s="2"/>
      <c r="I782" s="19">
        <v>43052</v>
      </c>
      <c r="J782" s="64">
        <v>0.58333333333333337</v>
      </c>
      <c r="K782" s="9">
        <v>2</v>
      </c>
      <c r="L782" s="9">
        <v>33.9</v>
      </c>
      <c r="M782" s="9">
        <v>11.3</v>
      </c>
      <c r="N782" s="9">
        <v>1</v>
      </c>
      <c r="O782" s="9">
        <f t="shared" si="44"/>
        <v>2</v>
      </c>
    </row>
    <row r="783" spans="1:15">
      <c r="A783" s="79">
        <v>43059</v>
      </c>
      <c r="B783" s="64">
        <v>0.5</v>
      </c>
      <c r="C783" s="25">
        <v>2.6</v>
      </c>
      <c r="D783" s="11">
        <v>35.6</v>
      </c>
      <c r="E783" s="9">
        <v>11.7</v>
      </c>
      <c r="F783" s="9">
        <v>0.7</v>
      </c>
      <c r="G783" s="9">
        <f t="shared" si="49"/>
        <v>1.4</v>
      </c>
      <c r="H783" s="2"/>
      <c r="I783" s="19">
        <v>43059</v>
      </c>
      <c r="J783" s="64">
        <v>0.5</v>
      </c>
      <c r="K783" s="9">
        <v>2</v>
      </c>
      <c r="L783" s="9">
        <v>35.9</v>
      </c>
      <c r="M783" s="9">
        <v>11</v>
      </c>
      <c r="N783" s="9">
        <v>1</v>
      </c>
      <c r="O783" s="9">
        <f t="shared" si="44"/>
        <v>2</v>
      </c>
    </row>
    <row r="784" spans="1:15">
      <c r="A784" s="79">
        <v>43066</v>
      </c>
      <c r="B784" s="64">
        <v>0.5</v>
      </c>
      <c r="C784" s="25">
        <v>2.6</v>
      </c>
      <c r="D784" s="11">
        <v>35.4</v>
      </c>
      <c r="E784" s="9">
        <v>12</v>
      </c>
      <c r="F784" s="9">
        <v>0.5</v>
      </c>
      <c r="G784" s="9">
        <f t="shared" si="49"/>
        <v>1</v>
      </c>
      <c r="H784" s="2"/>
      <c r="I784" s="19">
        <v>43066</v>
      </c>
      <c r="J784" s="64">
        <v>0.5</v>
      </c>
      <c r="K784" s="9">
        <v>2</v>
      </c>
      <c r="L784" s="9">
        <v>34.6</v>
      </c>
      <c r="M784" s="9">
        <v>12.4</v>
      </c>
      <c r="N784" s="9">
        <v>1</v>
      </c>
      <c r="O784" s="9">
        <f t="shared" si="44"/>
        <v>2</v>
      </c>
    </row>
    <row r="785" spans="1:15">
      <c r="A785" s="79">
        <v>43073</v>
      </c>
      <c r="B785" s="64">
        <v>0.64583333333333337</v>
      </c>
      <c r="C785" s="25">
        <v>2.6</v>
      </c>
      <c r="D785" s="11">
        <v>36.1</v>
      </c>
      <c r="E785" s="9">
        <v>10.25</v>
      </c>
      <c r="F785" s="9">
        <v>0.9</v>
      </c>
      <c r="G785" s="9">
        <f t="shared" si="49"/>
        <v>1.8</v>
      </c>
      <c r="H785" s="2"/>
      <c r="I785" s="19">
        <v>43073</v>
      </c>
      <c r="J785" s="64">
        <v>0.64583333333333337</v>
      </c>
      <c r="K785" s="9">
        <v>2.1</v>
      </c>
      <c r="L785" s="9">
        <v>31.3</v>
      </c>
      <c r="M785" s="9">
        <v>10.58</v>
      </c>
      <c r="N785" s="9">
        <v>0.5</v>
      </c>
      <c r="O785" s="9">
        <f t="shared" si="44"/>
        <v>1</v>
      </c>
    </row>
    <row r="786" spans="1:15">
      <c r="A786" s="79">
        <v>43080</v>
      </c>
      <c r="B786" s="64">
        <v>0.46875</v>
      </c>
      <c r="C786" s="25">
        <v>2.6</v>
      </c>
      <c r="D786" s="11">
        <v>34.299999999999997</v>
      </c>
      <c r="E786" s="9">
        <v>11.4</v>
      </c>
      <c r="F786" s="9">
        <v>0.8</v>
      </c>
      <c r="G786" s="9">
        <f t="shared" si="49"/>
        <v>1.6</v>
      </c>
      <c r="H786" s="2"/>
      <c r="I786" s="19">
        <v>43080</v>
      </c>
      <c r="J786" s="64">
        <v>0.46875</v>
      </c>
      <c r="K786" s="9">
        <v>2.1</v>
      </c>
      <c r="L786" s="9">
        <v>33.5</v>
      </c>
      <c r="M786" s="9">
        <v>11.5</v>
      </c>
      <c r="N786" s="9">
        <v>0.8</v>
      </c>
      <c r="O786" s="9">
        <f t="shared" si="44"/>
        <v>1.6</v>
      </c>
    </row>
    <row r="787" spans="1:15">
      <c r="A787" s="79">
        <v>43087</v>
      </c>
      <c r="B787" s="64">
        <v>0.5625</v>
      </c>
      <c r="C787" s="25">
        <v>2.2999999999999998</v>
      </c>
      <c r="D787" s="11">
        <v>35.799999999999997</v>
      </c>
      <c r="E787" s="9">
        <v>12.2</v>
      </c>
      <c r="F787" s="9">
        <v>0.8</v>
      </c>
      <c r="G787" s="9">
        <f t="shared" si="49"/>
        <v>1.6</v>
      </c>
      <c r="H787" s="2"/>
      <c r="I787" s="19">
        <v>43087</v>
      </c>
      <c r="J787" s="64">
        <v>0.5625</v>
      </c>
      <c r="K787" s="9">
        <v>2</v>
      </c>
      <c r="L787" s="9">
        <v>34.6</v>
      </c>
      <c r="M787" s="9">
        <v>9.8000000000000007</v>
      </c>
      <c r="N787" s="9">
        <v>0.8</v>
      </c>
      <c r="O787" s="9">
        <f t="shared" si="44"/>
        <v>1.6</v>
      </c>
    </row>
    <row r="788" spans="1:15">
      <c r="A788" s="79">
        <v>43096</v>
      </c>
      <c r="B788" s="64">
        <v>0.59375</v>
      </c>
      <c r="C788" s="25">
        <v>2.4</v>
      </c>
      <c r="D788" s="11">
        <v>34.9</v>
      </c>
      <c r="E788" s="9">
        <v>12.96</v>
      </c>
      <c r="F788" s="9">
        <v>0.7</v>
      </c>
      <c r="G788" s="9">
        <f t="shared" si="49"/>
        <v>1.4</v>
      </c>
      <c r="H788" s="2"/>
      <c r="I788" s="19">
        <v>43096</v>
      </c>
      <c r="J788" s="64">
        <v>0.59375</v>
      </c>
      <c r="K788" s="9">
        <v>2.1</v>
      </c>
      <c r="L788" s="9">
        <v>34.6</v>
      </c>
      <c r="M788" s="9">
        <v>13.01</v>
      </c>
      <c r="N788" s="9">
        <v>0.4</v>
      </c>
      <c r="O788" s="9">
        <f t="shared" si="44"/>
        <v>0.8</v>
      </c>
    </row>
    <row r="789" spans="1:15">
      <c r="A789" s="79">
        <v>43102</v>
      </c>
      <c r="B789" s="64">
        <v>0.48958333333333331</v>
      </c>
      <c r="C789" s="25">
        <v>2.4</v>
      </c>
      <c r="D789" s="11">
        <v>32.5</v>
      </c>
      <c r="E789" s="9">
        <v>10.8</v>
      </c>
      <c r="F789" s="9">
        <v>0.6</v>
      </c>
      <c r="G789" s="9">
        <f t="shared" si="49"/>
        <v>1.2</v>
      </c>
      <c r="H789" s="96"/>
      <c r="I789" s="19">
        <v>43102</v>
      </c>
      <c r="J789" s="64">
        <v>0.48958333333333331</v>
      </c>
      <c r="K789" s="9">
        <v>2</v>
      </c>
      <c r="L789" s="9">
        <v>33.6</v>
      </c>
      <c r="M789" s="9">
        <v>11.45</v>
      </c>
      <c r="N789" s="9">
        <v>0.8</v>
      </c>
      <c r="O789" s="9">
        <f t="shared" si="44"/>
        <v>1.6</v>
      </c>
    </row>
    <row r="790" spans="1:15">
      <c r="A790" s="79">
        <v>43108</v>
      </c>
      <c r="B790" s="64">
        <v>0.48958333333333331</v>
      </c>
      <c r="C790" s="25">
        <v>2.4</v>
      </c>
      <c r="D790" s="11">
        <v>33.700000000000003</v>
      </c>
      <c r="E790" s="9">
        <v>11.2</v>
      </c>
      <c r="F790" s="9">
        <v>0.8</v>
      </c>
      <c r="G790" s="9">
        <f t="shared" si="49"/>
        <v>1.6</v>
      </c>
      <c r="H790" s="96"/>
      <c r="I790" s="19">
        <v>43108</v>
      </c>
      <c r="J790" s="64">
        <v>0.48958333333333331</v>
      </c>
      <c r="K790" s="9">
        <v>2</v>
      </c>
      <c r="L790" s="9">
        <v>32.6</v>
      </c>
      <c r="M790" s="9">
        <v>0.48958333333333331</v>
      </c>
      <c r="N790" s="9">
        <v>0.8</v>
      </c>
      <c r="O790" s="9">
        <f t="shared" si="44"/>
        <v>1.6</v>
      </c>
    </row>
    <row r="791" spans="1:15" s="84" customFormat="1">
      <c r="A791" s="79">
        <v>43115</v>
      </c>
      <c r="B791" s="64">
        <v>0.48958333333333331</v>
      </c>
      <c r="C791" s="25">
        <v>2.5</v>
      </c>
      <c r="D791" s="11">
        <v>36.200000000000003</v>
      </c>
      <c r="E791" s="9">
        <v>12.4</v>
      </c>
      <c r="F791" s="9">
        <v>0.6</v>
      </c>
      <c r="G791" s="9">
        <f t="shared" si="49"/>
        <v>1.2</v>
      </c>
      <c r="H791" s="96"/>
      <c r="I791" s="19">
        <v>43115</v>
      </c>
      <c r="J791" s="64">
        <v>0.48958333333333331</v>
      </c>
      <c r="K791" s="9">
        <v>2.1</v>
      </c>
      <c r="L791" s="9">
        <v>36.200000000000003</v>
      </c>
      <c r="M791" s="9">
        <v>11.2</v>
      </c>
      <c r="N791" s="9">
        <v>0.7</v>
      </c>
      <c r="O791" s="9">
        <f t="shared" si="44"/>
        <v>1.4</v>
      </c>
    </row>
    <row r="792" spans="1:15" s="84" customFormat="1">
      <c r="A792" s="79">
        <v>43122</v>
      </c>
      <c r="B792" s="64">
        <v>0.45833333333333331</v>
      </c>
      <c r="C792" s="25">
        <v>2.4</v>
      </c>
      <c r="D792" s="11">
        <v>35.5</v>
      </c>
      <c r="E792" s="9">
        <v>10.3</v>
      </c>
      <c r="F792" s="9">
        <v>0.7</v>
      </c>
      <c r="G792" s="9">
        <f t="shared" si="49"/>
        <v>1.4</v>
      </c>
      <c r="H792" s="96"/>
      <c r="I792" s="19">
        <v>43122</v>
      </c>
      <c r="J792" s="64">
        <v>0.45833333333333331</v>
      </c>
      <c r="K792" s="9">
        <v>2</v>
      </c>
      <c r="L792" s="9">
        <v>35.5</v>
      </c>
      <c r="M792" s="9">
        <v>11.5</v>
      </c>
      <c r="N792" s="9">
        <v>1</v>
      </c>
      <c r="O792" s="9">
        <f t="shared" si="44"/>
        <v>2</v>
      </c>
    </row>
    <row r="793" spans="1:15">
      <c r="A793" s="79">
        <v>43129</v>
      </c>
      <c r="B793" s="64">
        <v>0.38541666666666669</v>
      </c>
      <c r="C793" s="25">
        <v>2.4</v>
      </c>
      <c r="D793" s="11">
        <v>36.6</v>
      </c>
      <c r="E793" s="9">
        <v>12.2</v>
      </c>
      <c r="F793" s="9">
        <v>0.75</v>
      </c>
      <c r="G793" s="9">
        <f t="shared" si="49"/>
        <v>1.5</v>
      </c>
      <c r="H793" s="96"/>
      <c r="I793" s="19">
        <v>43129</v>
      </c>
      <c r="J793" s="64">
        <v>0.38541666666666669</v>
      </c>
      <c r="K793" s="9">
        <v>2</v>
      </c>
      <c r="L793" s="9">
        <v>35.4</v>
      </c>
      <c r="M793" s="9">
        <v>10.6</v>
      </c>
      <c r="N793" s="9">
        <v>1</v>
      </c>
      <c r="O793" s="9">
        <f t="shared" si="44"/>
        <v>2</v>
      </c>
    </row>
    <row r="794" spans="1:15">
      <c r="A794" s="79">
        <v>43136</v>
      </c>
      <c r="B794" s="64">
        <v>0.4513888888888889</v>
      </c>
      <c r="C794" s="25">
        <v>2.4</v>
      </c>
      <c r="D794" s="11">
        <v>33</v>
      </c>
      <c r="E794" s="9">
        <v>11.94</v>
      </c>
      <c r="F794" s="9">
        <v>1.3</v>
      </c>
      <c r="G794" s="9">
        <f t="shared" si="49"/>
        <v>2.6</v>
      </c>
      <c r="H794" s="2"/>
      <c r="I794" s="19">
        <v>43136</v>
      </c>
      <c r="J794" s="64">
        <v>0.4513888888888889</v>
      </c>
      <c r="K794" s="9">
        <v>2</v>
      </c>
      <c r="L794" s="9">
        <v>33.1</v>
      </c>
      <c r="M794" s="9">
        <v>12.03</v>
      </c>
      <c r="N794" s="9">
        <v>1</v>
      </c>
      <c r="O794" s="9">
        <f t="shared" si="44"/>
        <v>2</v>
      </c>
    </row>
    <row r="795" spans="1:15" s="84" customFormat="1">
      <c r="A795" s="79">
        <v>43143</v>
      </c>
      <c r="B795" s="64">
        <v>0.66666666666666663</v>
      </c>
      <c r="C795" s="25">
        <v>2.5</v>
      </c>
      <c r="D795" s="11">
        <v>37.1</v>
      </c>
      <c r="E795" s="9">
        <v>10.9</v>
      </c>
      <c r="F795" s="9">
        <v>0.75</v>
      </c>
      <c r="G795" s="9">
        <f t="shared" si="49"/>
        <v>1.5</v>
      </c>
      <c r="H795" s="96"/>
      <c r="I795" s="19">
        <v>43143</v>
      </c>
      <c r="J795" s="64">
        <v>0.66666666666666663</v>
      </c>
      <c r="K795" s="9">
        <v>2.1</v>
      </c>
      <c r="L795" s="9">
        <v>36.799999999999997</v>
      </c>
      <c r="M795" s="9">
        <v>11</v>
      </c>
      <c r="N795" s="9">
        <v>0.9</v>
      </c>
      <c r="O795" s="9">
        <f t="shared" si="44"/>
        <v>1.8</v>
      </c>
    </row>
    <row r="796" spans="1:15">
      <c r="A796" s="79">
        <v>43150</v>
      </c>
      <c r="B796" s="64">
        <v>0.46527777777777773</v>
      </c>
      <c r="C796" s="25">
        <v>2.4</v>
      </c>
      <c r="D796" s="11">
        <v>32.299999999999997</v>
      </c>
      <c r="E796" s="9">
        <v>11.07</v>
      </c>
      <c r="F796" s="9">
        <v>0.6</v>
      </c>
      <c r="G796" s="9">
        <f t="shared" si="49"/>
        <v>1.2</v>
      </c>
      <c r="H796" s="2"/>
      <c r="I796" s="19">
        <v>43150</v>
      </c>
      <c r="J796" s="64">
        <v>0.46527777777777773</v>
      </c>
      <c r="K796" s="9">
        <v>2</v>
      </c>
      <c r="L796" s="9">
        <v>35.200000000000003</v>
      </c>
      <c r="M796" s="9">
        <v>12.87</v>
      </c>
      <c r="N796" s="9">
        <v>0.7</v>
      </c>
      <c r="O796" s="9">
        <f t="shared" si="44"/>
        <v>1.4</v>
      </c>
    </row>
    <row r="797" spans="1:15" s="84" customFormat="1">
      <c r="A797" s="79">
        <v>43157</v>
      </c>
      <c r="B797" s="64">
        <v>0.66666666666666663</v>
      </c>
      <c r="C797" s="25">
        <v>2.5</v>
      </c>
      <c r="D797" s="11">
        <v>34.799999999999997</v>
      </c>
      <c r="E797" s="9">
        <v>12.4</v>
      </c>
      <c r="F797" s="9">
        <v>0.7</v>
      </c>
      <c r="G797" s="9">
        <f t="shared" si="49"/>
        <v>1.4</v>
      </c>
      <c r="H797" s="96"/>
      <c r="I797" s="19">
        <v>43157</v>
      </c>
      <c r="J797" s="64">
        <v>0.66666666666666663</v>
      </c>
      <c r="K797" s="9">
        <v>2</v>
      </c>
      <c r="L797" s="9">
        <v>33</v>
      </c>
      <c r="M797" s="9">
        <v>11.7</v>
      </c>
      <c r="N797" s="9">
        <v>0.8</v>
      </c>
      <c r="O797" s="9">
        <f t="shared" si="44"/>
        <v>1.6</v>
      </c>
    </row>
    <row r="798" spans="1:15" s="84" customFormat="1">
      <c r="A798" s="79">
        <v>43164</v>
      </c>
      <c r="B798" s="64">
        <v>0.45833333333333331</v>
      </c>
      <c r="C798" s="25">
        <v>2.4</v>
      </c>
      <c r="D798" s="11">
        <v>36.6</v>
      </c>
      <c r="E798" s="9">
        <v>10.7</v>
      </c>
      <c r="F798" s="9">
        <v>0.75</v>
      </c>
      <c r="G798" s="9">
        <f t="shared" si="49"/>
        <v>1.5</v>
      </c>
      <c r="H798" s="96"/>
      <c r="I798" s="19">
        <v>43164</v>
      </c>
      <c r="J798" s="64">
        <v>0.45833333333333331</v>
      </c>
      <c r="K798" s="9">
        <v>2</v>
      </c>
      <c r="L798" s="9">
        <v>36.200000000000003</v>
      </c>
      <c r="M798" s="9">
        <v>12.2</v>
      </c>
      <c r="N798" s="9">
        <v>0.6</v>
      </c>
      <c r="O798" s="9">
        <f t="shared" si="44"/>
        <v>1.2</v>
      </c>
    </row>
    <row r="799" spans="1:15">
      <c r="A799" s="79">
        <v>43171</v>
      </c>
      <c r="B799" s="64">
        <v>0.58333333333333337</v>
      </c>
      <c r="C799" s="25">
        <v>2.4</v>
      </c>
      <c r="D799" s="11">
        <v>34.6</v>
      </c>
      <c r="E799" s="9">
        <v>10.6</v>
      </c>
      <c r="F799" s="9">
        <v>0.6</v>
      </c>
      <c r="G799" s="9">
        <f t="shared" si="49"/>
        <v>1.2</v>
      </c>
      <c r="H799" s="96"/>
      <c r="I799" s="19">
        <v>43171</v>
      </c>
      <c r="J799" s="64">
        <v>0.58333333333333337</v>
      </c>
      <c r="K799" s="9">
        <v>2.4</v>
      </c>
      <c r="L799" s="9">
        <v>34.6</v>
      </c>
      <c r="M799" s="9">
        <v>11.6</v>
      </c>
      <c r="N799" s="9">
        <v>1</v>
      </c>
      <c r="O799" s="9">
        <f t="shared" si="44"/>
        <v>2</v>
      </c>
    </row>
    <row r="800" spans="1:15">
      <c r="A800" s="79">
        <v>43178</v>
      </c>
      <c r="B800" s="64">
        <v>0.5</v>
      </c>
      <c r="C800" s="25">
        <v>2.4</v>
      </c>
      <c r="D800" s="11">
        <v>34.9</v>
      </c>
      <c r="E800" s="9">
        <v>12.1</v>
      </c>
      <c r="F800" s="9">
        <v>1</v>
      </c>
      <c r="G800" s="9">
        <f t="shared" si="49"/>
        <v>2</v>
      </c>
      <c r="H800" s="96"/>
      <c r="I800" s="19">
        <v>43178</v>
      </c>
      <c r="J800" s="64">
        <v>0.5</v>
      </c>
      <c r="K800" s="9">
        <v>2.2999999999999998</v>
      </c>
      <c r="L800" s="9">
        <v>35.1</v>
      </c>
      <c r="M800" s="9">
        <v>11.8</v>
      </c>
      <c r="N800" s="9">
        <v>1</v>
      </c>
      <c r="O800" s="9">
        <f t="shared" si="44"/>
        <v>2</v>
      </c>
    </row>
    <row r="801" spans="1:15">
      <c r="A801" s="79">
        <v>43185</v>
      </c>
      <c r="B801" s="64">
        <v>0.47916666666666669</v>
      </c>
      <c r="C801" s="25">
        <v>2.2999999999999998</v>
      </c>
      <c r="D801" s="11">
        <v>37.4</v>
      </c>
      <c r="E801" s="9">
        <v>11.8</v>
      </c>
      <c r="F801" s="9">
        <v>0.75</v>
      </c>
      <c r="G801" s="9">
        <f t="shared" si="49"/>
        <v>1.5</v>
      </c>
      <c r="H801" s="96"/>
      <c r="I801" s="19">
        <v>43185</v>
      </c>
      <c r="J801" s="64">
        <v>0.47916666666666669</v>
      </c>
      <c r="K801" s="9">
        <v>2</v>
      </c>
      <c r="L801" s="9">
        <v>35</v>
      </c>
      <c r="M801" s="9">
        <v>11.2</v>
      </c>
      <c r="N801" s="9">
        <v>0.75</v>
      </c>
      <c r="O801" s="9">
        <f t="shared" si="44"/>
        <v>1.5</v>
      </c>
    </row>
    <row r="802" spans="1:15">
      <c r="A802" s="79">
        <v>43193</v>
      </c>
      <c r="B802" s="64">
        <v>0.59375</v>
      </c>
      <c r="C802" s="25">
        <v>2.4</v>
      </c>
      <c r="D802" s="11">
        <v>36.299999999999997</v>
      </c>
      <c r="E802" s="9">
        <v>10.66</v>
      </c>
      <c r="F802" s="9">
        <v>0.6</v>
      </c>
      <c r="G802" s="9">
        <f t="shared" si="49"/>
        <v>1.2</v>
      </c>
      <c r="H802" s="96"/>
      <c r="I802" s="19">
        <v>43193</v>
      </c>
      <c r="J802" s="64">
        <v>0.59375</v>
      </c>
      <c r="K802" s="9">
        <v>1.9</v>
      </c>
      <c r="L802" s="9">
        <v>37.9</v>
      </c>
      <c r="M802" s="9">
        <v>10.24</v>
      </c>
      <c r="N802" s="9">
        <v>0.5</v>
      </c>
      <c r="O802" s="9">
        <f t="shared" si="44"/>
        <v>1</v>
      </c>
    </row>
    <row r="803" spans="1:15">
      <c r="A803" s="79">
        <v>43199</v>
      </c>
      <c r="B803" s="64">
        <v>0.47916666666666669</v>
      </c>
      <c r="C803" s="25">
        <v>2.4</v>
      </c>
      <c r="D803" s="11">
        <v>36.799999999999997</v>
      </c>
      <c r="E803" s="9">
        <v>11.6</v>
      </c>
      <c r="F803" s="9">
        <v>0.75</v>
      </c>
      <c r="G803" s="9">
        <f t="shared" si="49"/>
        <v>1.5</v>
      </c>
      <c r="H803" s="96"/>
      <c r="I803" s="19">
        <v>43199</v>
      </c>
      <c r="J803" s="64">
        <v>0.47916666666666669</v>
      </c>
      <c r="K803" s="9">
        <v>1.9</v>
      </c>
      <c r="L803" s="9">
        <v>36.9</v>
      </c>
      <c r="M803" s="9">
        <v>12</v>
      </c>
      <c r="N803" s="9">
        <v>0.75</v>
      </c>
      <c r="O803" s="9">
        <f t="shared" si="44"/>
        <v>1.5</v>
      </c>
    </row>
    <row r="804" spans="1:15" s="84" customFormat="1">
      <c r="A804" s="79">
        <v>43206</v>
      </c>
      <c r="B804" s="64">
        <v>0.5</v>
      </c>
      <c r="C804" s="25">
        <v>2.4</v>
      </c>
      <c r="D804" s="11">
        <v>36.4</v>
      </c>
      <c r="E804" s="9">
        <v>11</v>
      </c>
      <c r="F804" s="9">
        <v>0.7</v>
      </c>
      <c r="G804" s="9">
        <f t="shared" si="49"/>
        <v>1.4</v>
      </c>
      <c r="H804" s="96"/>
      <c r="I804" s="19">
        <v>43206</v>
      </c>
      <c r="J804" s="64">
        <v>0.5</v>
      </c>
      <c r="K804" s="9">
        <v>1.8</v>
      </c>
      <c r="L804" s="9">
        <v>38</v>
      </c>
      <c r="M804" s="9">
        <v>10.9</v>
      </c>
      <c r="N804" s="9">
        <v>0.7</v>
      </c>
      <c r="O804" s="9">
        <f t="shared" si="44"/>
        <v>1.4</v>
      </c>
    </row>
    <row r="805" spans="1:15" s="84" customFormat="1">
      <c r="A805" s="79">
        <v>43213</v>
      </c>
      <c r="B805" s="64">
        <v>0.48958333333333331</v>
      </c>
      <c r="C805" s="25">
        <v>2.4</v>
      </c>
      <c r="D805" s="11">
        <v>36.4</v>
      </c>
      <c r="E805" s="9">
        <v>11.2</v>
      </c>
      <c r="F805" s="9">
        <v>1</v>
      </c>
      <c r="G805" s="9">
        <f t="shared" si="49"/>
        <v>2</v>
      </c>
      <c r="H805" s="96"/>
      <c r="I805" s="19">
        <v>43213</v>
      </c>
      <c r="J805" s="64">
        <v>0.48958333333333331</v>
      </c>
      <c r="K805" s="9">
        <v>1.9</v>
      </c>
      <c r="L805" s="9">
        <v>36.9</v>
      </c>
      <c r="M805" s="9">
        <v>11</v>
      </c>
      <c r="N805" s="9">
        <v>1</v>
      </c>
      <c r="O805" s="9">
        <f t="shared" si="44"/>
        <v>2</v>
      </c>
    </row>
    <row r="806" spans="1:15" s="84" customFormat="1">
      <c r="A806" s="79">
        <v>43220</v>
      </c>
      <c r="B806" s="64">
        <v>0.45833333333333331</v>
      </c>
      <c r="C806" s="25">
        <v>2.4</v>
      </c>
      <c r="D806" s="11">
        <v>35.6</v>
      </c>
      <c r="E806" s="9">
        <v>11.6</v>
      </c>
      <c r="F806" s="9">
        <v>1</v>
      </c>
      <c r="G806" s="9">
        <f t="shared" si="49"/>
        <v>2</v>
      </c>
      <c r="H806" s="96"/>
      <c r="I806" s="19">
        <v>43220</v>
      </c>
      <c r="J806" s="64">
        <v>0.45833333333333331</v>
      </c>
      <c r="K806" s="9">
        <v>1.8</v>
      </c>
      <c r="L806" s="9">
        <v>35.299999999999997</v>
      </c>
      <c r="M806" s="9">
        <v>10.199999999999999</v>
      </c>
      <c r="N806" s="9">
        <v>1</v>
      </c>
      <c r="O806" s="9">
        <f t="shared" si="44"/>
        <v>2</v>
      </c>
    </row>
    <row r="807" spans="1:15">
      <c r="A807" s="79">
        <v>43228</v>
      </c>
      <c r="B807" s="64">
        <v>0.58333333333333337</v>
      </c>
      <c r="C807" s="25">
        <v>2.4</v>
      </c>
      <c r="D807" s="11">
        <v>39.9</v>
      </c>
      <c r="E807" s="9">
        <v>10.199999999999999</v>
      </c>
      <c r="F807" s="9">
        <v>0.3</v>
      </c>
      <c r="G807" s="9">
        <f t="shared" si="49"/>
        <v>0.6</v>
      </c>
      <c r="H807" s="96"/>
      <c r="I807" s="19">
        <v>43228</v>
      </c>
      <c r="J807" s="64">
        <v>0.58333333333333337</v>
      </c>
      <c r="K807" s="9">
        <v>1.9</v>
      </c>
      <c r="L807" s="9">
        <v>42</v>
      </c>
      <c r="M807" s="9">
        <v>10.1</v>
      </c>
      <c r="N807" s="9">
        <v>1</v>
      </c>
      <c r="O807" s="9">
        <f t="shared" si="44"/>
        <v>2</v>
      </c>
    </row>
    <row r="808" spans="1:15">
      <c r="A808" s="79">
        <v>43234</v>
      </c>
      <c r="B808" s="64">
        <v>0.58333333333333337</v>
      </c>
      <c r="C808" s="25">
        <v>2.2000000000000002</v>
      </c>
      <c r="D808" s="11">
        <v>38.5</v>
      </c>
      <c r="E808" s="9">
        <v>11.91</v>
      </c>
      <c r="F808" s="9">
        <v>1</v>
      </c>
      <c r="G808" s="9">
        <f t="shared" si="49"/>
        <v>2</v>
      </c>
      <c r="H808" s="96"/>
      <c r="I808" s="19">
        <v>43234</v>
      </c>
      <c r="J808" s="64">
        <v>0.58333333333333337</v>
      </c>
      <c r="K808" s="9">
        <v>1.9</v>
      </c>
      <c r="L808" s="9">
        <v>39.1</v>
      </c>
      <c r="M808" s="9">
        <v>10.41</v>
      </c>
      <c r="N808" s="9">
        <v>1.1000000000000001</v>
      </c>
      <c r="O808" s="9">
        <f t="shared" si="44"/>
        <v>2.2000000000000002</v>
      </c>
    </row>
    <row r="809" spans="1:15">
      <c r="A809" s="79">
        <v>43241</v>
      </c>
      <c r="B809" s="64">
        <v>0.625</v>
      </c>
      <c r="C809" s="25">
        <v>2.4</v>
      </c>
      <c r="D809" s="11">
        <v>39</v>
      </c>
      <c r="E809" s="9">
        <v>11.6</v>
      </c>
      <c r="F809" s="9">
        <v>0.25</v>
      </c>
      <c r="G809" s="9">
        <f t="shared" si="49"/>
        <v>0.5</v>
      </c>
      <c r="H809" s="96"/>
      <c r="I809" s="19">
        <v>43241</v>
      </c>
      <c r="J809" s="64">
        <v>0.625</v>
      </c>
      <c r="K809" s="9">
        <v>1.9</v>
      </c>
      <c r="L809" s="9">
        <v>39.1</v>
      </c>
      <c r="M809" s="9">
        <v>11.8</v>
      </c>
      <c r="N809" s="9">
        <v>1</v>
      </c>
      <c r="O809" s="9">
        <f t="shared" si="44"/>
        <v>2</v>
      </c>
    </row>
    <row r="810" spans="1:15">
      <c r="A810" s="79">
        <v>43249</v>
      </c>
      <c r="B810" s="64">
        <v>0.41666666666666669</v>
      </c>
      <c r="C810" s="25">
        <v>2.4</v>
      </c>
      <c r="D810" s="11">
        <v>36.700000000000003</v>
      </c>
      <c r="E810" s="9">
        <v>12.1</v>
      </c>
      <c r="F810" s="9">
        <v>1</v>
      </c>
      <c r="G810" s="9">
        <f t="shared" si="49"/>
        <v>2</v>
      </c>
      <c r="H810" s="96"/>
      <c r="I810" s="19">
        <v>43249</v>
      </c>
      <c r="J810" s="64">
        <v>0.41666666666666669</v>
      </c>
      <c r="K810" s="9">
        <v>1.8</v>
      </c>
      <c r="L810" s="9">
        <v>37.4</v>
      </c>
      <c r="M810" s="9">
        <v>11.1</v>
      </c>
      <c r="N810" s="9">
        <v>1</v>
      </c>
      <c r="O810" s="9">
        <f t="shared" si="44"/>
        <v>2</v>
      </c>
    </row>
    <row r="811" spans="1:15" s="84" customFormat="1">
      <c r="A811" s="79">
        <v>43255</v>
      </c>
      <c r="B811" s="64">
        <v>0.625</v>
      </c>
      <c r="C811" s="25">
        <v>2.4</v>
      </c>
      <c r="D811" s="11">
        <v>36.9</v>
      </c>
      <c r="E811" s="9">
        <v>11.2</v>
      </c>
      <c r="F811" s="9">
        <v>0.5</v>
      </c>
      <c r="G811" s="9">
        <f t="shared" si="49"/>
        <v>1</v>
      </c>
      <c r="H811" s="96"/>
      <c r="I811" s="19">
        <v>43255</v>
      </c>
      <c r="J811" s="64">
        <v>0.625</v>
      </c>
      <c r="K811" s="9">
        <v>1.8</v>
      </c>
      <c r="L811" s="9">
        <v>37.799999999999997</v>
      </c>
      <c r="M811" s="9">
        <v>10.8</v>
      </c>
      <c r="N811" s="9">
        <v>0.5</v>
      </c>
      <c r="O811" s="9">
        <f t="shared" si="44"/>
        <v>1</v>
      </c>
    </row>
    <row r="812" spans="1:15">
      <c r="A812" s="79">
        <v>43262</v>
      </c>
      <c r="B812" s="64">
        <v>0.375</v>
      </c>
      <c r="C812" s="25">
        <v>2.4</v>
      </c>
      <c r="D812" s="11">
        <v>38.700000000000003</v>
      </c>
      <c r="E812" s="9">
        <v>11.2</v>
      </c>
      <c r="F812" s="9">
        <v>1.5</v>
      </c>
      <c r="G812" s="9">
        <f t="shared" si="49"/>
        <v>3</v>
      </c>
      <c r="H812" s="96"/>
      <c r="I812" s="19">
        <v>43262</v>
      </c>
      <c r="J812" s="64">
        <v>0.375</v>
      </c>
      <c r="K812" s="9">
        <v>1.8</v>
      </c>
      <c r="L812" s="9">
        <v>39.9</v>
      </c>
      <c r="M812" s="9">
        <v>11.4</v>
      </c>
      <c r="N812" s="9">
        <v>1</v>
      </c>
      <c r="O812" s="9">
        <f t="shared" si="44"/>
        <v>2</v>
      </c>
    </row>
    <row r="813" spans="1:15">
      <c r="A813" s="79">
        <v>43269</v>
      </c>
      <c r="B813" s="64">
        <v>0.58333333333333337</v>
      </c>
      <c r="C813" s="25">
        <v>2.4</v>
      </c>
      <c r="D813" s="11">
        <v>38.700000000000003</v>
      </c>
      <c r="E813" s="9">
        <v>12.2</v>
      </c>
      <c r="F813" s="9">
        <v>0.6</v>
      </c>
      <c r="G813" s="9">
        <f t="shared" si="49"/>
        <v>1.2</v>
      </c>
      <c r="H813" s="96"/>
      <c r="I813" s="19">
        <v>43269</v>
      </c>
      <c r="J813" s="64">
        <v>0.58333333333333337</v>
      </c>
      <c r="K813" s="9">
        <v>2</v>
      </c>
      <c r="L813" s="9">
        <v>38.700000000000003</v>
      </c>
      <c r="M813" s="9">
        <v>10.8</v>
      </c>
      <c r="N813" s="9">
        <v>0.7</v>
      </c>
      <c r="O813" s="9">
        <f t="shared" si="44"/>
        <v>1.4</v>
      </c>
    </row>
    <row r="814" spans="1:15">
      <c r="A814" s="79">
        <v>43276</v>
      </c>
      <c r="B814" s="64">
        <v>0.5625</v>
      </c>
      <c r="C814" s="25">
        <v>2.4</v>
      </c>
      <c r="D814" s="11">
        <v>35.799999999999997</v>
      </c>
      <c r="E814" s="9">
        <v>10.8</v>
      </c>
      <c r="F814" s="9">
        <v>0.25</v>
      </c>
      <c r="G814" s="9">
        <f t="shared" si="49"/>
        <v>0.5</v>
      </c>
      <c r="H814" s="96"/>
      <c r="I814" s="19">
        <v>43276</v>
      </c>
      <c r="J814" s="64">
        <v>0.5625</v>
      </c>
      <c r="K814" s="9">
        <v>1.8</v>
      </c>
      <c r="L814" s="9">
        <v>41.2</v>
      </c>
      <c r="M814" s="9">
        <v>10.4</v>
      </c>
      <c r="N814" s="9">
        <v>1</v>
      </c>
      <c r="O814" s="9">
        <f t="shared" si="44"/>
        <v>2</v>
      </c>
    </row>
    <row r="815" spans="1:15">
      <c r="A815" s="79">
        <v>43283</v>
      </c>
      <c r="B815" s="64">
        <v>0.47916666666666669</v>
      </c>
      <c r="C815" s="25">
        <v>2.4</v>
      </c>
      <c r="D815" s="11">
        <v>40</v>
      </c>
      <c r="E815" s="9">
        <v>11.6</v>
      </c>
      <c r="F815" s="9">
        <v>1</v>
      </c>
      <c r="G815" s="9">
        <f t="shared" si="49"/>
        <v>2</v>
      </c>
      <c r="H815" s="96"/>
      <c r="I815" s="19">
        <v>43283</v>
      </c>
      <c r="J815" s="64">
        <v>0.47916666666666669</v>
      </c>
      <c r="K815" s="9">
        <v>2</v>
      </c>
      <c r="L815" s="9">
        <v>40.200000000000003</v>
      </c>
      <c r="M815" s="9">
        <v>11.2</v>
      </c>
      <c r="N815" s="9">
        <v>1.1000000000000001</v>
      </c>
      <c r="O815" s="9">
        <f t="shared" si="44"/>
        <v>2.2000000000000002</v>
      </c>
    </row>
    <row r="816" spans="1:15" s="84" customFormat="1">
      <c r="A816" s="79">
        <v>43290</v>
      </c>
      <c r="B816" s="64">
        <v>0.45833333333333331</v>
      </c>
      <c r="C816" s="25">
        <v>2.4</v>
      </c>
      <c r="D816" s="11">
        <v>38.799999999999997</v>
      </c>
      <c r="E816" s="9">
        <v>11</v>
      </c>
      <c r="F816" s="9">
        <v>1</v>
      </c>
      <c r="G816" s="9">
        <f t="shared" si="49"/>
        <v>2</v>
      </c>
      <c r="H816" s="96"/>
      <c r="I816" s="19">
        <v>43290</v>
      </c>
      <c r="J816" s="64">
        <v>0.45833333333333331</v>
      </c>
      <c r="K816" s="9">
        <v>2</v>
      </c>
      <c r="L816" s="9">
        <v>40</v>
      </c>
      <c r="M816" s="9">
        <v>10.8</v>
      </c>
      <c r="N816" s="9">
        <v>1.2</v>
      </c>
      <c r="O816" s="9">
        <f t="shared" si="44"/>
        <v>2.4</v>
      </c>
    </row>
    <row r="817" spans="1:15">
      <c r="A817" s="79">
        <v>43297</v>
      </c>
      <c r="B817" s="64">
        <v>0.58333333333333337</v>
      </c>
      <c r="C817" s="25">
        <v>2.4</v>
      </c>
      <c r="D817" s="11">
        <v>40.4</v>
      </c>
      <c r="E817" s="9">
        <v>11.4</v>
      </c>
      <c r="F817" s="9">
        <v>0.4</v>
      </c>
      <c r="G817" s="9">
        <f t="shared" si="49"/>
        <v>0.8</v>
      </c>
      <c r="H817" s="96"/>
      <c r="I817" s="19">
        <v>43297</v>
      </c>
      <c r="J817" s="64">
        <v>0.58333333333333337</v>
      </c>
      <c r="K817" s="9">
        <v>2</v>
      </c>
      <c r="L817" s="9">
        <v>40.200000000000003</v>
      </c>
      <c r="M817" s="9">
        <v>12</v>
      </c>
      <c r="N817" s="9">
        <v>0.5</v>
      </c>
      <c r="O817" s="9">
        <f t="shared" si="44"/>
        <v>1</v>
      </c>
    </row>
    <row r="818" spans="1:15">
      <c r="A818" s="79">
        <v>43304</v>
      </c>
      <c r="B818" s="64">
        <v>0.55208333333333337</v>
      </c>
      <c r="C818" s="25">
        <v>2.2999999999999998</v>
      </c>
      <c r="D818" s="11">
        <v>42.2</v>
      </c>
      <c r="E818" s="9">
        <v>11.25</v>
      </c>
      <c r="F818" s="9">
        <v>0.6</v>
      </c>
      <c r="G818" s="9">
        <f t="shared" si="49"/>
        <v>1.2</v>
      </c>
      <c r="H818" s="96"/>
      <c r="I818" s="19">
        <v>43304</v>
      </c>
      <c r="J818" s="64">
        <v>0.55208333333333337</v>
      </c>
      <c r="K818" s="9">
        <v>2</v>
      </c>
      <c r="L818" s="9">
        <v>43.6</v>
      </c>
      <c r="M818" s="9">
        <v>10.73</v>
      </c>
      <c r="N818" s="9">
        <v>1</v>
      </c>
      <c r="O818" s="9">
        <f t="shared" si="44"/>
        <v>2</v>
      </c>
    </row>
    <row r="819" spans="1:15">
      <c r="A819" s="79">
        <v>43311</v>
      </c>
      <c r="B819" s="64">
        <v>0.49305555555555558</v>
      </c>
      <c r="C819" s="25">
        <v>2.4</v>
      </c>
      <c r="D819" s="11">
        <v>39.700000000000003</v>
      </c>
      <c r="E819" s="9">
        <v>12.2</v>
      </c>
      <c r="F819" s="9">
        <v>0.5</v>
      </c>
      <c r="G819" s="9">
        <f t="shared" si="49"/>
        <v>1</v>
      </c>
      <c r="H819" s="96"/>
      <c r="I819" s="19">
        <v>43311</v>
      </c>
      <c r="J819" s="64">
        <v>0.49305555555555558</v>
      </c>
      <c r="K819" s="9">
        <v>2</v>
      </c>
      <c r="L819" s="9">
        <v>40.6</v>
      </c>
      <c r="M819" s="9">
        <v>11.1</v>
      </c>
      <c r="N819" s="9">
        <v>0.5</v>
      </c>
      <c r="O819" s="9">
        <f t="shared" si="44"/>
        <v>1</v>
      </c>
    </row>
    <row r="820" spans="1:15">
      <c r="A820" s="79">
        <v>43318</v>
      </c>
      <c r="B820" s="64">
        <v>0.60416666666666663</v>
      </c>
      <c r="C820" s="25">
        <v>2.4</v>
      </c>
      <c r="D820" s="11">
        <v>39.6</v>
      </c>
      <c r="E820" s="9">
        <v>11.9</v>
      </c>
      <c r="F820" s="9">
        <v>0.5</v>
      </c>
      <c r="G820" s="9">
        <f t="shared" si="49"/>
        <v>1</v>
      </c>
      <c r="H820" s="96"/>
      <c r="I820" s="19">
        <v>43318</v>
      </c>
      <c r="J820" s="64">
        <v>0.60416666666666663</v>
      </c>
      <c r="K820" s="9">
        <v>2</v>
      </c>
      <c r="L820" s="9">
        <v>42.5</v>
      </c>
      <c r="M820" s="9">
        <v>10.199999999999999</v>
      </c>
      <c r="N820" s="9">
        <v>0.5</v>
      </c>
      <c r="O820" s="9">
        <f t="shared" si="44"/>
        <v>1</v>
      </c>
    </row>
    <row r="821" spans="1:15">
      <c r="A821" s="79">
        <v>43325</v>
      </c>
      <c r="B821" s="64">
        <v>0.51041666666666663</v>
      </c>
      <c r="C821" s="25">
        <v>2.4</v>
      </c>
      <c r="D821" s="11">
        <v>39.1</v>
      </c>
      <c r="E821" s="9">
        <v>11.3</v>
      </c>
      <c r="F821" s="9">
        <v>0.75</v>
      </c>
      <c r="G821" s="9">
        <f t="shared" si="49"/>
        <v>1.5</v>
      </c>
      <c r="H821" s="96"/>
      <c r="I821" s="19">
        <v>43325</v>
      </c>
      <c r="J821" s="64">
        <v>0.51041666666666663</v>
      </c>
      <c r="K821" s="9">
        <v>2</v>
      </c>
      <c r="L821" s="9">
        <v>40.1</v>
      </c>
      <c r="M821" s="9">
        <v>12.2</v>
      </c>
      <c r="N821" s="9">
        <v>0.5</v>
      </c>
      <c r="O821" s="9">
        <f t="shared" si="44"/>
        <v>1</v>
      </c>
    </row>
    <row r="822" spans="1:15">
      <c r="A822" s="79">
        <v>43332</v>
      </c>
      <c r="B822" s="64">
        <v>0.44791666666666669</v>
      </c>
      <c r="C822" s="25">
        <v>2.4</v>
      </c>
      <c r="D822" s="11">
        <v>33.799999999999997</v>
      </c>
      <c r="E822" s="9">
        <v>11.94</v>
      </c>
      <c r="F822" s="9">
        <v>0.7</v>
      </c>
      <c r="G822" s="9">
        <f t="shared" si="49"/>
        <v>1.4</v>
      </c>
      <c r="H822" s="2"/>
      <c r="I822" s="19">
        <v>43332</v>
      </c>
      <c r="J822" s="64">
        <v>0.44791666666666669</v>
      </c>
      <c r="K822" s="9">
        <v>2</v>
      </c>
      <c r="L822" s="9">
        <v>39.700000000000003</v>
      </c>
      <c r="M822" s="9">
        <v>12.32</v>
      </c>
      <c r="N822" s="9">
        <v>1</v>
      </c>
      <c r="O822" s="9">
        <f t="shared" si="44"/>
        <v>2</v>
      </c>
    </row>
    <row r="823" spans="1:15">
      <c r="A823" s="79">
        <v>43340</v>
      </c>
      <c r="B823" s="64">
        <v>0.65972222222222221</v>
      </c>
      <c r="C823" s="25">
        <v>2.4</v>
      </c>
      <c r="D823" s="11">
        <v>38.5</v>
      </c>
      <c r="E823" s="9">
        <v>12.05</v>
      </c>
      <c r="F823" s="9">
        <v>1.1000000000000001</v>
      </c>
      <c r="G823" s="9">
        <f t="shared" si="49"/>
        <v>2.2000000000000002</v>
      </c>
      <c r="H823" s="2"/>
      <c r="I823" s="19">
        <v>43340</v>
      </c>
      <c r="J823" s="64">
        <v>0.65972222222222221</v>
      </c>
      <c r="K823" s="9">
        <v>2</v>
      </c>
      <c r="L823" s="9">
        <v>39.5</v>
      </c>
      <c r="M823" s="9">
        <v>11.45</v>
      </c>
      <c r="N823" s="9">
        <v>1</v>
      </c>
      <c r="O823" s="9">
        <f t="shared" si="44"/>
        <v>2</v>
      </c>
    </row>
    <row r="824" spans="1:15">
      <c r="A824" s="79">
        <v>43346</v>
      </c>
      <c r="B824" s="64">
        <v>0.63541666666666663</v>
      </c>
      <c r="C824" s="25">
        <v>2.4</v>
      </c>
      <c r="D824" s="11">
        <v>36.6</v>
      </c>
      <c r="E824" s="9">
        <v>11.49</v>
      </c>
      <c r="F824" s="9">
        <v>1</v>
      </c>
      <c r="G824" s="9">
        <v>2</v>
      </c>
      <c r="H824" s="2"/>
      <c r="I824" s="19">
        <v>43346</v>
      </c>
      <c r="J824" s="64">
        <v>0.63541666666666663</v>
      </c>
      <c r="K824" s="9">
        <v>2</v>
      </c>
      <c r="L824" s="9">
        <v>38.799999999999997</v>
      </c>
      <c r="M824" s="9">
        <v>11.64</v>
      </c>
      <c r="N824" s="9">
        <v>0.9</v>
      </c>
      <c r="O824" s="9">
        <f t="shared" si="44"/>
        <v>1.8</v>
      </c>
    </row>
    <row r="825" spans="1:15">
      <c r="A825" s="79">
        <v>43353</v>
      </c>
      <c r="B825" s="64">
        <v>0.60416666666666663</v>
      </c>
      <c r="C825" s="25">
        <v>2.4</v>
      </c>
      <c r="D825" s="11">
        <v>36.299999999999997</v>
      </c>
      <c r="E825" s="9">
        <v>11.9</v>
      </c>
      <c r="F825" s="9">
        <v>0.75</v>
      </c>
      <c r="G825" s="9">
        <v>1.6</v>
      </c>
      <c r="H825" s="2"/>
      <c r="I825" s="19">
        <v>43353</v>
      </c>
      <c r="J825" s="64">
        <v>0.60416666666666663</v>
      </c>
      <c r="K825" s="9">
        <v>2</v>
      </c>
      <c r="L825" s="9">
        <v>35.799999999999997</v>
      </c>
      <c r="M825" s="9">
        <v>10.8</v>
      </c>
      <c r="N825" s="9">
        <v>0.5</v>
      </c>
      <c r="O825" s="9">
        <f t="shared" si="44"/>
        <v>1</v>
      </c>
    </row>
    <row r="826" spans="1:15">
      <c r="A826" s="79">
        <v>43360</v>
      </c>
      <c r="B826" s="64">
        <v>0.58333333333333337</v>
      </c>
      <c r="C826" s="25">
        <v>2</v>
      </c>
      <c r="D826" s="11">
        <v>39.200000000000003</v>
      </c>
      <c r="E826" s="9">
        <v>10.6</v>
      </c>
      <c r="F826" s="9">
        <v>0.5</v>
      </c>
      <c r="G826" s="9">
        <v>1</v>
      </c>
      <c r="H826" s="2"/>
      <c r="I826" s="19">
        <v>43360</v>
      </c>
      <c r="J826" s="64">
        <v>0.58333333333333337</v>
      </c>
      <c r="K826" s="9">
        <v>2</v>
      </c>
      <c r="L826" s="9">
        <v>39.4</v>
      </c>
      <c r="M826" s="9">
        <v>11.2</v>
      </c>
      <c r="N826" s="9">
        <v>1</v>
      </c>
      <c r="O826" s="9">
        <f t="shared" si="44"/>
        <v>2</v>
      </c>
    </row>
    <row r="827" spans="1:15">
      <c r="A827" s="79">
        <v>43367</v>
      </c>
      <c r="B827" s="64">
        <v>0.58333333333333337</v>
      </c>
      <c r="C827" s="25">
        <v>2.4</v>
      </c>
      <c r="D827" s="11">
        <v>37.299999999999997</v>
      </c>
      <c r="E827" s="9">
        <v>12</v>
      </c>
      <c r="F827" s="9">
        <v>0.5</v>
      </c>
      <c r="G827" s="9">
        <v>1</v>
      </c>
      <c r="H827" s="2"/>
      <c r="I827" s="19">
        <v>43367</v>
      </c>
      <c r="J827" s="64">
        <v>0.58333333333333337</v>
      </c>
      <c r="K827" s="9">
        <v>2</v>
      </c>
      <c r="L827" s="9">
        <v>38.200000000000003</v>
      </c>
      <c r="M827" s="9">
        <v>11.5</v>
      </c>
      <c r="N827" s="9">
        <v>1</v>
      </c>
      <c r="O827" s="9">
        <f t="shared" si="44"/>
        <v>2</v>
      </c>
    </row>
    <row r="828" spans="1:15" s="84" customFormat="1">
      <c r="A828" s="103">
        <v>43374</v>
      </c>
      <c r="B828" s="64">
        <v>0.51041666666666663</v>
      </c>
      <c r="C828" s="25">
        <v>2.4</v>
      </c>
      <c r="D828" s="11">
        <v>36</v>
      </c>
      <c r="E828" s="9">
        <v>12.2</v>
      </c>
      <c r="F828" s="9">
        <v>0.7</v>
      </c>
      <c r="G828" s="9">
        <v>1.4</v>
      </c>
      <c r="H828" s="96"/>
      <c r="I828" s="19">
        <v>43374</v>
      </c>
      <c r="J828" s="64">
        <v>0.51041666666666663</v>
      </c>
      <c r="K828" s="9">
        <v>2</v>
      </c>
      <c r="L828" s="9">
        <v>37.200000000000003</v>
      </c>
      <c r="M828" s="9">
        <v>11.7</v>
      </c>
      <c r="N828" s="9">
        <v>0.6</v>
      </c>
      <c r="O828" s="9">
        <f t="shared" si="44"/>
        <v>1.2</v>
      </c>
    </row>
    <row r="829" spans="1:15">
      <c r="A829" s="79">
        <v>43381</v>
      </c>
      <c r="B829" s="64">
        <v>0.52083333333333337</v>
      </c>
      <c r="C829" s="25">
        <v>2.4</v>
      </c>
      <c r="D829" s="11">
        <v>36.299999999999997</v>
      </c>
      <c r="E829" s="9">
        <v>11.9</v>
      </c>
      <c r="F829" s="9">
        <v>1</v>
      </c>
      <c r="G829" s="9">
        <v>2</v>
      </c>
      <c r="H829" s="96"/>
      <c r="I829" s="19">
        <v>43381</v>
      </c>
      <c r="J829" s="64">
        <v>0.52083333333333337</v>
      </c>
      <c r="K829" s="9">
        <v>2</v>
      </c>
      <c r="L829" s="9">
        <v>35.799999999999997</v>
      </c>
      <c r="M829" s="9">
        <v>10.8</v>
      </c>
      <c r="N829" s="9">
        <v>0.75</v>
      </c>
      <c r="O829" s="9">
        <f t="shared" si="44"/>
        <v>1.5</v>
      </c>
    </row>
    <row r="830" spans="1:15">
      <c r="A830" s="79">
        <v>43388</v>
      </c>
      <c r="B830" s="64">
        <v>0.61458333333333337</v>
      </c>
      <c r="C830" s="25">
        <v>2.4</v>
      </c>
      <c r="D830" s="11">
        <v>36.6</v>
      </c>
      <c r="E830" s="9">
        <v>13.3</v>
      </c>
      <c r="F830" s="9">
        <v>0.7</v>
      </c>
      <c r="G830" s="9">
        <v>1.4</v>
      </c>
      <c r="H830" s="96"/>
      <c r="I830" s="19">
        <v>43388</v>
      </c>
      <c r="J830" s="64">
        <v>0.61458333333333337</v>
      </c>
      <c r="K830" s="9">
        <v>2</v>
      </c>
      <c r="L830" s="9">
        <v>33.6</v>
      </c>
      <c r="M830" s="9">
        <v>10.5</v>
      </c>
      <c r="N830" s="9">
        <v>0.7</v>
      </c>
      <c r="O830" s="9">
        <f t="shared" si="44"/>
        <v>1.4</v>
      </c>
    </row>
    <row r="831" spans="1:15">
      <c r="A831" s="79">
        <v>43395</v>
      </c>
      <c r="B831" s="64">
        <v>0.60416666666666663</v>
      </c>
      <c r="C831" s="25">
        <v>2.4</v>
      </c>
      <c r="D831" s="11">
        <v>36.4</v>
      </c>
      <c r="E831" s="9">
        <v>13.2</v>
      </c>
      <c r="F831" s="9">
        <v>0.6</v>
      </c>
      <c r="G831" s="9">
        <v>1.2</v>
      </c>
      <c r="H831" s="2"/>
      <c r="I831" s="19">
        <v>43395</v>
      </c>
      <c r="J831" s="64">
        <v>0.60416666666666663</v>
      </c>
      <c r="K831" s="9">
        <v>2</v>
      </c>
      <c r="L831" s="9">
        <v>38.200000000000003</v>
      </c>
      <c r="M831" s="9">
        <v>9.9499999999999993</v>
      </c>
      <c r="N831" s="9">
        <v>1</v>
      </c>
      <c r="O831" s="9">
        <f t="shared" si="44"/>
        <v>2</v>
      </c>
    </row>
    <row r="832" spans="1:15">
      <c r="A832" s="79">
        <v>43402</v>
      </c>
      <c r="B832" s="64">
        <v>0.5</v>
      </c>
      <c r="C832" s="25">
        <v>2.4</v>
      </c>
      <c r="D832" s="11">
        <v>35.6</v>
      </c>
      <c r="E832" s="9">
        <v>13.5</v>
      </c>
      <c r="F832" s="9">
        <v>1</v>
      </c>
      <c r="G832" s="9">
        <v>2</v>
      </c>
      <c r="H832" s="2"/>
      <c r="I832" s="19">
        <v>43402</v>
      </c>
      <c r="J832" s="64">
        <v>0.5</v>
      </c>
      <c r="K832" s="9">
        <v>2</v>
      </c>
      <c r="L832" s="9">
        <v>31.3</v>
      </c>
      <c r="M832" s="9">
        <v>11.58</v>
      </c>
      <c r="N832" s="9">
        <v>0.5</v>
      </c>
      <c r="O832" s="9">
        <f t="shared" si="44"/>
        <v>1</v>
      </c>
    </row>
    <row r="833" spans="1:15">
      <c r="A833" s="79">
        <v>43409</v>
      </c>
      <c r="B833" s="64">
        <v>0.58333333333333337</v>
      </c>
      <c r="C833" s="25">
        <v>2.4</v>
      </c>
      <c r="D833" s="11">
        <v>36.200000000000003</v>
      </c>
      <c r="E833" s="9">
        <v>12.5</v>
      </c>
      <c r="F833" s="25">
        <v>0.75</v>
      </c>
      <c r="G833" s="9">
        <v>1.5</v>
      </c>
      <c r="H833" s="96"/>
      <c r="I833" s="19">
        <v>43409</v>
      </c>
      <c r="J833" s="64">
        <v>0.58333333333333337</v>
      </c>
      <c r="K833" s="9">
        <v>2</v>
      </c>
      <c r="L833" s="9">
        <v>33.6</v>
      </c>
      <c r="M833" s="9">
        <v>12</v>
      </c>
      <c r="N833" s="9">
        <v>1</v>
      </c>
      <c r="O833" s="9">
        <f t="shared" si="44"/>
        <v>2</v>
      </c>
    </row>
    <row r="834" spans="1:15">
      <c r="A834" s="79">
        <v>43416</v>
      </c>
      <c r="B834" s="64">
        <v>0.5</v>
      </c>
      <c r="C834" s="25">
        <v>2.4</v>
      </c>
      <c r="D834" s="11">
        <v>34.200000000000003</v>
      </c>
      <c r="E834" s="9">
        <v>12.8</v>
      </c>
      <c r="F834" s="9">
        <v>0.7</v>
      </c>
      <c r="G834" s="9">
        <v>1.4</v>
      </c>
      <c r="H834" s="96"/>
      <c r="I834" s="19">
        <v>43416</v>
      </c>
      <c r="J834" s="64">
        <v>0.5</v>
      </c>
      <c r="K834" s="9">
        <v>2</v>
      </c>
      <c r="L834" s="9">
        <v>37.5</v>
      </c>
      <c r="M834" s="9">
        <v>12.3</v>
      </c>
      <c r="N834" s="9">
        <v>0.7</v>
      </c>
      <c r="O834" s="9">
        <f t="shared" si="44"/>
        <v>1.4</v>
      </c>
    </row>
    <row r="835" spans="1:15">
      <c r="A835" s="79">
        <v>43422</v>
      </c>
      <c r="B835" s="64">
        <v>0.5</v>
      </c>
      <c r="C835" s="25">
        <v>2.4</v>
      </c>
      <c r="D835" s="11">
        <v>33.5</v>
      </c>
      <c r="E835" s="9">
        <v>12</v>
      </c>
      <c r="F835" s="9">
        <v>0.6</v>
      </c>
      <c r="G835" s="9">
        <v>1.2</v>
      </c>
      <c r="H835" s="96"/>
      <c r="I835" s="19">
        <v>43423</v>
      </c>
      <c r="J835" s="64">
        <v>0.5</v>
      </c>
      <c r="K835" s="9">
        <v>2</v>
      </c>
      <c r="L835" s="9">
        <v>31.6</v>
      </c>
      <c r="M835" s="9">
        <v>12.1</v>
      </c>
      <c r="N835" s="9">
        <v>0.6</v>
      </c>
      <c r="O835" s="9">
        <f t="shared" si="44"/>
        <v>1.2</v>
      </c>
    </row>
    <row r="836" spans="1:15">
      <c r="A836" s="79">
        <v>43430</v>
      </c>
      <c r="B836" s="64">
        <v>0.5625</v>
      </c>
      <c r="C836" s="25">
        <v>2.4</v>
      </c>
      <c r="D836" s="11">
        <v>35.299999999999997</v>
      </c>
      <c r="E836" s="9">
        <v>13.04</v>
      </c>
      <c r="F836" s="9">
        <v>1</v>
      </c>
      <c r="G836" s="9">
        <v>2</v>
      </c>
      <c r="H836" s="96"/>
      <c r="I836" s="19">
        <v>43430</v>
      </c>
      <c r="J836" s="64">
        <v>0.5625</v>
      </c>
      <c r="K836" s="9">
        <v>2</v>
      </c>
      <c r="L836" s="9">
        <v>35</v>
      </c>
      <c r="M836" s="9">
        <v>11.46</v>
      </c>
      <c r="N836" s="9">
        <v>1.1000000000000001</v>
      </c>
      <c r="O836" s="9">
        <f t="shared" si="44"/>
        <v>2.2000000000000002</v>
      </c>
    </row>
    <row r="837" spans="1:15">
      <c r="A837" s="79">
        <v>43437</v>
      </c>
      <c r="B837" s="64">
        <v>0.48958333333333331</v>
      </c>
      <c r="C837" s="25">
        <v>2.4</v>
      </c>
      <c r="D837" s="11">
        <v>35.1</v>
      </c>
      <c r="E837" s="9">
        <v>11.2</v>
      </c>
      <c r="F837" s="9">
        <v>0.6</v>
      </c>
      <c r="G837" s="9">
        <v>1.2</v>
      </c>
      <c r="H837" s="96"/>
      <c r="I837" s="19">
        <v>43437</v>
      </c>
      <c r="J837" s="64">
        <v>0.48958333333333331</v>
      </c>
      <c r="K837" s="9">
        <v>1.8</v>
      </c>
      <c r="L837" s="9">
        <v>29.9</v>
      </c>
      <c r="M837" s="9">
        <v>10.1</v>
      </c>
      <c r="N837" s="9">
        <v>0.5</v>
      </c>
      <c r="O837" s="9">
        <f t="shared" si="44"/>
        <v>1</v>
      </c>
    </row>
    <row r="838" spans="1:15">
      <c r="A838" s="79">
        <v>43444</v>
      </c>
      <c r="B838" s="64">
        <v>0.58333333333333337</v>
      </c>
      <c r="C838" s="25">
        <v>2.4</v>
      </c>
      <c r="D838" s="11">
        <v>34.700000000000003</v>
      </c>
      <c r="E838" s="9">
        <v>13.6</v>
      </c>
      <c r="F838" s="9">
        <v>0.5</v>
      </c>
      <c r="G838" s="9">
        <v>1</v>
      </c>
      <c r="H838" s="96"/>
      <c r="I838" s="19">
        <v>43444</v>
      </c>
      <c r="J838" s="64">
        <v>0.58333333333333337</v>
      </c>
      <c r="K838" s="9">
        <v>1.8</v>
      </c>
      <c r="L838" s="9">
        <v>27</v>
      </c>
      <c r="M838" s="9">
        <v>9.9</v>
      </c>
      <c r="N838" s="9">
        <v>0.5</v>
      </c>
      <c r="O838" s="9">
        <f t="shared" si="44"/>
        <v>1</v>
      </c>
    </row>
    <row r="839" spans="1:15">
      <c r="A839" s="79">
        <v>43451</v>
      </c>
      <c r="B839" s="64">
        <v>0.58333333333333337</v>
      </c>
      <c r="C839" s="25">
        <v>2.4</v>
      </c>
      <c r="D839" s="11">
        <v>36.1</v>
      </c>
      <c r="E839" s="9">
        <v>13.8</v>
      </c>
      <c r="F839" s="9">
        <v>1</v>
      </c>
      <c r="G839" s="9">
        <v>2</v>
      </c>
      <c r="H839" s="96"/>
      <c r="I839" s="19">
        <v>43451</v>
      </c>
      <c r="J839" s="64">
        <v>0.58333333333333337</v>
      </c>
      <c r="K839" s="9">
        <v>1.8</v>
      </c>
      <c r="L839" s="9">
        <v>36.6</v>
      </c>
      <c r="M839" s="9">
        <v>9.9</v>
      </c>
      <c r="N839" s="9">
        <v>0.7</v>
      </c>
      <c r="O839" s="9">
        <v>1.5</v>
      </c>
    </row>
    <row r="840" spans="1:15">
      <c r="A840" s="79">
        <v>43458</v>
      </c>
      <c r="B840" s="64">
        <v>0.4375</v>
      </c>
      <c r="C840" s="25">
        <v>2.5</v>
      </c>
      <c r="D840" s="11">
        <v>34.6</v>
      </c>
      <c r="E840" s="9">
        <v>12.4</v>
      </c>
      <c r="F840" s="9">
        <v>0.8</v>
      </c>
      <c r="G840" s="9">
        <v>1.6</v>
      </c>
      <c r="H840" s="96"/>
      <c r="I840" s="19">
        <v>43458</v>
      </c>
      <c r="J840" s="64">
        <v>0.4375</v>
      </c>
      <c r="K840" s="9">
        <v>1.8</v>
      </c>
      <c r="L840" s="9">
        <v>35.799999999999997</v>
      </c>
      <c r="M840" s="9">
        <v>10.4</v>
      </c>
      <c r="N840" s="9">
        <v>0.6</v>
      </c>
      <c r="O840" s="9">
        <v>1.2</v>
      </c>
    </row>
    <row r="841" spans="1:15">
      <c r="A841" s="79">
        <v>43465</v>
      </c>
      <c r="B841" s="64">
        <v>0.53125</v>
      </c>
      <c r="C841" s="25">
        <v>2.5</v>
      </c>
      <c r="D841" s="11">
        <v>32.4</v>
      </c>
      <c r="E841" s="9">
        <v>11.78</v>
      </c>
      <c r="F841" s="9">
        <v>1.1000000000000001</v>
      </c>
      <c r="G841" s="9">
        <v>2.2000000000000002</v>
      </c>
      <c r="H841" s="96"/>
      <c r="I841" s="19">
        <v>43465</v>
      </c>
      <c r="J841" s="64">
        <v>0.53125</v>
      </c>
      <c r="K841" s="9">
        <v>1.8</v>
      </c>
      <c r="L841" s="9">
        <v>36.799999999999997</v>
      </c>
      <c r="M841" s="9">
        <v>10.32</v>
      </c>
      <c r="N841" s="9">
        <v>0.7</v>
      </c>
      <c r="O841" s="9">
        <v>1.4</v>
      </c>
    </row>
    <row r="842" spans="1:15">
      <c r="A842" s="79">
        <v>43472</v>
      </c>
      <c r="B842" s="64">
        <v>0.59027777777777779</v>
      </c>
      <c r="C842" s="25">
        <v>2.4</v>
      </c>
      <c r="D842" s="11">
        <v>33.799999999999997</v>
      </c>
      <c r="E842" s="9">
        <v>11.37</v>
      </c>
      <c r="F842" s="9">
        <v>0.8</v>
      </c>
      <c r="G842" s="9">
        <v>1.6</v>
      </c>
      <c r="H842" s="96"/>
      <c r="I842" s="19">
        <v>43472</v>
      </c>
      <c r="J842" s="64">
        <v>0.59027777777777779</v>
      </c>
      <c r="K842" s="9">
        <v>1.8</v>
      </c>
      <c r="L842" s="9">
        <v>34.700000000000003</v>
      </c>
      <c r="M842" s="9">
        <v>10.119999999999999</v>
      </c>
      <c r="N842" s="9">
        <v>1</v>
      </c>
      <c r="O842" s="9">
        <v>2</v>
      </c>
    </row>
    <row r="843" spans="1:15">
      <c r="A843" s="79">
        <v>43479</v>
      </c>
      <c r="B843" s="64">
        <v>0.47916666666666669</v>
      </c>
      <c r="C843" s="25">
        <v>2.6</v>
      </c>
      <c r="D843" s="11">
        <v>34.1</v>
      </c>
      <c r="E843" s="9">
        <v>12.5</v>
      </c>
      <c r="F843" s="9">
        <v>1</v>
      </c>
      <c r="G843" s="9">
        <v>2</v>
      </c>
      <c r="H843" s="96"/>
      <c r="I843" s="19">
        <v>43479</v>
      </c>
      <c r="J843" s="64">
        <v>0.47916666666666669</v>
      </c>
      <c r="K843" s="9">
        <v>1.8</v>
      </c>
      <c r="L843" s="9">
        <v>37.4</v>
      </c>
      <c r="M843" s="9">
        <v>9.85</v>
      </c>
      <c r="N843" s="9">
        <v>1</v>
      </c>
      <c r="O843" s="9">
        <v>2</v>
      </c>
    </row>
    <row r="844" spans="1:15" s="84" customFormat="1">
      <c r="A844" s="79">
        <v>43486</v>
      </c>
      <c r="B844" s="64">
        <v>0.54166666666666663</v>
      </c>
      <c r="C844" s="25">
        <v>2.6</v>
      </c>
      <c r="D844" s="11">
        <v>32.6</v>
      </c>
      <c r="E844" s="9">
        <v>11.6</v>
      </c>
      <c r="F844" s="9">
        <v>1</v>
      </c>
      <c r="G844" s="9">
        <v>2</v>
      </c>
      <c r="H844" s="96"/>
      <c r="I844" s="19">
        <v>43486</v>
      </c>
      <c r="J844" s="64">
        <v>0.54166666666666663</v>
      </c>
      <c r="K844" s="9">
        <v>1.8</v>
      </c>
      <c r="L844" s="9">
        <v>34.799999999999997</v>
      </c>
      <c r="M844" s="9">
        <v>10</v>
      </c>
      <c r="N844" s="9">
        <v>0.5</v>
      </c>
      <c r="O844" s="9">
        <v>1</v>
      </c>
    </row>
    <row r="845" spans="1:15">
      <c r="A845" s="79">
        <v>43493</v>
      </c>
      <c r="B845" s="64">
        <v>0.5</v>
      </c>
      <c r="C845" s="25">
        <v>2.4</v>
      </c>
      <c r="D845" s="11">
        <v>32.5</v>
      </c>
      <c r="E845" s="9">
        <v>14.4</v>
      </c>
      <c r="F845" s="9">
        <v>0.5</v>
      </c>
      <c r="G845" s="9">
        <v>1</v>
      </c>
      <c r="H845" s="96"/>
      <c r="I845" s="19">
        <v>43493</v>
      </c>
      <c r="J845" s="64">
        <v>0.5</v>
      </c>
      <c r="K845" s="9">
        <v>1.8</v>
      </c>
      <c r="L845" s="9">
        <v>28.2</v>
      </c>
      <c r="M845" s="9">
        <v>10.3</v>
      </c>
      <c r="N845" s="9">
        <v>0.25</v>
      </c>
      <c r="O845" s="9">
        <v>0.6</v>
      </c>
    </row>
    <row r="846" spans="1:15">
      <c r="A846" s="79">
        <v>43500</v>
      </c>
      <c r="B846" s="64">
        <v>0.5625</v>
      </c>
      <c r="C846" s="25">
        <v>2.5</v>
      </c>
      <c r="D846" s="11">
        <v>34.700000000000003</v>
      </c>
      <c r="E846" s="9">
        <v>11.8</v>
      </c>
      <c r="F846" s="9">
        <v>0.5</v>
      </c>
      <c r="G846" s="9">
        <v>1</v>
      </c>
      <c r="H846" s="96"/>
      <c r="I846" s="19">
        <v>43500</v>
      </c>
      <c r="J846" s="64">
        <v>0.5625</v>
      </c>
      <c r="K846" s="9">
        <v>1.8</v>
      </c>
      <c r="L846" s="9">
        <v>36.700000000000003</v>
      </c>
      <c r="M846" s="9">
        <v>10</v>
      </c>
      <c r="N846" s="9">
        <v>1</v>
      </c>
      <c r="O846" s="9">
        <v>2</v>
      </c>
    </row>
    <row r="847" spans="1:15">
      <c r="A847" s="79">
        <v>43507</v>
      </c>
      <c r="B847" s="64">
        <v>0.41666666666666669</v>
      </c>
      <c r="C847" s="25">
        <v>2.6</v>
      </c>
      <c r="D847" s="11">
        <v>33.9</v>
      </c>
      <c r="E847" s="9">
        <v>12.6</v>
      </c>
      <c r="F847" s="9">
        <v>0.75</v>
      </c>
      <c r="G847" s="9">
        <v>1.5</v>
      </c>
      <c r="H847" s="96"/>
      <c r="I847" s="19">
        <v>43507</v>
      </c>
      <c r="J847" s="64">
        <v>0.41666666666666669</v>
      </c>
      <c r="K847" s="9">
        <v>1.8</v>
      </c>
      <c r="L847" s="9">
        <v>36.700000000000003</v>
      </c>
      <c r="M847" s="9">
        <v>10.7</v>
      </c>
      <c r="N847" s="9">
        <v>0.75</v>
      </c>
      <c r="O847" s="9">
        <v>1.5</v>
      </c>
    </row>
    <row r="848" spans="1:15">
      <c r="A848" s="79">
        <v>43514</v>
      </c>
      <c r="B848" s="64">
        <v>0.5</v>
      </c>
      <c r="C848" s="25">
        <v>2.4</v>
      </c>
      <c r="D848" s="11">
        <v>34.4</v>
      </c>
      <c r="E848" s="9">
        <v>11.4</v>
      </c>
      <c r="F848" s="9">
        <v>0.5</v>
      </c>
      <c r="G848" s="9">
        <v>1</v>
      </c>
      <c r="H848" s="96"/>
      <c r="I848" s="19">
        <v>43514</v>
      </c>
      <c r="J848" s="64">
        <v>0.5</v>
      </c>
      <c r="K848" s="9">
        <v>1.8</v>
      </c>
      <c r="L848" s="9">
        <v>37.700000000000003</v>
      </c>
      <c r="M848" s="9">
        <v>11.1</v>
      </c>
      <c r="N848" s="9">
        <v>1</v>
      </c>
      <c r="O848" s="9">
        <v>2</v>
      </c>
    </row>
    <row r="849" spans="1:15">
      <c r="A849" s="79">
        <v>43521</v>
      </c>
      <c r="B849" s="64">
        <v>0.47222222222222227</v>
      </c>
      <c r="C849" s="25">
        <v>2.4</v>
      </c>
      <c r="D849" s="11">
        <v>37.5</v>
      </c>
      <c r="E849" s="9">
        <v>13.54</v>
      </c>
      <c r="F849" s="9">
        <v>1</v>
      </c>
      <c r="G849" s="9">
        <v>2</v>
      </c>
      <c r="H849" s="2"/>
      <c r="I849" s="19">
        <v>43521</v>
      </c>
      <c r="J849" s="64">
        <v>0.47222222222222227</v>
      </c>
      <c r="K849" s="9">
        <v>1.8</v>
      </c>
      <c r="L849" s="9">
        <v>36.200000000000003</v>
      </c>
      <c r="M849" s="9">
        <v>11.8</v>
      </c>
      <c r="N849" s="9">
        <v>1</v>
      </c>
      <c r="O849" s="9">
        <v>2</v>
      </c>
    </row>
    <row r="850" spans="1:15">
      <c r="A850" s="79">
        <v>43528</v>
      </c>
      <c r="B850" s="64">
        <v>0.48958333333333331</v>
      </c>
      <c r="C850" s="25">
        <v>2.4</v>
      </c>
      <c r="D850" s="11">
        <v>32.799999999999997</v>
      </c>
      <c r="E850" s="9">
        <v>12.9</v>
      </c>
      <c r="F850" s="9">
        <v>0.75</v>
      </c>
      <c r="G850" s="9">
        <v>1.5</v>
      </c>
      <c r="H850" s="96"/>
      <c r="I850" s="19">
        <v>43528</v>
      </c>
      <c r="J850" s="64">
        <v>0.48958333333333331</v>
      </c>
      <c r="K850" s="9">
        <v>1.8</v>
      </c>
      <c r="L850" s="9">
        <v>32.4</v>
      </c>
      <c r="M850" s="9">
        <v>1.8</v>
      </c>
      <c r="N850" s="9">
        <v>0.75</v>
      </c>
      <c r="O850" s="9">
        <v>1.5</v>
      </c>
    </row>
    <row r="851" spans="1:15">
      <c r="A851" s="79">
        <v>43535</v>
      </c>
      <c r="B851" s="64">
        <v>0.57986111111111105</v>
      </c>
      <c r="C851" s="25">
        <v>2.4</v>
      </c>
      <c r="D851" s="11">
        <v>33.9</v>
      </c>
      <c r="E851" s="9">
        <v>11.61</v>
      </c>
      <c r="F851" s="9">
        <v>0.8</v>
      </c>
      <c r="G851" s="9">
        <v>1.6</v>
      </c>
      <c r="H851" s="96"/>
      <c r="I851" s="19">
        <v>43535</v>
      </c>
      <c r="J851" s="64">
        <v>0.57986111111111105</v>
      </c>
      <c r="K851" s="9">
        <v>1.8</v>
      </c>
      <c r="L851" s="9">
        <v>35.4</v>
      </c>
      <c r="M851" s="9">
        <v>12.89</v>
      </c>
      <c r="N851" s="9">
        <v>1</v>
      </c>
      <c r="O851" s="9">
        <v>2</v>
      </c>
    </row>
    <row r="852" spans="1:15">
      <c r="A852" s="79">
        <v>43542</v>
      </c>
      <c r="B852" s="64">
        <v>0.47916666666666669</v>
      </c>
      <c r="C852" s="25">
        <v>2.5</v>
      </c>
      <c r="D852" s="11">
        <v>35.6</v>
      </c>
      <c r="E852" s="9">
        <v>12</v>
      </c>
      <c r="F852" s="9">
        <v>0.75</v>
      </c>
      <c r="G852" s="9">
        <v>1.5</v>
      </c>
      <c r="H852" s="96"/>
      <c r="I852" s="19">
        <v>43542</v>
      </c>
      <c r="J852" s="64">
        <v>0.47916666666666669</v>
      </c>
      <c r="K852" s="9">
        <v>1.7</v>
      </c>
      <c r="L852" s="9">
        <v>37</v>
      </c>
      <c r="M852" s="9">
        <v>10.8</v>
      </c>
      <c r="N852" s="9">
        <v>1</v>
      </c>
      <c r="O852" s="9">
        <v>2</v>
      </c>
    </row>
    <row r="853" spans="1:15">
      <c r="A853" s="79">
        <v>43549</v>
      </c>
      <c r="B853" s="64">
        <v>0.59375</v>
      </c>
      <c r="C853" s="25">
        <v>2.4</v>
      </c>
      <c r="D853" s="11">
        <v>35.4</v>
      </c>
      <c r="E853" s="9">
        <v>12.75</v>
      </c>
      <c r="F853" s="9">
        <v>1.1000000000000001</v>
      </c>
      <c r="G853" s="9">
        <v>2.2000000000000002</v>
      </c>
      <c r="H853" s="2"/>
      <c r="I853" s="19">
        <v>43549</v>
      </c>
      <c r="J853" s="64">
        <v>0.59375</v>
      </c>
      <c r="K853" s="9">
        <v>1.8</v>
      </c>
      <c r="L853" s="9">
        <v>33.799999999999997</v>
      </c>
      <c r="M853" s="9">
        <v>10.75</v>
      </c>
      <c r="N853" s="9">
        <v>0.9</v>
      </c>
      <c r="O853" s="9">
        <v>1.8</v>
      </c>
    </row>
    <row r="854" spans="1:15">
      <c r="A854" s="79">
        <v>43556</v>
      </c>
      <c r="B854" s="64">
        <v>0.38541666666666669</v>
      </c>
      <c r="C854" s="25">
        <v>2.4</v>
      </c>
      <c r="D854" s="11">
        <v>29.7</v>
      </c>
      <c r="E854" s="9">
        <v>13.1</v>
      </c>
      <c r="F854" s="9">
        <v>0.5</v>
      </c>
      <c r="G854" s="9">
        <v>1</v>
      </c>
      <c r="H854" s="96"/>
      <c r="I854" s="19">
        <v>43556</v>
      </c>
      <c r="J854" s="64">
        <v>0.38541666666666669</v>
      </c>
      <c r="K854" s="9">
        <v>1.6</v>
      </c>
      <c r="L854" s="9">
        <v>34.799999999999997</v>
      </c>
      <c r="M854" s="9">
        <v>12.1</v>
      </c>
      <c r="N854" s="9">
        <v>0.5</v>
      </c>
      <c r="O854" s="9">
        <v>1</v>
      </c>
    </row>
    <row r="855" spans="1:15">
      <c r="A855" s="79">
        <v>43563</v>
      </c>
      <c r="B855" s="64">
        <v>0.47916666666666669</v>
      </c>
      <c r="C855" s="25">
        <v>2.4</v>
      </c>
      <c r="D855" s="11">
        <v>34.200000000000003</v>
      </c>
      <c r="E855" s="9">
        <v>12.95</v>
      </c>
      <c r="F855" s="9">
        <v>0.25</v>
      </c>
      <c r="G855" s="9">
        <v>0.5</v>
      </c>
      <c r="H855" s="96"/>
      <c r="I855" s="19">
        <v>43563</v>
      </c>
      <c r="J855" s="64">
        <v>0.47916666666666669</v>
      </c>
      <c r="K855" s="9">
        <v>1.7</v>
      </c>
      <c r="L855" s="9">
        <v>37</v>
      </c>
      <c r="M855" s="9">
        <v>10.3</v>
      </c>
      <c r="N855" s="9">
        <v>0.75</v>
      </c>
      <c r="O855" s="9">
        <v>1.5</v>
      </c>
    </row>
    <row r="856" spans="1:15">
      <c r="A856" s="79">
        <v>43570</v>
      </c>
      <c r="B856" s="64">
        <v>0.5625</v>
      </c>
      <c r="C856" s="25">
        <v>2.4</v>
      </c>
      <c r="D856" s="11">
        <v>34.1</v>
      </c>
      <c r="E856" s="9">
        <v>13.6</v>
      </c>
      <c r="F856" s="9">
        <v>0.75</v>
      </c>
      <c r="G856" s="9">
        <v>1.5</v>
      </c>
      <c r="H856" s="96"/>
      <c r="I856" s="19">
        <v>43570</v>
      </c>
      <c r="J856" s="64">
        <v>0.5625</v>
      </c>
      <c r="K856" s="9">
        <v>1.7</v>
      </c>
      <c r="L856" s="9">
        <v>29.7</v>
      </c>
      <c r="M856" s="9">
        <v>8.8000000000000007</v>
      </c>
      <c r="N856" s="9">
        <v>0.25</v>
      </c>
      <c r="O856" s="9">
        <v>0.5</v>
      </c>
    </row>
    <row r="857" spans="1:15">
      <c r="A857" s="79">
        <v>43578</v>
      </c>
      <c r="B857" s="64">
        <v>0.50347222222222221</v>
      </c>
      <c r="C857" s="25">
        <v>2.2999999999999998</v>
      </c>
      <c r="D857" s="11">
        <v>35.799999999999997</v>
      </c>
      <c r="E857" s="9">
        <v>35.53</v>
      </c>
      <c r="F857" s="9">
        <v>0.9</v>
      </c>
      <c r="G857" s="9">
        <v>1.8</v>
      </c>
      <c r="H857" s="96"/>
      <c r="I857" s="19">
        <v>43578</v>
      </c>
      <c r="J857" s="64">
        <v>0.50347222222222221</v>
      </c>
      <c r="K857" s="9">
        <v>1.7</v>
      </c>
      <c r="L857" s="9">
        <v>36.4</v>
      </c>
      <c r="M857" s="9">
        <v>12.36</v>
      </c>
      <c r="N857" s="9">
        <v>0.9</v>
      </c>
      <c r="O857" s="9">
        <v>1.8</v>
      </c>
    </row>
    <row r="858" spans="1:15">
      <c r="A858" s="79">
        <v>43584</v>
      </c>
      <c r="B858" s="64">
        <v>0.46527777777777773</v>
      </c>
      <c r="C858" s="25">
        <v>2.4</v>
      </c>
      <c r="D858" s="11">
        <v>35.799999999999997</v>
      </c>
      <c r="E858" s="9">
        <v>12.59</v>
      </c>
      <c r="F858" s="9">
        <v>1</v>
      </c>
      <c r="G858" s="9">
        <v>2</v>
      </c>
      <c r="H858" s="96"/>
      <c r="I858" s="19">
        <v>43584</v>
      </c>
      <c r="J858" s="64">
        <v>0.46527777777777773</v>
      </c>
      <c r="K858" s="9">
        <v>1.7</v>
      </c>
      <c r="L858" s="9">
        <v>35.5</v>
      </c>
      <c r="M858" s="9">
        <v>12.34</v>
      </c>
      <c r="N858" s="9">
        <v>1</v>
      </c>
      <c r="O858" s="9">
        <v>2</v>
      </c>
    </row>
    <row r="859" spans="1:15">
      <c r="A859" s="79">
        <v>43592</v>
      </c>
      <c r="B859" s="64">
        <v>0.45833333333333331</v>
      </c>
      <c r="C859" s="25">
        <v>2.4</v>
      </c>
      <c r="D859" s="11">
        <v>31</v>
      </c>
      <c r="E859" s="9">
        <v>12</v>
      </c>
      <c r="F859" s="9">
        <v>0.5</v>
      </c>
      <c r="G859" s="9">
        <v>1</v>
      </c>
      <c r="H859" s="96"/>
      <c r="I859" s="19">
        <v>43592</v>
      </c>
      <c r="J859" s="64">
        <v>0.45833333333333331</v>
      </c>
      <c r="K859" s="9">
        <v>1.8</v>
      </c>
      <c r="L859" s="9">
        <v>37.799999999999997</v>
      </c>
      <c r="M859" s="9">
        <v>11</v>
      </c>
      <c r="N859" s="9">
        <v>1</v>
      </c>
      <c r="O859" s="9">
        <v>2</v>
      </c>
    </row>
    <row r="860" spans="1:15">
      <c r="A860" s="79">
        <v>43598</v>
      </c>
      <c r="B860" s="64">
        <v>0.55208333333333337</v>
      </c>
      <c r="C860" s="25">
        <v>2.2999999999999998</v>
      </c>
      <c r="D860" s="11">
        <v>37.200000000000003</v>
      </c>
      <c r="E860" s="9">
        <v>12.66</v>
      </c>
      <c r="F860" s="9">
        <v>1</v>
      </c>
      <c r="G860" s="9">
        <v>2</v>
      </c>
      <c r="H860" s="2"/>
      <c r="I860" s="19">
        <v>43598</v>
      </c>
      <c r="J860" s="64">
        <v>0.55208333333333337</v>
      </c>
      <c r="K860" s="9">
        <v>1.8</v>
      </c>
      <c r="L860" s="9">
        <v>38.700000000000003</v>
      </c>
      <c r="M860" s="9">
        <v>11.76</v>
      </c>
      <c r="N860" s="9">
        <v>1</v>
      </c>
      <c r="O860" s="9">
        <v>2</v>
      </c>
    </row>
    <row r="861" spans="1:15">
      <c r="A861" s="79">
        <v>43605</v>
      </c>
      <c r="B861" s="64">
        <v>0.40625</v>
      </c>
      <c r="C861" s="25">
        <v>2.2999999999999998</v>
      </c>
      <c r="D861" s="11">
        <v>35.799999999999997</v>
      </c>
      <c r="E861" s="9">
        <v>13.1</v>
      </c>
      <c r="F861" s="9">
        <v>1.2</v>
      </c>
      <c r="G861" s="9">
        <v>2.4</v>
      </c>
      <c r="H861" s="2"/>
      <c r="I861" s="19">
        <v>43605</v>
      </c>
      <c r="J861" s="64">
        <v>0.40625</v>
      </c>
      <c r="K861" s="9">
        <v>1.7</v>
      </c>
      <c r="L861" s="9">
        <v>38.1</v>
      </c>
      <c r="M861" s="9">
        <v>12.23</v>
      </c>
      <c r="N861" s="9">
        <v>1</v>
      </c>
      <c r="O861" s="9">
        <v>2</v>
      </c>
    </row>
    <row r="862" spans="1:15">
      <c r="A862" s="79">
        <v>43613</v>
      </c>
      <c r="B862" s="64">
        <v>0.5625</v>
      </c>
      <c r="C862" s="25">
        <v>2.2999999999999998</v>
      </c>
      <c r="D862" s="11">
        <v>36</v>
      </c>
      <c r="E862" s="9">
        <v>12.07</v>
      </c>
      <c r="F862" s="9">
        <v>0.8</v>
      </c>
      <c r="G862" s="9">
        <v>1.6</v>
      </c>
      <c r="H862" s="2"/>
      <c r="I862" s="19">
        <v>43613</v>
      </c>
      <c r="J862" s="64">
        <v>0.5625</v>
      </c>
      <c r="K862" s="9">
        <v>1.8</v>
      </c>
      <c r="L862" s="9">
        <v>37.200000000000003</v>
      </c>
      <c r="M862" s="9">
        <v>11.43</v>
      </c>
      <c r="N862" s="9">
        <v>0.6</v>
      </c>
      <c r="O862" s="9">
        <v>1.2</v>
      </c>
    </row>
    <row r="863" spans="1:15">
      <c r="A863" s="79">
        <v>43619</v>
      </c>
      <c r="B863" s="64">
        <v>0.47916666666666669</v>
      </c>
      <c r="C863" s="25">
        <v>2.4</v>
      </c>
      <c r="D863" s="11">
        <v>37.6</v>
      </c>
      <c r="E863" s="9">
        <v>12.1</v>
      </c>
      <c r="F863" s="9">
        <v>0.75</v>
      </c>
      <c r="G863" s="9">
        <v>1.5</v>
      </c>
      <c r="H863" s="96"/>
      <c r="I863" s="19">
        <v>43619</v>
      </c>
      <c r="J863" s="64">
        <v>0.47916666666666669</v>
      </c>
      <c r="K863" s="9">
        <v>1.7</v>
      </c>
      <c r="L863" s="9">
        <v>39.1</v>
      </c>
      <c r="M863" s="9">
        <v>10.9</v>
      </c>
      <c r="N863" s="9">
        <v>0.75</v>
      </c>
      <c r="O863" s="9">
        <v>1.5</v>
      </c>
    </row>
    <row r="864" spans="1:15" s="84" customFormat="1">
      <c r="A864" s="79">
        <v>43626</v>
      </c>
      <c r="B864" s="64">
        <v>0.60416666666666663</v>
      </c>
      <c r="C864" s="25">
        <v>2.4</v>
      </c>
      <c r="D864" s="11">
        <v>34.6</v>
      </c>
      <c r="E864" s="9">
        <v>10.68</v>
      </c>
      <c r="F864" s="9">
        <v>0.9</v>
      </c>
      <c r="G864" s="9">
        <v>1.8</v>
      </c>
      <c r="H864" s="96"/>
      <c r="I864" s="19">
        <v>43626</v>
      </c>
      <c r="J864" s="64">
        <v>0.60416666666666663</v>
      </c>
      <c r="K864" s="9">
        <v>1.6</v>
      </c>
      <c r="L864" s="9">
        <v>33.6</v>
      </c>
      <c r="M864" s="9">
        <v>19.8</v>
      </c>
      <c r="N864" s="9">
        <v>1</v>
      </c>
      <c r="O864" s="9">
        <v>2</v>
      </c>
    </row>
    <row r="865" spans="1:15" s="84" customFormat="1">
      <c r="A865" s="79">
        <v>43633</v>
      </c>
      <c r="B865" s="64">
        <v>0.5625</v>
      </c>
      <c r="C865" s="25">
        <v>2.4</v>
      </c>
      <c r="D865" s="11">
        <v>35.9</v>
      </c>
      <c r="E865" s="9">
        <v>11.9</v>
      </c>
      <c r="F865" s="9">
        <v>0.5</v>
      </c>
      <c r="G865" s="9">
        <v>1</v>
      </c>
      <c r="H865" s="96"/>
      <c r="I865" s="19">
        <v>43633</v>
      </c>
      <c r="J865" s="64">
        <v>0.58333333333333337</v>
      </c>
      <c r="K865" s="9">
        <v>1.7</v>
      </c>
      <c r="L865" s="9">
        <v>32.9</v>
      </c>
      <c r="M865" s="9">
        <v>10.8</v>
      </c>
      <c r="N865" s="9">
        <v>0.75</v>
      </c>
      <c r="O865" s="9">
        <v>1.5</v>
      </c>
    </row>
    <row r="866" spans="1:15" s="84" customFormat="1">
      <c r="A866" s="79">
        <v>43640</v>
      </c>
      <c r="B866" s="64">
        <v>0.625</v>
      </c>
      <c r="C866" s="25">
        <v>2.4</v>
      </c>
      <c r="D866" s="11">
        <v>36.1</v>
      </c>
      <c r="E866" s="9">
        <v>9.6999999999999993</v>
      </c>
      <c r="F866" s="9">
        <v>0.8</v>
      </c>
      <c r="G866" s="9">
        <v>1.6</v>
      </c>
      <c r="H866" s="96"/>
      <c r="I866" s="19">
        <v>43640</v>
      </c>
      <c r="J866" s="64">
        <v>0.64583333333333337</v>
      </c>
      <c r="K866" s="9">
        <v>1.7</v>
      </c>
      <c r="L866" s="9">
        <v>39.200000000000003</v>
      </c>
      <c r="M866" s="9">
        <v>10.87</v>
      </c>
      <c r="N866" s="9">
        <v>1.2</v>
      </c>
      <c r="O866" s="9">
        <v>2.4</v>
      </c>
    </row>
    <row r="867" spans="1:15" s="84" customFormat="1">
      <c r="A867" s="79">
        <v>43647</v>
      </c>
      <c r="B867" s="64">
        <v>0.47222222222222227</v>
      </c>
      <c r="C867" s="25">
        <v>2.4</v>
      </c>
      <c r="D867" s="11">
        <v>34.299999999999997</v>
      </c>
      <c r="E867" s="9">
        <v>11.42</v>
      </c>
      <c r="F867" s="9">
        <v>1.2</v>
      </c>
      <c r="G867" s="9">
        <v>2.4</v>
      </c>
      <c r="H867" s="96"/>
      <c r="I867" s="19">
        <v>43647</v>
      </c>
      <c r="J867" s="64">
        <v>0.47916666666666669</v>
      </c>
      <c r="K867" s="9">
        <v>1.7</v>
      </c>
      <c r="L867" s="9">
        <v>37.299999999999997</v>
      </c>
      <c r="M867" s="9">
        <v>11.09</v>
      </c>
      <c r="N867" s="9">
        <v>0.5</v>
      </c>
      <c r="O867" s="9">
        <v>1</v>
      </c>
    </row>
    <row r="868" spans="1:15" s="84" customFormat="1">
      <c r="A868" s="79">
        <v>43654</v>
      </c>
      <c r="B868" s="64">
        <v>0.55208333333333337</v>
      </c>
      <c r="C868" s="25">
        <v>2.2999999999999998</v>
      </c>
      <c r="D868" s="11">
        <v>36.700000000000003</v>
      </c>
      <c r="E868" s="9">
        <v>10.36</v>
      </c>
      <c r="F868" s="9">
        <v>1.2</v>
      </c>
      <c r="G868" s="9">
        <v>2.4</v>
      </c>
      <c r="H868" s="96"/>
      <c r="I868" s="19">
        <v>43654</v>
      </c>
      <c r="J868" s="64">
        <v>0.55208333333333337</v>
      </c>
      <c r="K868" s="9">
        <v>1.6</v>
      </c>
      <c r="L868" s="9">
        <v>35.4</v>
      </c>
      <c r="M868" s="9">
        <v>10.26</v>
      </c>
      <c r="N868" s="9">
        <v>0.5</v>
      </c>
      <c r="O868" s="9">
        <v>1</v>
      </c>
    </row>
    <row r="869" spans="1:15">
      <c r="A869" s="79">
        <v>43661</v>
      </c>
      <c r="B869" s="64">
        <v>0.40625</v>
      </c>
      <c r="C869" s="25">
        <v>2.2999999999999998</v>
      </c>
      <c r="D869" s="11">
        <v>36.6</v>
      </c>
      <c r="E869" s="9">
        <v>11.9</v>
      </c>
      <c r="F869" s="9">
        <v>1.2</v>
      </c>
      <c r="G869" s="9">
        <v>2.4</v>
      </c>
      <c r="H869" s="2"/>
      <c r="I869" s="19">
        <v>43661</v>
      </c>
      <c r="J869" s="64">
        <v>0.40625</v>
      </c>
      <c r="K869" s="9">
        <v>1.7</v>
      </c>
      <c r="L869" s="9">
        <v>35.9</v>
      </c>
      <c r="M869" s="9">
        <v>10.91</v>
      </c>
      <c r="N869" s="9">
        <v>0.5</v>
      </c>
      <c r="O869" s="9">
        <v>1</v>
      </c>
    </row>
    <row r="870" spans="1:15">
      <c r="A870" s="79">
        <v>43668</v>
      </c>
      <c r="B870" s="64">
        <v>0.5625</v>
      </c>
      <c r="C870" s="25">
        <v>2.2999999999999998</v>
      </c>
      <c r="D870" s="11">
        <v>38.700000000000003</v>
      </c>
      <c r="E870" s="9">
        <v>10.31</v>
      </c>
      <c r="F870" s="9">
        <v>1.1000000000000001</v>
      </c>
      <c r="G870" s="9">
        <v>2.2000000000000002</v>
      </c>
      <c r="H870" s="2"/>
      <c r="I870" s="19">
        <v>43668</v>
      </c>
      <c r="J870" s="64">
        <v>0.5625</v>
      </c>
      <c r="K870" s="9">
        <v>1.6</v>
      </c>
      <c r="L870" s="9">
        <v>40.1</v>
      </c>
      <c r="M870" s="9">
        <v>10.98</v>
      </c>
      <c r="N870" s="9">
        <v>0.5</v>
      </c>
      <c r="O870" s="9">
        <v>1</v>
      </c>
    </row>
    <row r="871" spans="1:15">
      <c r="A871" s="79">
        <v>43675</v>
      </c>
      <c r="B871" s="64">
        <v>0.5</v>
      </c>
      <c r="C871" s="25">
        <v>2.2000000000000002</v>
      </c>
      <c r="D871" s="11">
        <v>38.799999999999997</v>
      </c>
      <c r="E871" s="9">
        <v>11.54</v>
      </c>
      <c r="F871" s="9">
        <v>0.5</v>
      </c>
      <c r="G871" s="9">
        <v>1</v>
      </c>
      <c r="H871" s="2"/>
      <c r="I871" s="19">
        <v>43675</v>
      </c>
      <c r="J871" s="64">
        <v>0.5</v>
      </c>
      <c r="K871" s="9">
        <v>1.6</v>
      </c>
      <c r="L871" s="9">
        <v>37.9</v>
      </c>
      <c r="M871" s="9">
        <v>10.53</v>
      </c>
      <c r="N871" s="9">
        <v>1</v>
      </c>
      <c r="O871" s="9">
        <v>2</v>
      </c>
    </row>
    <row r="872" spans="1:15">
      <c r="A872" s="79">
        <v>43683</v>
      </c>
      <c r="B872" s="64">
        <v>0.55902777777777779</v>
      </c>
      <c r="C872" s="25">
        <v>2.2999999999999998</v>
      </c>
      <c r="D872" s="11">
        <v>36.799999999999997</v>
      </c>
      <c r="E872" s="9">
        <v>10.47</v>
      </c>
      <c r="F872" s="9">
        <v>1</v>
      </c>
      <c r="G872" s="9">
        <v>2</v>
      </c>
      <c r="H872" s="2"/>
      <c r="I872" s="19">
        <v>43682</v>
      </c>
      <c r="J872" s="64">
        <v>0.5</v>
      </c>
      <c r="K872" s="9">
        <v>1.7</v>
      </c>
      <c r="L872" s="9">
        <v>39.4</v>
      </c>
      <c r="M872" s="9">
        <v>10.81</v>
      </c>
      <c r="N872" s="9">
        <v>0.5</v>
      </c>
      <c r="O872" s="9">
        <v>1</v>
      </c>
    </row>
    <row r="873" spans="1:15">
      <c r="A873" s="79">
        <v>43689</v>
      </c>
      <c r="B873" s="64">
        <v>0.64583333333333337</v>
      </c>
      <c r="C873" s="25">
        <v>2.2999999999999998</v>
      </c>
      <c r="D873" s="11">
        <v>35.200000000000003</v>
      </c>
      <c r="E873" s="9">
        <v>11.61</v>
      </c>
      <c r="F873" s="9">
        <v>1.1000000000000001</v>
      </c>
      <c r="G873" s="9">
        <v>2.2000000000000002</v>
      </c>
      <c r="H873" s="2"/>
      <c r="I873" s="19">
        <v>43689</v>
      </c>
      <c r="J873" s="64">
        <v>0.64583333333333337</v>
      </c>
      <c r="K873" s="9">
        <v>1.7</v>
      </c>
      <c r="L873" s="9">
        <v>37.4</v>
      </c>
      <c r="M873" s="9">
        <v>10.92</v>
      </c>
      <c r="N873" s="9">
        <v>0.7</v>
      </c>
      <c r="O873" s="9">
        <v>1.4</v>
      </c>
    </row>
    <row r="874" spans="1:15">
      <c r="A874" s="79">
        <v>43696</v>
      </c>
      <c r="B874" s="64">
        <v>0.5625</v>
      </c>
      <c r="C874" s="25">
        <v>2.2000000000000002</v>
      </c>
      <c r="D874" s="11">
        <v>38.299999999999997</v>
      </c>
      <c r="E874" s="9">
        <v>11.2</v>
      </c>
      <c r="F874" s="9">
        <v>0.6</v>
      </c>
      <c r="G874" s="9">
        <v>1.2</v>
      </c>
      <c r="H874" s="2"/>
      <c r="I874" s="19">
        <v>43696</v>
      </c>
      <c r="J874" s="64">
        <v>0.5625</v>
      </c>
      <c r="K874" s="9">
        <v>1.7</v>
      </c>
      <c r="L874" s="9">
        <v>39.6</v>
      </c>
      <c r="M874" s="9">
        <v>11.02</v>
      </c>
      <c r="N874" s="9">
        <v>0.25</v>
      </c>
      <c r="O874" s="9">
        <v>0.5</v>
      </c>
    </row>
    <row r="875" spans="1:15">
      <c r="A875" s="79">
        <v>43705</v>
      </c>
      <c r="B875" s="64">
        <v>0.58333333333333337</v>
      </c>
      <c r="C875" s="25">
        <v>2.2000000000000002</v>
      </c>
      <c r="D875" s="11">
        <v>39.200000000000003</v>
      </c>
      <c r="E875" s="9">
        <v>10.94</v>
      </c>
      <c r="F875" s="9">
        <v>0.5</v>
      </c>
      <c r="G875" s="9">
        <v>1</v>
      </c>
      <c r="H875" s="96"/>
      <c r="I875" s="19">
        <v>43705</v>
      </c>
      <c r="J875" s="64">
        <v>0.58333333333333337</v>
      </c>
      <c r="K875" s="9">
        <v>1.6</v>
      </c>
      <c r="L875" s="9">
        <v>39.4</v>
      </c>
      <c r="M875" s="9">
        <v>10.9</v>
      </c>
      <c r="N875" s="9">
        <v>0.5</v>
      </c>
      <c r="O875" s="9">
        <v>1</v>
      </c>
    </row>
    <row r="876" spans="1:15">
      <c r="A876" s="79">
        <v>43710</v>
      </c>
      <c r="B876" s="64">
        <v>0.64930555555555558</v>
      </c>
      <c r="C876" s="25">
        <v>2.2000000000000002</v>
      </c>
      <c r="D876" s="11">
        <v>36.4</v>
      </c>
      <c r="E876" s="9">
        <v>11.27</v>
      </c>
      <c r="F876" s="9">
        <v>1</v>
      </c>
      <c r="G876" s="9">
        <v>2</v>
      </c>
      <c r="H876" s="2"/>
      <c r="I876" s="19">
        <v>43710</v>
      </c>
      <c r="J876" s="64">
        <v>0.64930555555555558</v>
      </c>
      <c r="K876" s="9">
        <v>1.6</v>
      </c>
      <c r="L876" s="9">
        <v>38</v>
      </c>
      <c r="M876" s="9">
        <v>11.28</v>
      </c>
      <c r="N876" s="9">
        <v>0.6</v>
      </c>
      <c r="O876" s="9">
        <v>1.2</v>
      </c>
    </row>
    <row r="877" spans="1:15">
      <c r="A877" s="79">
        <v>43718</v>
      </c>
      <c r="B877" s="64">
        <v>0.46875</v>
      </c>
      <c r="C877" s="25">
        <v>2.4</v>
      </c>
      <c r="D877" s="11">
        <v>37.9</v>
      </c>
      <c r="E877" s="9">
        <v>10.8</v>
      </c>
      <c r="F877" s="9">
        <v>1</v>
      </c>
      <c r="G877" s="9">
        <v>2</v>
      </c>
      <c r="H877" s="2"/>
      <c r="I877" s="19">
        <v>43718</v>
      </c>
      <c r="J877" s="64">
        <v>0.46875</v>
      </c>
      <c r="K877" s="9">
        <v>1.6</v>
      </c>
      <c r="L877" s="9">
        <v>38.9</v>
      </c>
      <c r="M877" s="9">
        <v>11.7</v>
      </c>
      <c r="N877" s="9">
        <v>0.5</v>
      </c>
      <c r="O877" s="9">
        <v>1</v>
      </c>
    </row>
    <row r="878" spans="1:15">
      <c r="A878" s="79">
        <v>43724</v>
      </c>
      <c r="B878" s="64">
        <v>0.64583333333333337</v>
      </c>
      <c r="C878" s="25">
        <v>2.2000000000000002</v>
      </c>
      <c r="D878" s="11">
        <v>37.799999999999997</v>
      </c>
      <c r="E878" s="9">
        <v>12.6</v>
      </c>
      <c r="F878" s="9">
        <v>1</v>
      </c>
      <c r="G878" s="9">
        <v>2</v>
      </c>
      <c r="H878" s="2"/>
      <c r="I878" s="19">
        <v>43724</v>
      </c>
      <c r="J878" s="64">
        <v>0.64583333333333337</v>
      </c>
      <c r="K878" s="9">
        <v>1.6</v>
      </c>
      <c r="L878" s="9">
        <v>39.1</v>
      </c>
      <c r="M878" s="9">
        <v>12</v>
      </c>
      <c r="N878" s="9">
        <v>0.6</v>
      </c>
      <c r="O878" s="9">
        <v>1.2</v>
      </c>
    </row>
    <row r="879" spans="1:15">
      <c r="A879" s="79">
        <v>43731</v>
      </c>
      <c r="B879" s="64">
        <v>0.57291666666666663</v>
      </c>
      <c r="C879" s="25">
        <v>2.2000000000000002</v>
      </c>
      <c r="D879" s="11">
        <v>37.9</v>
      </c>
      <c r="E879" s="9">
        <v>12.58</v>
      </c>
      <c r="F879" s="9">
        <v>0.7</v>
      </c>
      <c r="G879" s="9">
        <v>1.4</v>
      </c>
      <c r="H879" s="2"/>
      <c r="I879" s="19">
        <v>43731</v>
      </c>
      <c r="J879" s="64">
        <v>0.57291666666666663</v>
      </c>
      <c r="K879" s="9">
        <v>1.7</v>
      </c>
      <c r="L879" s="9">
        <v>38.1</v>
      </c>
      <c r="M879" s="9">
        <v>10.5</v>
      </c>
      <c r="N879" s="9">
        <v>1</v>
      </c>
      <c r="O879" s="9">
        <v>2</v>
      </c>
    </row>
    <row r="880" spans="1:15" s="84" customFormat="1">
      <c r="A880" s="79">
        <v>43738</v>
      </c>
      <c r="B880" s="64">
        <v>0.57291666666666663</v>
      </c>
      <c r="C880" s="25">
        <v>2.2000000000000002</v>
      </c>
      <c r="D880" s="11">
        <v>37.9</v>
      </c>
      <c r="E880" s="9">
        <v>12.58</v>
      </c>
      <c r="F880" s="9">
        <v>0.7</v>
      </c>
      <c r="G880" s="9">
        <v>1.4</v>
      </c>
      <c r="H880" s="96"/>
      <c r="I880" s="19">
        <v>43738</v>
      </c>
      <c r="J880" s="64">
        <v>0.57291666666666663</v>
      </c>
      <c r="K880" s="9">
        <v>1.7</v>
      </c>
      <c r="L880" s="9">
        <v>38.1</v>
      </c>
      <c r="M880" s="9">
        <v>10.5</v>
      </c>
      <c r="N880" s="9">
        <v>1</v>
      </c>
      <c r="O880" s="9">
        <v>2</v>
      </c>
    </row>
    <row r="881" spans="1:15" s="84" customFormat="1">
      <c r="A881" s="79">
        <v>43745</v>
      </c>
      <c r="B881" s="64">
        <v>0.48958333333333331</v>
      </c>
      <c r="C881" s="25">
        <v>2.2000000000000002</v>
      </c>
      <c r="D881" s="11">
        <v>35.200000000000003</v>
      </c>
      <c r="E881" s="9">
        <v>11.5</v>
      </c>
      <c r="F881" s="9">
        <v>0.75</v>
      </c>
      <c r="G881" s="9">
        <v>1.5</v>
      </c>
      <c r="H881" s="96"/>
      <c r="I881" s="19">
        <v>43745</v>
      </c>
      <c r="J881" s="64">
        <v>0.48958333333333331</v>
      </c>
      <c r="K881" s="9">
        <v>1.8</v>
      </c>
      <c r="L881" s="9">
        <v>36.299999999999997</v>
      </c>
      <c r="M881" s="9">
        <v>10.6</v>
      </c>
      <c r="N881" s="9">
        <v>0.75</v>
      </c>
      <c r="O881" s="9">
        <v>1.5</v>
      </c>
    </row>
    <row r="882" spans="1:15">
      <c r="A882" s="79">
        <v>43752</v>
      </c>
      <c r="B882" s="64">
        <v>0.57291666666666663</v>
      </c>
      <c r="C882" s="25">
        <v>2.2000000000000002</v>
      </c>
      <c r="D882" s="11">
        <v>32.200000000000003</v>
      </c>
      <c r="E882" s="9">
        <v>10.9</v>
      </c>
      <c r="F882" s="9">
        <v>0.5</v>
      </c>
      <c r="G882" s="9">
        <v>1</v>
      </c>
      <c r="H882" s="96"/>
      <c r="I882" s="19">
        <v>43754</v>
      </c>
      <c r="J882" s="64">
        <v>0.45833333333333331</v>
      </c>
      <c r="K882" s="9">
        <v>1.8</v>
      </c>
      <c r="L882" s="9">
        <v>36.6</v>
      </c>
      <c r="M882" s="9">
        <v>10.1</v>
      </c>
      <c r="N882" s="9">
        <v>0.75</v>
      </c>
      <c r="O882" s="9">
        <v>1.5</v>
      </c>
    </row>
    <row r="883" spans="1:15">
      <c r="A883" s="79">
        <v>43759</v>
      </c>
      <c r="B883" s="64">
        <v>0.58680555555555558</v>
      </c>
      <c r="C883" s="25">
        <v>2.4</v>
      </c>
      <c r="D883" s="11">
        <v>35.5</v>
      </c>
      <c r="E883" s="9">
        <v>13.2</v>
      </c>
      <c r="F883" s="9">
        <v>0.75</v>
      </c>
      <c r="G883" s="9">
        <v>1.5</v>
      </c>
      <c r="H883" s="96"/>
      <c r="I883" s="19">
        <v>43759</v>
      </c>
      <c r="J883" s="64">
        <v>0.59375</v>
      </c>
      <c r="K883" s="9">
        <v>1.8</v>
      </c>
      <c r="L883" s="9">
        <v>36.9</v>
      </c>
      <c r="M883" s="9">
        <v>9.6</v>
      </c>
      <c r="N883" s="9">
        <v>0.75</v>
      </c>
      <c r="O883" s="9">
        <v>1.5</v>
      </c>
    </row>
    <row r="884" spans="1:15">
      <c r="A884" s="79">
        <v>43766</v>
      </c>
      <c r="B884" s="64">
        <v>0.55208333333333337</v>
      </c>
      <c r="C884" s="25">
        <v>2.2000000000000002</v>
      </c>
      <c r="D884" s="11">
        <v>34.299999999999997</v>
      </c>
      <c r="E884" s="9">
        <v>12</v>
      </c>
      <c r="F884" s="9">
        <v>0.5</v>
      </c>
      <c r="G884" s="9">
        <v>1</v>
      </c>
      <c r="H884" s="96"/>
      <c r="I884" s="19">
        <v>43766</v>
      </c>
      <c r="J884" s="64">
        <v>0.55208333333333337</v>
      </c>
      <c r="K884" s="9">
        <v>1.8</v>
      </c>
      <c r="L884" s="9">
        <v>36.4</v>
      </c>
      <c r="M884" s="9">
        <v>11.2</v>
      </c>
      <c r="N884" s="9">
        <v>0.5</v>
      </c>
      <c r="O884" s="9">
        <v>1</v>
      </c>
    </row>
    <row r="885" spans="1:15">
      <c r="A885" s="79">
        <v>43773</v>
      </c>
      <c r="B885" s="64">
        <v>0.5625</v>
      </c>
      <c r="C885" s="25">
        <v>2.2000000000000002</v>
      </c>
      <c r="D885" s="11">
        <v>36</v>
      </c>
      <c r="E885" s="9">
        <v>11.1</v>
      </c>
      <c r="F885" s="9">
        <v>0.5</v>
      </c>
      <c r="G885" s="9">
        <v>1</v>
      </c>
      <c r="H885" s="96"/>
      <c r="I885" s="19">
        <v>43773</v>
      </c>
      <c r="J885" s="64">
        <v>0.5625</v>
      </c>
      <c r="K885" s="9">
        <v>1.8</v>
      </c>
      <c r="L885" s="9">
        <v>31.1</v>
      </c>
      <c r="M885" s="9">
        <v>10.199999999999999</v>
      </c>
      <c r="N885" s="9">
        <v>0.5</v>
      </c>
      <c r="O885" s="9">
        <v>1</v>
      </c>
    </row>
    <row r="886" spans="1:15">
      <c r="A886" s="79">
        <v>43780</v>
      </c>
      <c r="B886" s="64">
        <v>0.48958333333333331</v>
      </c>
      <c r="C886" s="25">
        <v>2.2000000000000002</v>
      </c>
      <c r="D886" s="11">
        <v>32.4</v>
      </c>
      <c r="E886" s="9">
        <v>11.67</v>
      </c>
      <c r="F886" s="9">
        <v>0.5</v>
      </c>
      <c r="G886" s="9">
        <v>1</v>
      </c>
      <c r="H886" s="96"/>
      <c r="I886" s="19">
        <v>43780</v>
      </c>
      <c r="J886" s="64">
        <v>0.48958333333333331</v>
      </c>
      <c r="K886" s="9">
        <v>1.7</v>
      </c>
      <c r="L886" s="9">
        <v>31.9</v>
      </c>
      <c r="M886" s="9">
        <v>10.73</v>
      </c>
      <c r="N886" s="9">
        <v>1</v>
      </c>
      <c r="O886" s="9">
        <v>2</v>
      </c>
    </row>
    <row r="887" spans="1:15">
      <c r="A887" s="79">
        <v>43787</v>
      </c>
      <c r="B887" s="64">
        <v>0.55208333333333337</v>
      </c>
      <c r="C887" s="25">
        <v>2.2000000000000002</v>
      </c>
      <c r="D887" s="11">
        <v>34.5</v>
      </c>
      <c r="E887" s="9">
        <v>13.25</v>
      </c>
      <c r="F887" s="9">
        <v>1</v>
      </c>
      <c r="G887" s="9">
        <v>2</v>
      </c>
      <c r="H887" s="96"/>
      <c r="I887" s="19">
        <v>43787</v>
      </c>
      <c r="J887" s="64">
        <v>0.55208333333333337</v>
      </c>
      <c r="K887" s="9">
        <v>1.7</v>
      </c>
      <c r="L887" s="9">
        <v>31.2</v>
      </c>
      <c r="M887" s="9">
        <v>10.99</v>
      </c>
      <c r="N887" s="9">
        <v>0.75</v>
      </c>
      <c r="O887" s="9">
        <v>1.5</v>
      </c>
    </row>
    <row r="888" spans="1:15">
      <c r="A888" s="79">
        <v>43794</v>
      </c>
      <c r="B888" s="64">
        <v>0.59375</v>
      </c>
      <c r="C888" s="25">
        <v>2.4</v>
      </c>
      <c r="D888" s="11">
        <v>36.4</v>
      </c>
      <c r="E888" s="9">
        <v>14.4</v>
      </c>
      <c r="F888" s="9">
        <v>0.5</v>
      </c>
      <c r="G888" s="9">
        <v>1</v>
      </c>
      <c r="H888" s="96"/>
      <c r="I888" s="19">
        <v>43794</v>
      </c>
      <c r="J888" s="64">
        <v>0.59375</v>
      </c>
      <c r="K888" s="9">
        <v>1.6</v>
      </c>
      <c r="L888" s="9">
        <v>37.9</v>
      </c>
      <c r="M888" s="9">
        <v>10.1</v>
      </c>
      <c r="N888" s="9">
        <v>0.5</v>
      </c>
      <c r="O888" s="9">
        <v>1</v>
      </c>
    </row>
    <row r="889" spans="1:15" s="84" customFormat="1">
      <c r="A889" s="79">
        <v>43801</v>
      </c>
      <c r="B889" s="64">
        <v>0.60416666666666663</v>
      </c>
      <c r="C889" s="25">
        <v>2.2000000000000002</v>
      </c>
      <c r="D889" s="11">
        <v>34.9</v>
      </c>
      <c r="E889" s="9">
        <v>12.35</v>
      </c>
      <c r="F889" s="9">
        <v>0.5</v>
      </c>
      <c r="G889" s="9">
        <v>1</v>
      </c>
      <c r="H889" s="96"/>
      <c r="I889" s="19">
        <v>43801</v>
      </c>
      <c r="J889" s="64">
        <v>0.60416666666666663</v>
      </c>
      <c r="K889" s="9">
        <v>1.8</v>
      </c>
      <c r="L889" s="9">
        <v>35.6</v>
      </c>
      <c r="M889" s="9">
        <v>10.36</v>
      </c>
      <c r="N889" s="9">
        <v>0.25</v>
      </c>
      <c r="O889" s="9">
        <v>0.5</v>
      </c>
    </row>
    <row r="890" spans="1:15">
      <c r="A890" s="79">
        <v>43809</v>
      </c>
      <c r="B890" s="64">
        <v>0.59027777777777779</v>
      </c>
      <c r="C890" s="25">
        <v>2.4</v>
      </c>
      <c r="D890" s="11">
        <v>33.1</v>
      </c>
      <c r="E890" s="9">
        <v>12.9</v>
      </c>
      <c r="F890" s="9">
        <v>0.6</v>
      </c>
      <c r="G890" s="9">
        <v>1.2</v>
      </c>
      <c r="H890" s="96"/>
      <c r="I890" s="19">
        <v>43809</v>
      </c>
      <c r="J890" s="64">
        <v>0.59027777777777779</v>
      </c>
      <c r="K890" s="9">
        <v>1.6</v>
      </c>
      <c r="L890" s="9">
        <v>34.4</v>
      </c>
      <c r="M890" s="9">
        <v>10.8</v>
      </c>
      <c r="N890" s="9">
        <v>0.5</v>
      </c>
      <c r="O890" s="9">
        <v>1</v>
      </c>
    </row>
    <row r="891" spans="1:15">
      <c r="A891" s="79">
        <v>43815</v>
      </c>
      <c r="B891" s="64">
        <v>0.63194444444444442</v>
      </c>
      <c r="C891" s="25">
        <v>2.2000000000000002</v>
      </c>
      <c r="D891" s="11">
        <v>34.4</v>
      </c>
      <c r="E891" s="9">
        <v>14</v>
      </c>
      <c r="F891" s="9">
        <v>0.75</v>
      </c>
      <c r="G891" s="9">
        <v>1.5</v>
      </c>
      <c r="H891" s="96"/>
      <c r="I891" s="19">
        <v>43815</v>
      </c>
      <c r="J891" s="64">
        <v>0.63194444444444442</v>
      </c>
      <c r="K891" s="9">
        <v>1.6</v>
      </c>
      <c r="L891" s="9">
        <v>35.299999999999997</v>
      </c>
      <c r="M891" s="9">
        <v>10.7</v>
      </c>
      <c r="N891" s="9">
        <v>0.5</v>
      </c>
      <c r="O891" s="9">
        <v>1</v>
      </c>
    </row>
    <row r="892" spans="1:15">
      <c r="A892" s="79">
        <v>43822</v>
      </c>
      <c r="B892" s="64">
        <v>0.5625</v>
      </c>
      <c r="C892" s="25">
        <v>2.2000000000000002</v>
      </c>
      <c r="D892" s="11">
        <v>34.6</v>
      </c>
      <c r="E892" s="9">
        <v>13.48</v>
      </c>
      <c r="F892" s="9">
        <v>1</v>
      </c>
      <c r="G892" s="9">
        <v>2</v>
      </c>
      <c r="H892" s="96"/>
      <c r="I892" s="19">
        <v>43822</v>
      </c>
      <c r="J892" s="64">
        <v>0.5625</v>
      </c>
      <c r="K892" s="9">
        <v>1.6</v>
      </c>
      <c r="L892" s="9">
        <v>31.2</v>
      </c>
      <c r="M892" s="9">
        <v>10.46</v>
      </c>
      <c r="N892" s="9">
        <v>0.6</v>
      </c>
      <c r="O892" s="9">
        <v>1.2</v>
      </c>
    </row>
    <row r="893" spans="1:15" s="84" customFormat="1">
      <c r="A893" s="79">
        <v>43830</v>
      </c>
      <c r="B893" s="64">
        <v>0.375</v>
      </c>
      <c r="C893" s="25" t="s">
        <v>34</v>
      </c>
      <c r="D893" s="11">
        <v>34.9</v>
      </c>
      <c r="E893" s="9">
        <v>12.3</v>
      </c>
      <c r="F893" s="9">
        <v>0.3</v>
      </c>
      <c r="G893" s="9">
        <v>0.6</v>
      </c>
      <c r="H893" s="96"/>
      <c r="I893" s="19">
        <v>43830</v>
      </c>
      <c r="J893" s="64">
        <v>0.375</v>
      </c>
      <c r="K893" s="9">
        <v>1.6</v>
      </c>
      <c r="L893" s="9">
        <v>36.299999999999997</v>
      </c>
      <c r="M893" s="9">
        <v>11.7</v>
      </c>
      <c r="N893" s="9">
        <v>0.5</v>
      </c>
      <c r="O893" s="9">
        <v>1</v>
      </c>
    </row>
    <row r="894" spans="1:15" s="84" customFormat="1">
      <c r="A894" s="79">
        <v>43836</v>
      </c>
      <c r="B894" s="64">
        <v>0.65625</v>
      </c>
      <c r="C894" s="25">
        <v>2.2000000000000002</v>
      </c>
      <c r="D894" s="11">
        <v>34</v>
      </c>
      <c r="E894" s="9">
        <v>13.6</v>
      </c>
      <c r="F894" s="9">
        <v>0.5</v>
      </c>
      <c r="G894" s="9">
        <v>1</v>
      </c>
      <c r="H894" s="96"/>
      <c r="I894" s="19">
        <v>43836</v>
      </c>
      <c r="J894" s="64">
        <v>0.65625</v>
      </c>
      <c r="K894" s="9">
        <v>1.6</v>
      </c>
      <c r="L894" s="9">
        <v>31.1</v>
      </c>
      <c r="M894" s="9">
        <v>9.1</v>
      </c>
      <c r="N894" s="9">
        <v>0.5</v>
      </c>
      <c r="O894" s="9">
        <v>1</v>
      </c>
    </row>
    <row r="895" spans="1:15">
      <c r="A895" s="79">
        <v>43843</v>
      </c>
      <c r="B895" s="64">
        <v>0.44791666666666669</v>
      </c>
      <c r="C895" s="25">
        <v>2.2000000000000002</v>
      </c>
      <c r="D895" s="11">
        <v>33.1</v>
      </c>
      <c r="E895" s="9">
        <v>12.4</v>
      </c>
      <c r="F895" s="9">
        <v>0.75</v>
      </c>
      <c r="G895" s="9">
        <v>1.5</v>
      </c>
      <c r="H895" s="2"/>
      <c r="I895" s="19">
        <v>43843</v>
      </c>
      <c r="J895" s="64">
        <v>0.44791666666666669</v>
      </c>
      <c r="K895" s="9">
        <v>1.7</v>
      </c>
      <c r="L895" s="9">
        <v>34.799999999999997</v>
      </c>
      <c r="M895" s="9">
        <v>10.4</v>
      </c>
      <c r="N895" s="9">
        <v>0.6</v>
      </c>
      <c r="O895" s="9">
        <v>1.2</v>
      </c>
    </row>
    <row r="896" spans="1:15">
      <c r="A896" s="79">
        <v>43850</v>
      </c>
      <c r="B896" s="64">
        <v>0.55555555555555558</v>
      </c>
      <c r="C896" s="25">
        <v>2.2999999999999998</v>
      </c>
      <c r="D896" s="11">
        <v>34.799999999999997</v>
      </c>
      <c r="E896" s="9">
        <v>12.37</v>
      </c>
      <c r="F896" s="9">
        <v>0.9</v>
      </c>
      <c r="G896" s="9">
        <v>1.8</v>
      </c>
      <c r="H896" s="2"/>
      <c r="I896" s="19">
        <v>43850</v>
      </c>
      <c r="J896" s="64">
        <v>0.55555555555555558</v>
      </c>
      <c r="K896" s="9">
        <v>1.7</v>
      </c>
      <c r="L896" s="9">
        <v>35.1</v>
      </c>
      <c r="M896" s="9">
        <v>11.37</v>
      </c>
      <c r="N896" s="9">
        <v>1</v>
      </c>
      <c r="O896" s="9">
        <v>2</v>
      </c>
    </row>
    <row r="897" spans="1:15">
      <c r="A897" s="79">
        <v>43857</v>
      </c>
      <c r="B897" s="64">
        <v>0.45833333333333331</v>
      </c>
      <c r="C897" s="25">
        <v>2.2000000000000002</v>
      </c>
      <c r="D897" s="11">
        <v>28.5</v>
      </c>
      <c r="E897" s="9">
        <v>10.1</v>
      </c>
      <c r="F897" s="9">
        <v>0.5</v>
      </c>
      <c r="G897" s="9">
        <v>1</v>
      </c>
      <c r="H897" s="96"/>
      <c r="I897" s="19">
        <v>43857</v>
      </c>
      <c r="J897" s="64">
        <v>0.45833333333333331</v>
      </c>
      <c r="K897" s="9">
        <v>1.7</v>
      </c>
      <c r="L897" s="9">
        <v>36</v>
      </c>
      <c r="M897" s="9">
        <v>10.8</v>
      </c>
      <c r="N897" s="9">
        <v>0.5</v>
      </c>
      <c r="O897" s="9">
        <v>1</v>
      </c>
    </row>
    <row r="898" spans="1:15">
      <c r="A898" s="79">
        <v>43864</v>
      </c>
      <c r="B898" s="64">
        <v>0.39583333333333331</v>
      </c>
      <c r="C898" s="25">
        <v>2.4</v>
      </c>
      <c r="D898" s="11">
        <v>33.6</v>
      </c>
      <c r="E898" s="9">
        <v>11.3</v>
      </c>
      <c r="F898" s="9">
        <v>0.75</v>
      </c>
      <c r="G898" s="9">
        <v>1.5</v>
      </c>
      <c r="H898" s="96"/>
      <c r="I898" s="19">
        <v>43864</v>
      </c>
      <c r="J898" s="64">
        <v>0.39583333333333331</v>
      </c>
      <c r="K898" s="9">
        <v>1.7</v>
      </c>
      <c r="L898" s="9">
        <v>35.1</v>
      </c>
      <c r="M898" s="9">
        <v>10.5</v>
      </c>
      <c r="N898" s="9">
        <v>0.75</v>
      </c>
      <c r="O898" s="9">
        <v>1.5</v>
      </c>
    </row>
    <row r="899" spans="1:15">
      <c r="A899" s="79">
        <v>43873</v>
      </c>
      <c r="B899" s="64">
        <v>0.47916666666666669</v>
      </c>
      <c r="C899" s="25">
        <v>2.4</v>
      </c>
      <c r="D899" s="11">
        <v>31.3</v>
      </c>
      <c r="E899" s="9">
        <v>12.3</v>
      </c>
      <c r="F899" s="9">
        <v>0.5</v>
      </c>
      <c r="G899" s="9">
        <v>1</v>
      </c>
      <c r="H899" s="96"/>
      <c r="I899" s="19">
        <v>43873</v>
      </c>
      <c r="J899" s="64">
        <v>0.47916666666666669</v>
      </c>
      <c r="K899" s="9">
        <v>1.7</v>
      </c>
      <c r="L899" s="9">
        <v>34.200000000000003</v>
      </c>
      <c r="M899" s="9">
        <v>11.1</v>
      </c>
      <c r="N899" s="9">
        <v>0.5</v>
      </c>
      <c r="O899" s="9">
        <v>1</v>
      </c>
    </row>
    <row r="900" spans="1:15">
      <c r="A900" s="79">
        <v>43878</v>
      </c>
      <c r="B900" s="64">
        <v>0.41666666666666669</v>
      </c>
      <c r="C900" s="25">
        <v>2.4</v>
      </c>
      <c r="D900" s="11">
        <v>33.200000000000003</v>
      </c>
      <c r="E900" s="9">
        <v>11.2</v>
      </c>
      <c r="F900" s="9">
        <v>0.7</v>
      </c>
      <c r="G900" s="9">
        <v>1.5</v>
      </c>
      <c r="H900" s="96"/>
      <c r="I900" s="19">
        <v>43878</v>
      </c>
      <c r="J900" s="64">
        <v>0.41666666666666669</v>
      </c>
      <c r="K900" s="9">
        <v>1.7</v>
      </c>
      <c r="L900" s="9">
        <v>34.4</v>
      </c>
      <c r="M900" s="9">
        <v>10.4</v>
      </c>
      <c r="N900" s="9">
        <v>0.25</v>
      </c>
      <c r="O900" s="9">
        <v>0.5</v>
      </c>
    </row>
    <row r="901" spans="1:15">
      <c r="A901" s="79">
        <v>43885</v>
      </c>
      <c r="B901" s="64">
        <v>0.58333333333333337</v>
      </c>
      <c r="C901" s="25">
        <v>2.4</v>
      </c>
      <c r="D901" s="11">
        <v>34.700000000000003</v>
      </c>
      <c r="E901" s="9">
        <v>12.7</v>
      </c>
      <c r="F901" s="9">
        <v>0.5</v>
      </c>
      <c r="G901" s="9">
        <v>1</v>
      </c>
      <c r="H901" s="96"/>
      <c r="I901" s="19">
        <v>43885</v>
      </c>
      <c r="J901" s="64">
        <v>0.58333333333333337</v>
      </c>
      <c r="K901" s="9">
        <v>1.6</v>
      </c>
      <c r="L901" s="9">
        <v>36.200000000000003</v>
      </c>
      <c r="M901" s="9">
        <v>10.7</v>
      </c>
      <c r="N901" s="9">
        <v>0.5</v>
      </c>
      <c r="O901" s="9">
        <v>1</v>
      </c>
    </row>
    <row r="902" spans="1:15">
      <c r="A902" s="79">
        <v>43892</v>
      </c>
      <c r="B902" s="64">
        <v>0.58333333333333337</v>
      </c>
      <c r="C902" s="25">
        <v>2.4</v>
      </c>
      <c r="D902" s="11">
        <v>34.700000000000003</v>
      </c>
      <c r="E902" s="9">
        <v>10.6</v>
      </c>
      <c r="F902" s="9">
        <v>1</v>
      </c>
      <c r="G902" s="9">
        <v>2</v>
      </c>
      <c r="H902" s="96"/>
      <c r="I902" s="19">
        <v>43892</v>
      </c>
      <c r="J902" s="64">
        <v>0.58333333333333337</v>
      </c>
      <c r="K902" s="9">
        <v>0.5</v>
      </c>
      <c r="L902" s="9">
        <v>36.4</v>
      </c>
      <c r="M902" s="9">
        <v>10.8</v>
      </c>
      <c r="N902" s="9">
        <v>0.5</v>
      </c>
      <c r="O902" s="9">
        <v>1</v>
      </c>
    </row>
    <row r="903" spans="1:15">
      <c r="A903" s="79">
        <v>43899</v>
      </c>
      <c r="B903" s="64">
        <v>0.5625</v>
      </c>
      <c r="C903" s="25">
        <v>2.4</v>
      </c>
      <c r="D903" s="11">
        <v>32.5</v>
      </c>
      <c r="E903" s="9">
        <v>11</v>
      </c>
      <c r="F903" s="9">
        <v>0.5</v>
      </c>
      <c r="G903" s="9">
        <v>1</v>
      </c>
      <c r="H903" s="2"/>
      <c r="I903" s="19">
        <v>43899</v>
      </c>
      <c r="J903" s="64">
        <v>0.5625</v>
      </c>
      <c r="K903" s="9">
        <v>1.6</v>
      </c>
      <c r="L903" s="9">
        <v>31</v>
      </c>
      <c r="M903" s="9">
        <v>10</v>
      </c>
      <c r="N903" s="9">
        <v>0.5</v>
      </c>
      <c r="O903" s="9">
        <v>1</v>
      </c>
    </row>
    <row r="904" spans="1:15" s="84" customFormat="1">
      <c r="A904" s="79">
        <v>43906</v>
      </c>
      <c r="B904" s="64">
        <v>0.4861111111111111</v>
      </c>
      <c r="C904" s="25">
        <v>2.2999999999999998</v>
      </c>
      <c r="D904" s="11">
        <v>35.700000000000003</v>
      </c>
      <c r="E904" s="9">
        <v>12.8</v>
      </c>
      <c r="F904" s="9">
        <v>0.75</v>
      </c>
      <c r="G904" s="9">
        <v>1.5</v>
      </c>
      <c r="H904" s="96"/>
      <c r="I904" s="19">
        <v>43896</v>
      </c>
      <c r="J904" s="64">
        <v>0.4861111111111111</v>
      </c>
      <c r="K904" s="9">
        <v>1.7</v>
      </c>
      <c r="L904" s="9">
        <v>37.700000000000003</v>
      </c>
      <c r="M904" s="9">
        <v>11.7</v>
      </c>
      <c r="N904" s="9">
        <v>0.5</v>
      </c>
      <c r="O904" s="9">
        <v>1</v>
      </c>
    </row>
    <row r="905" spans="1:15" s="84" customFormat="1">
      <c r="A905" s="79">
        <v>43913</v>
      </c>
      <c r="B905" s="64">
        <v>0.4375</v>
      </c>
      <c r="C905" s="25">
        <v>2.2000000000000002</v>
      </c>
      <c r="D905" s="11">
        <v>33.799999999999997</v>
      </c>
      <c r="E905" s="9">
        <v>11.2</v>
      </c>
      <c r="F905" s="9">
        <v>0.5</v>
      </c>
      <c r="G905" s="9">
        <v>1</v>
      </c>
      <c r="H905" s="96"/>
      <c r="I905" s="19">
        <v>43913</v>
      </c>
      <c r="J905" s="64">
        <v>0.4375</v>
      </c>
      <c r="K905" s="9">
        <v>1.6</v>
      </c>
      <c r="L905" s="9">
        <v>37.200000000000003</v>
      </c>
      <c r="M905" s="9">
        <v>10.1</v>
      </c>
      <c r="N905" s="9">
        <v>0.6</v>
      </c>
      <c r="O905" s="9">
        <v>1.2</v>
      </c>
    </row>
    <row r="906" spans="1:15" s="84" customFormat="1">
      <c r="A906" s="79">
        <v>43920</v>
      </c>
      <c r="B906" s="64">
        <v>0.59027777777777779</v>
      </c>
      <c r="C906" s="25">
        <v>2.2000000000000002</v>
      </c>
      <c r="D906" s="11">
        <v>33.200000000000003</v>
      </c>
      <c r="E906" s="9">
        <v>11.5</v>
      </c>
      <c r="F906" s="9">
        <v>0.6</v>
      </c>
      <c r="G906" s="9">
        <v>1.2</v>
      </c>
      <c r="H906" s="96"/>
      <c r="I906" s="19">
        <v>43920</v>
      </c>
      <c r="J906" s="64">
        <v>0.59027777777777779</v>
      </c>
      <c r="K906" s="9">
        <v>1.6</v>
      </c>
      <c r="L906" s="9">
        <v>36</v>
      </c>
      <c r="M906" s="9">
        <v>9.8000000000000007</v>
      </c>
      <c r="N906" s="9">
        <v>0.5</v>
      </c>
      <c r="O906" s="9">
        <v>1</v>
      </c>
    </row>
    <row r="907" spans="1:15">
      <c r="A907" s="79">
        <v>43927</v>
      </c>
      <c r="B907" s="64">
        <v>0.48958333333333331</v>
      </c>
      <c r="C907" s="25">
        <v>2</v>
      </c>
      <c r="D907" s="11">
        <v>37.200000000000003</v>
      </c>
      <c r="E907" s="9">
        <v>10.4</v>
      </c>
      <c r="F907" s="9">
        <v>0.75</v>
      </c>
      <c r="G907" s="9">
        <v>1.5</v>
      </c>
      <c r="H907" s="2"/>
      <c r="I907" s="19">
        <v>43927</v>
      </c>
      <c r="J907" s="64">
        <v>0.48958333333333331</v>
      </c>
      <c r="K907" s="9">
        <v>1.4</v>
      </c>
      <c r="L907" s="9">
        <v>38.299999999999997</v>
      </c>
      <c r="M907" s="9">
        <v>10.7</v>
      </c>
      <c r="N907" s="9">
        <v>0.5</v>
      </c>
      <c r="O907" s="9">
        <v>1</v>
      </c>
    </row>
    <row r="908" spans="1:15">
      <c r="A908" s="79">
        <v>43937</v>
      </c>
      <c r="B908" s="64">
        <v>0.40972222222222227</v>
      </c>
      <c r="C908" s="25">
        <v>2.4</v>
      </c>
      <c r="D908" s="11">
        <v>36</v>
      </c>
      <c r="E908" s="9">
        <v>11.88</v>
      </c>
      <c r="F908" s="9">
        <v>0.75</v>
      </c>
      <c r="G908" s="9">
        <v>1.5</v>
      </c>
      <c r="H908" s="2"/>
      <c r="I908" s="19">
        <v>43937</v>
      </c>
      <c r="J908" s="64">
        <v>0.40972222222222227</v>
      </c>
      <c r="K908" s="9">
        <v>1.6</v>
      </c>
      <c r="L908" s="9">
        <v>38.200000000000003</v>
      </c>
      <c r="M908" s="9">
        <v>10.15</v>
      </c>
      <c r="N908" s="9">
        <v>0.75</v>
      </c>
      <c r="O908" s="9">
        <v>1.5</v>
      </c>
    </row>
    <row r="909" spans="1:15">
      <c r="A909" s="79">
        <v>43941</v>
      </c>
      <c r="B909" s="64">
        <v>0.4861111111111111</v>
      </c>
      <c r="C909" s="25">
        <v>2.2999999999999998</v>
      </c>
      <c r="D909" s="11">
        <v>35.5</v>
      </c>
      <c r="E909" s="9">
        <v>12.5</v>
      </c>
      <c r="F909" s="9">
        <v>0.8</v>
      </c>
      <c r="G909" s="9">
        <v>1.6</v>
      </c>
      <c r="H909" s="2"/>
      <c r="I909" s="19">
        <v>43941</v>
      </c>
      <c r="J909" s="64">
        <v>0.4861111111111111</v>
      </c>
      <c r="K909" s="9">
        <v>1.65</v>
      </c>
      <c r="L909" s="9">
        <v>34.200000000000003</v>
      </c>
      <c r="M909" s="9">
        <v>10.85</v>
      </c>
      <c r="N909" s="9">
        <v>0.5</v>
      </c>
      <c r="O909" s="9">
        <v>1</v>
      </c>
    </row>
    <row r="910" spans="1:15">
      <c r="A910" s="79">
        <v>43948</v>
      </c>
      <c r="B910" s="64">
        <v>0.5625</v>
      </c>
      <c r="C910" s="25">
        <v>2.1</v>
      </c>
      <c r="D910" s="11">
        <v>36.799999999999997</v>
      </c>
      <c r="E910" s="9">
        <v>12.11</v>
      </c>
      <c r="F910" s="9">
        <v>0.75</v>
      </c>
      <c r="G910" s="9">
        <v>1.5</v>
      </c>
      <c r="H910" s="96"/>
      <c r="I910" s="19">
        <v>43948</v>
      </c>
      <c r="J910" s="64">
        <v>0.5625</v>
      </c>
      <c r="K910" s="9">
        <v>1.85</v>
      </c>
      <c r="L910" s="9">
        <v>38.1</v>
      </c>
      <c r="M910" s="9">
        <v>10.3</v>
      </c>
      <c r="N910" s="9">
        <v>0.75</v>
      </c>
      <c r="O910" s="9">
        <v>1.5</v>
      </c>
    </row>
    <row r="911" spans="1:15">
      <c r="A911" s="79">
        <v>43955</v>
      </c>
      <c r="B911" s="64">
        <v>0.59027777777777779</v>
      </c>
      <c r="C911" s="25">
        <v>2.2000000000000002</v>
      </c>
      <c r="D911" s="11">
        <v>34.9</v>
      </c>
      <c r="E911" s="9">
        <v>12.68</v>
      </c>
      <c r="F911" s="9">
        <v>0.6</v>
      </c>
      <c r="G911" s="9">
        <v>1.2</v>
      </c>
      <c r="H911" s="2"/>
      <c r="I911" s="19">
        <v>43955</v>
      </c>
      <c r="J911" s="64">
        <v>0.59027777777777779</v>
      </c>
      <c r="K911" s="9">
        <v>1.6</v>
      </c>
      <c r="L911" s="9">
        <v>35.299999999999997</v>
      </c>
      <c r="M911" s="9">
        <v>11.13</v>
      </c>
      <c r="N911" s="9">
        <v>0.5</v>
      </c>
      <c r="O911" s="9">
        <v>1</v>
      </c>
    </row>
    <row r="912" spans="1:15" s="84" customFormat="1">
      <c r="A912" s="79">
        <v>43962</v>
      </c>
      <c r="B912" s="64">
        <v>0.58333333333333337</v>
      </c>
      <c r="C912" s="25">
        <v>2.1</v>
      </c>
      <c r="D912" s="11">
        <v>29.7</v>
      </c>
      <c r="E912" s="9">
        <v>14.47</v>
      </c>
      <c r="F912" s="9">
        <v>0.75</v>
      </c>
      <c r="G912" s="9">
        <v>1.5</v>
      </c>
      <c r="H912" s="96"/>
      <c r="I912" s="19">
        <v>43962</v>
      </c>
      <c r="J912" s="64">
        <v>0.58333333333333337</v>
      </c>
      <c r="K912" s="9">
        <v>1.6</v>
      </c>
      <c r="L912" s="9">
        <v>32.1</v>
      </c>
      <c r="M912" s="9">
        <v>12.39</v>
      </c>
      <c r="N912" s="9">
        <v>0.8</v>
      </c>
      <c r="O912" s="9">
        <v>1.6</v>
      </c>
    </row>
    <row r="913" spans="1:15" s="84" customFormat="1">
      <c r="A913" s="79">
        <v>43969</v>
      </c>
      <c r="B913" s="64">
        <v>0.59722222222222221</v>
      </c>
      <c r="C913" s="25">
        <v>2.2000000000000002</v>
      </c>
      <c r="D913" s="11">
        <v>37.9</v>
      </c>
      <c r="E913" s="9">
        <v>12.8</v>
      </c>
      <c r="F913" s="9">
        <v>0.8</v>
      </c>
      <c r="G913" s="9">
        <v>1.1599999999999999</v>
      </c>
      <c r="H913" s="96"/>
      <c r="I913" s="19">
        <v>43969</v>
      </c>
      <c r="J913" s="64">
        <v>0.59722222222222221</v>
      </c>
      <c r="K913" s="9">
        <v>1.4</v>
      </c>
      <c r="L913" s="9">
        <v>38.1</v>
      </c>
      <c r="M913" s="9">
        <v>11.11</v>
      </c>
      <c r="N913" s="9">
        <v>0.5</v>
      </c>
      <c r="O913" s="9">
        <v>1</v>
      </c>
    </row>
    <row r="914" spans="1:15">
      <c r="A914" s="79">
        <v>43977</v>
      </c>
      <c r="B914" s="64">
        <v>0.41666666666666669</v>
      </c>
      <c r="C914" s="25">
        <v>2.1</v>
      </c>
      <c r="D914" s="11">
        <v>34.799999999999997</v>
      </c>
      <c r="E914" s="9">
        <v>11.51</v>
      </c>
      <c r="F914" s="9">
        <v>0.65</v>
      </c>
      <c r="G914" s="9">
        <v>1.3</v>
      </c>
      <c r="H914" s="2"/>
      <c r="I914" s="19">
        <v>43977</v>
      </c>
      <c r="J914" s="64">
        <v>0.41666666666666669</v>
      </c>
      <c r="K914" s="9">
        <v>1.4</v>
      </c>
      <c r="L914" s="9">
        <v>38.5</v>
      </c>
      <c r="M914" s="9">
        <v>11.01</v>
      </c>
      <c r="N914" s="9">
        <v>0.55000000000000004</v>
      </c>
      <c r="O914" s="9">
        <v>1.1000000000000001</v>
      </c>
    </row>
    <row r="915" spans="1:15" s="84" customFormat="1">
      <c r="A915" s="79">
        <v>43983</v>
      </c>
      <c r="B915" s="64">
        <v>0.44791666666666669</v>
      </c>
      <c r="C915" s="25">
        <v>2.4</v>
      </c>
      <c r="D915" s="11">
        <v>38.4</v>
      </c>
      <c r="E915" s="9">
        <v>11.2</v>
      </c>
      <c r="F915" s="9">
        <v>0.6</v>
      </c>
      <c r="G915" s="9">
        <v>1.2</v>
      </c>
      <c r="H915" s="96"/>
      <c r="I915" s="19">
        <v>43983</v>
      </c>
      <c r="J915" s="64">
        <v>0.44791666666666669</v>
      </c>
      <c r="K915" s="9">
        <v>1.5</v>
      </c>
      <c r="L915" s="9">
        <v>40</v>
      </c>
      <c r="M915" s="9">
        <v>10.46</v>
      </c>
      <c r="N915" s="9">
        <v>0.25</v>
      </c>
      <c r="O915" s="9">
        <v>0.5</v>
      </c>
    </row>
    <row r="916" spans="1:15" s="84" customFormat="1">
      <c r="A916" s="79">
        <v>43990</v>
      </c>
      <c r="B916" s="64">
        <v>0.48958333333333331</v>
      </c>
      <c r="C916" s="25">
        <v>2.1</v>
      </c>
      <c r="D916" s="11">
        <v>33.799999999999997</v>
      </c>
      <c r="E916" s="9">
        <v>12.27</v>
      </c>
      <c r="F916" s="9">
        <v>0.5</v>
      </c>
      <c r="G916" s="9">
        <v>1</v>
      </c>
      <c r="H916" s="96"/>
      <c r="I916" s="19">
        <v>43990</v>
      </c>
      <c r="J916" s="64">
        <v>0.48958333333333331</v>
      </c>
      <c r="K916" s="9">
        <v>1.4</v>
      </c>
      <c r="L916" s="9">
        <v>37.9</v>
      </c>
      <c r="M916" s="9">
        <v>12.36</v>
      </c>
      <c r="N916" s="9">
        <v>0.75</v>
      </c>
      <c r="O916" s="9">
        <v>1.5</v>
      </c>
    </row>
    <row r="917" spans="1:15" s="84" customFormat="1">
      <c r="A917" s="79">
        <v>43997</v>
      </c>
      <c r="B917" s="64">
        <v>0.39583333333333331</v>
      </c>
      <c r="C917" s="25">
        <v>2.2000000000000002</v>
      </c>
      <c r="D917" s="11">
        <v>37.9</v>
      </c>
      <c r="E917" s="9">
        <v>13.15</v>
      </c>
      <c r="F917" s="9">
        <v>0.8</v>
      </c>
      <c r="G917" s="9">
        <v>1.6</v>
      </c>
      <c r="H917" s="96"/>
      <c r="I917" s="19">
        <v>43997</v>
      </c>
      <c r="J917" s="64">
        <v>0.39583333333333331</v>
      </c>
      <c r="K917" s="9">
        <v>1.5</v>
      </c>
      <c r="L917" s="9">
        <v>40</v>
      </c>
      <c r="M917" s="9">
        <v>10.91</v>
      </c>
      <c r="N917" s="9">
        <v>0.8</v>
      </c>
      <c r="O917" s="9">
        <v>1.6</v>
      </c>
    </row>
    <row r="918" spans="1:15" s="84" customFormat="1">
      <c r="A918" s="79">
        <v>44004</v>
      </c>
      <c r="B918" s="64">
        <v>0.59375</v>
      </c>
      <c r="C918" s="25">
        <v>2.2000000000000002</v>
      </c>
      <c r="D918" s="11">
        <v>38.700000000000003</v>
      </c>
      <c r="E918" s="9">
        <v>11.35</v>
      </c>
      <c r="F918" s="9">
        <v>1</v>
      </c>
      <c r="G918" s="9">
        <v>2</v>
      </c>
      <c r="H918" s="96"/>
      <c r="I918" s="19">
        <v>44004</v>
      </c>
      <c r="J918" s="64">
        <v>0.59375</v>
      </c>
      <c r="K918" s="9">
        <v>1.3</v>
      </c>
      <c r="L918" s="9">
        <v>40.1</v>
      </c>
      <c r="M918" s="9">
        <v>9.6</v>
      </c>
      <c r="N918" s="9">
        <v>0.9</v>
      </c>
      <c r="O918" s="9">
        <v>1.8</v>
      </c>
    </row>
    <row r="919" spans="1:15" s="84" customFormat="1">
      <c r="A919" s="79">
        <v>44011</v>
      </c>
      <c r="B919" s="64">
        <v>0.46527777777777773</v>
      </c>
      <c r="C919" s="25">
        <v>2.2000000000000002</v>
      </c>
      <c r="D919" s="11">
        <v>35.6</v>
      </c>
      <c r="E919" s="9">
        <v>12.39</v>
      </c>
      <c r="F919" s="9">
        <v>0.4</v>
      </c>
      <c r="G919" s="9">
        <v>0.8</v>
      </c>
      <c r="H919" s="96"/>
      <c r="I919" s="19">
        <v>44011</v>
      </c>
      <c r="J919" s="64">
        <v>0.46527777777777773</v>
      </c>
      <c r="K919" s="9">
        <v>1.5</v>
      </c>
      <c r="L919" s="9">
        <v>35.700000000000003</v>
      </c>
      <c r="M919" s="9">
        <v>10.17</v>
      </c>
      <c r="N919" s="9">
        <v>0.5</v>
      </c>
      <c r="O919" s="9">
        <v>1</v>
      </c>
    </row>
    <row r="920" spans="1:15" s="84" customFormat="1">
      <c r="A920" s="79">
        <v>44018</v>
      </c>
      <c r="B920" s="64">
        <v>0.47916666666666669</v>
      </c>
      <c r="C920" s="25">
        <v>2</v>
      </c>
      <c r="D920" s="11">
        <v>35.4</v>
      </c>
      <c r="E920" s="9">
        <v>13.21</v>
      </c>
      <c r="F920" s="9">
        <v>0.75</v>
      </c>
      <c r="G920" s="9">
        <v>1.5</v>
      </c>
      <c r="H920" s="96"/>
      <c r="I920" s="19">
        <v>44018</v>
      </c>
      <c r="J920" s="64">
        <v>0.47916666666666669</v>
      </c>
      <c r="K920" s="9">
        <v>1.1000000000000001</v>
      </c>
      <c r="L920" s="9">
        <v>38.700000000000003</v>
      </c>
      <c r="M920" s="9">
        <v>12.13</v>
      </c>
      <c r="N920" s="9">
        <v>0.75</v>
      </c>
      <c r="O920" s="9">
        <v>1.5</v>
      </c>
    </row>
    <row r="921" spans="1:15" s="84" customFormat="1">
      <c r="A921" s="79">
        <v>44025</v>
      </c>
      <c r="B921" s="64">
        <v>0.64930555555555558</v>
      </c>
      <c r="C921" s="25">
        <v>2.2000000000000002</v>
      </c>
      <c r="D921" s="11">
        <v>36.4</v>
      </c>
      <c r="E921" s="9">
        <v>11.1</v>
      </c>
      <c r="F921" s="9">
        <v>0.5</v>
      </c>
      <c r="G921" s="9">
        <v>1</v>
      </c>
      <c r="H921" s="96"/>
      <c r="I921" s="19">
        <v>44025</v>
      </c>
      <c r="J921" s="64">
        <v>0.64930555555555558</v>
      </c>
      <c r="K921" s="9">
        <v>1.4</v>
      </c>
      <c r="L921" s="9">
        <v>38.799999999999997</v>
      </c>
      <c r="M921" s="9">
        <v>10.95</v>
      </c>
      <c r="N921" s="9">
        <v>0.75</v>
      </c>
      <c r="O921" s="9">
        <v>1.5</v>
      </c>
    </row>
    <row r="922" spans="1:15" s="84" customFormat="1">
      <c r="A922" s="79">
        <v>44032</v>
      </c>
      <c r="B922" s="64">
        <v>0.59722222222222221</v>
      </c>
      <c r="C922" s="25">
        <v>2</v>
      </c>
      <c r="D922" s="11">
        <v>37.1</v>
      </c>
      <c r="E922" s="9">
        <v>12.61</v>
      </c>
      <c r="F922" s="9">
        <v>0.75</v>
      </c>
      <c r="G922" s="9">
        <v>1.5</v>
      </c>
      <c r="H922" s="96"/>
      <c r="I922" s="19">
        <v>44032</v>
      </c>
      <c r="J922" s="64">
        <v>0.59722222222222221</v>
      </c>
      <c r="K922" s="9">
        <v>1.4</v>
      </c>
      <c r="L922" s="9">
        <v>37.4</v>
      </c>
      <c r="M922" s="9">
        <v>11.77</v>
      </c>
      <c r="N922" s="9">
        <v>0.6</v>
      </c>
      <c r="O922" s="9">
        <v>1.2</v>
      </c>
    </row>
    <row r="923" spans="1:15" s="84" customFormat="1">
      <c r="A923" s="79">
        <v>44039</v>
      </c>
      <c r="B923" s="64">
        <v>0.45833333333333331</v>
      </c>
      <c r="C923" s="25">
        <v>2.4</v>
      </c>
      <c r="D923" s="11">
        <v>35.799999999999997</v>
      </c>
      <c r="E923" s="9">
        <v>12.3</v>
      </c>
      <c r="F923" s="9">
        <v>0.25</v>
      </c>
      <c r="G923" s="9">
        <v>0.5</v>
      </c>
      <c r="H923" s="96"/>
      <c r="I923" s="19">
        <v>44039</v>
      </c>
      <c r="J923" s="64">
        <v>0.45833333333333331</v>
      </c>
      <c r="K923" s="9">
        <v>1.6</v>
      </c>
      <c r="L923" s="9">
        <v>35.700000000000003</v>
      </c>
      <c r="M923" s="9">
        <v>9.8000000000000007</v>
      </c>
      <c r="N923" s="9">
        <v>0.4</v>
      </c>
      <c r="O923" s="9">
        <v>0.8</v>
      </c>
    </row>
    <row r="924" spans="1:15" s="84" customFormat="1">
      <c r="A924" s="79">
        <v>44046</v>
      </c>
      <c r="B924" s="64">
        <v>0.5</v>
      </c>
      <c r="C924" s="25">
        <v>2.2000000000000002</v>
      </c>
      <c r="D924" s="11">
        <v>37.9</v>
      </c>
      <c r="E924" s="9">
        <v>12.12</v>
      </c>
      <c r="F924" s="9">
        <v>0.9</v>
      </c>
      <c r="G924" s="9">
        <v>1.8</v>
      </c>
      <c r="H924" s="96"/>
      <c r="I924" s="19">
        <v>44046</v>
      </c>
      <c r="J924" s="64">
        <v>0.5</v>
      </c>
      <c r="K924" s="9">
        <v>1.4</v>
      </c>
      <c r="L924" s="9">
        <v>38.299999999999997</v>
      </c>
      <c r="M924" s="9">
        <v>11.57</v>
      </c>
      <c r="N924" s="9">
        <v>0.6</v>
      </c>
      <c r="O924" s="9">
        <v>1.2</v>
      </c>
    </row>
    <row r="925" spans="1:15" s="84" customFormat="1">
      <c r="A925" s="79">
        <v>44053</v>
      </c>
      <c r="B925" s="64">
        <v>0.58680555555555558</v>
      </c>
      <c r="C925" s="25">
        <v>2.2000000000000002</v>
      </c>
      <c r="D925" s="11">
        <v>39.1</v>
      </c>
      <c r="E925" s="9">
        <v>12.65</v>
      </c>
      <c r="F925" s="9">
        <v>0.75</v>
      </c>
      <c r="G925" s="9">
        <v>1.5</v>
      </c>
      <c r="H925" s="96"/>
      <c r="I925" s="19">
        <v>44053</v>
      </c>
      <c r="J925" s="64">
        <v>0.58680555555555558</v>
      </c>
      <c r="K925" s="9">
        <v>1.4</v>
      </c>
      <c r="L925" s="9">
        <v>40.1</v>
      </c>
      <c r="M925" s="9">
        <v>10.6</v>
      </c>
      <c r="N925" s="9">
        <v>0.75</v>
      </c>
      <c r="O925" s="9">
        <v>1.5</v>
      </c>
    </row>
    <row r="926" spans="1:15" s="84" customFormat="1">
      <c r="A926" s="79">
        <v>44060</v>
      </c>
      <c r="B926" s="64">
        <v>0.44791666666666669</v>
      </c>
      <c r="C926" s="25">
        <v>2.2000000000000002</v>
      </c>
      <c r="D926" s="11">
        <v>36.799999999999997</v>
      </c>
      <c r="E926" s="9">
        <v>10.9</v>
      </c>
      <c r="F926" s="9">
        <v>0.6</v>
      </c>
      <c r="G926" s="9">
        <v>1.2</v>
      </c>
      <c r="H926" s="96"/>
      <c r="I926" s="19">
        <v>44060</v>
      </c>
      <c r="J926" s="64">
        <v>0.44791666666666669</v>
      </c>
      <c r="K926" s="9">
        <v>1.4</v>
      </c>
      <c r="L926" s="9">
        <v>38.6</v>
      </c>
      <c r="M926" s="9">
        <v>9.5</v>
      </c>
      <c r="N926" s="9">
        <v>0.6</v>
      </c>
      <c r="O926" s="9">
        <v>1.2</v>
      </c>
    </row>
    <row r="927" spans="1:15">
      <c r="A927" s="79">
        <v>44067</v>
      </c>
      <c r="B927" s="64">
        <v>0.45833333333333331</v>
      </c>
      <c r="C927" s="25">
        <v>2.1</v>
      </c>
      <c r="D927" s="11">
        <v>32.9</v>
      </c>
      <c r="E927" s="9">
        <v>11.66</v>
      </c>
      <c r="F927" s="9">
        <v>0.8</v>
      </c>
      <c r="G927" s="9">
        <v>1.6</v>
      </c>
      <c r="H927" s="96"/>
      <c r="I927" s="19">
        <v>44067</v>
      </c>
      <c r="J927" s="64">
        <v>0.45833333333333331</v>
      </c>
      <c r="K927" s="9">
        <v>1.2</v>
      </c>
      <c r="L927" s="9">
        <v>36.700000000000003</v>
      </c>
      <c r="M927" s="9">
        <v>10.48</v>
      </c>
      <c r="N927" s="9">
        <v>0.75</v>
      </c>
      <c r="O927" s="9">
        <v>1.5</v>
      </c>
    </row>
    <row r="928" spans="1:15">
      <c r="A928" s="79">
        <v>44075</v>
      </c>
      <c r="B928" s="64">
        <v>0.58333333333333337</v>
      </c>
      <c r="C928" s="25">
        <v>2.2000000000000002</v>
      </c>
      <c r="D928" s="11">
        <v>36.799999999999997</v>
      </c>
      <c r="E928" s="9">
        <v>11.55</v>
      </c>
      <c r="F928" s="9">
        <v>0.75</v>
      </c>
      <c r="G928" s="9">
        <v>1.5</v>
      </c>
      <c r="H928" s="96"/>
      <c r="I928" s="19">
        <v>44075</v>
      </c>
      <c r="J928" s="64">
        <v>0.58333333333333337</v>
      </c>
      <c r="K928" s="9">
        <v>1.4</v>
      </c>
      <c r="L928" s="9">
        <v>39.6</v>
      </c>
      <c r="M928" s="9">
        <v>11.05</v>
      </c>
      <c r="N928" s="9">
        <v>0.25</v>
      </c>
      <c r="O928" s="9">
        <v>0.5</v>
      </c>
    </row>
    <row r="929" spans="1:15">
      <c r="A929" s="79">
        <v>44081</v>
      </c>
      <c r="B929" s="64">
        <v>0.48958333333333331</v>
      </c>
      <c r="C929" s="25">
        <v>2.2000000000000002</v>
      </c>
      <c r="D929" s="11">
        <v>36.4</v>
      </c>
      <c r="E929" s="9">
        <v>11.05</v>
      </c>
      <c r="F929" s="9">
        <v>0.75</v>
      </c>
      <c r="G929" s="9">
        <v>1.5</v>
      </c>
      <c r="H929" s="96"/>
      <c r="I929" s="19">
        <v>44081</v>
      </c>
      <c r="J929" s="64">
        <v>0.48958333333333331</v>
      </c>
      <c r="K929" s="9">
        <v>1.4</v>
      </c>
      <c r="L929" s="9">
        <v>37.299999999999997</v>
      </c>
      <c r="M929" s="9">
        <v>9.15</v>
      </c>
      <c r="N929" s="9">
        <v>0.75</v>
      </c>
      <c r="O929" s="9">
        <v>1.5</v>
      </c>
    </row>
    <row r="930" spans="1:15">
      <c r="A930" s="79">
        <v>44088</v>
      </c>
      <c r="B930" s="64">
        <v>0.49305555555555558</v>
      </c>
      <c r="C930" s="25">
        <v>2.2999999999999998</v>
      </c>
      <c r="D930" s="11">
        <v>38.6</v>
      </c>
      <c r="E930" s="9">
        <v>11.4</v>
      </c>
      <c r="F930" s="9">
        <v>0.75</v>
      </c>
      <c r="G930" s="9">
        <v>1.5</v>
      </c>
      <c r="H930" s="96"/>
      <c r="I930" s="19">
        <v>44088</v>
      </c>
      <c r="J930" s="64">
        <v>0.49305555555555558</v>
      </c>
      <c r="K930" s="9">
        <v>1.5</v>
      </c>
      <c r="L930" s="9">
        <v>40.4</v>
      </c>
      <c r="M930" s="9">
        <v>10.199999999999999</v>
      </c>
      <c r="N930" s="9">
        <v>0.75</v>
      </c>
      <c r="O930" s="9">
        <v>1.5</v>
      </c>
    </row>
    <row r="931" spans="1:15">
      <c r="A931" s="79">
        <v>44095</v>
      </c>
      <c r="B931" s="64">
        <v>0.39583333333333331</v>
      </c>
      <c r="C931" s="25">
        <v>2.1</v>
      </c>
      <c r="D931" s="11">
        <v>35.4</v>
      </c>
      <c r="E931" s="9">
        <v>12.12</v>
      </c>
      <c r="F931" s="9">
        <v>1</v>
      </c>
      <c r="G931" s="9">
        <v>2</v>
      </c>
      <c r="H931" s="96"/>
      <c r="I931" s="19">
        <v>44095</v>
      </c>
      <c r="J931" s="64">
        <v>9.3000000000000007</v>
      </c>
      <c r="K931" s="9">
        <v>1.5</v>
      </c>
      <c r="L931" s="9">
        <v>37.9</v>
      </c>
      <c r="M931" s="9">
        <v>12.28</v>
      </c>
      <c r="N931" s="9">
        <v>0.9</v>
      </c>
      <c r="O931" s="9">
        <v>1.8</v>
      </c>
    </row>
    <row r="932" spans="1:15">
      <c r="A932" s="79">
        <v>44102</v>
      </c>
      <c r="B932" s="64">
        <v>0.45833333333333331</v>
      </c>
      <c r="C932" s="25">
        <v>2</v>
      </c>
      <c r="D932" s="11">
        <v>36.1</v>
      </c>
      <c r="E932" s="9">
        <v>12.3</v>
      </c>
      <c r="F932" s="9">
        <v>0.5</v>
      </c>
      <c r="G932" s="9">
        <v>1</v>
      </c>
      <c r="H932" s="96"/>
      <c r="I932" s="19">
        <v>44102</v>
      </c>
      <c r="J932" s="64">
        <v>0.45833333333333331</v>
      </c>
      <c r="K932" s="9">
        <v>1.6</v>
      </c>
      <c r="L932" s="9">
        <v>38.4</v>
      </c>
      <c r="M932" s="9">
        <v>10.6</v>
      </c>
      <c r="N932" s="9">
        <v>0.75</v>
      </c>
      <c r="O932" s="9">
        <v>1.5</v>
      </c>
    </row>
    <row r="933" spans="1:15">
      <c r="A933" s="79">
        <v>44109</v>
      </c>
      <c r="B933" s="64">
        <v>0.57291666666666663</v>
      </c>
      <c r="C933" s="25">
        <v>2</v>
      </c>
      <c r="D933" s="11">
        <v>35.1</v>
      </c>
      <c r="E933" s="9">
        <v>11.6</v>
      </c>
      <c r="F933" s="9">
        <v>1</v>
      </c>
      <c r="G933" s="9">
        <v>2</v>
      </c>
      <c r="H933" s="96"/>
      <c r="I933" s="19">
        <v>44109</v>
      </c>
      <c r="J933" s="64">
        <v>0.57291666666666663</v>
      </c>
      <c r="K933" s="9">
        <v>1.6</v>
      </c>
      <c r="L933" s="9">
        <v>38.1</v>
      </c>
      <c r="M933" s="9">
        <v>9.98</v>
      </c>
      <c r="N933" s="9">
        <v>0.9</v>
      </c>
      <c r="O933" s="9">
        <v>1.8</v>
      </c>
    </row>
    <row r="934" spans="1:15">
      <c r="A934" s="79">
        <v>44116</v>
      </c>
      <c r="B934" s="64">
        <v>0.57638888888888895</v>
      </c>
      <c r="C934" s="25">
        <v>2</v>
      </c>
      <c r="D934" s="11">
        <v>35.1</v>
      </c>
      <c r="E934" s="9">
        <v>12.55</v>
      </c>
      <c r="F934" s="9">
        <v>1</v>
      </c>
      <c r="G934" s="9">
        <v>2</v>
      </c>
      <c r="H934" s="96"/>
      <c r="I934" s="19">
        <v>44116</v>
      </c>
      <c r="J934" s="64">
        <v>0.57638888888888895</v>
      </c>
      <c r="K934" s="9">
        <v>1.4</v>
      </c>
      <c r="L934" s="9">
        <v>36.299999999999997</v>
      </c>
      <c r="M934" s="9">
        <v>10.44</v>
      </c>
      <c r="N934" s="9">
        <v>0.9</v>
      </c>
      <c r="O934" s="9">
        <v>1.8</v>
      </c>
    </row>
    <row r="935" spans="1:15">
      <c r="A935" s="79">
        <v>44123</v>
      </c>
      <c r="B935" s="64">
        <v>0.47916666666666669</v>
      </c>
      <c r="C935" s="25">
        <v>2.2000000000000002</v>
      </c>
      <c r="D935" s="11">
        <v>33.5</v>
      </c>
      <c r="E935" s="9">
        <v>11.2</v>
      </c>
      <c r="F935" s="9">
        <v>0.5</v>
      </c>
      <c r="G935" s="9">
        <v>1</v>
      </c>
      <c r="H935" s="96"/>
      <c r="I935" s="19">
        <v>44123</v>
      </c>
      <c r="J935" s="64">
        <v>0.47916666666666669</v>
      </c>
      <c r="K935" s="9">
        <v>1.6</v>
      </c>
      <c r="L935" s="9">
        <v>31.2</v>
      </c>
      <c r="M935" s="9">
        <v>9.9499999999999993</v>
      </c>
      <c r="N935" s="9">
        <v>0.25</v>
      </c>
      <c r="O935" s="9">
        <v>0.5</v>
      </c>
    </row>
    <row r="936" spans="1:15" s="84" customFormat="1">
      <c r="A936" s="79">
        <v>44130</v>
      </c>
      <c r="B936" s="64">
        <v>0.54166666666666663</v>
      </c>
      <c r="C936" s="25">
        <v>2</v>
      </c>
      <c r="D936" s="11">
        <v>34.9</v>
      </c>
      <c r="E936" s="9">
        <v>10.9</v>
      </c>
      <c r="F936" s="9">
        <v>0.8</v>
      </c>
      <c r="G936" s="9">
        <v>1.6</v>
      </c>
      <c r="H936" s="96"/>
      <c r="I936" s="19">
        <v>44130</v>
      </c>
      <c r="J936" s="64">
        <v>0.54166666666666663</v>
      </c>
      <c r="K936" s="9">
        <v>1.5</v>
      </c>
      <c r="L936" s="9">
        <v>37.200000000000003</v>
      </c>
      <c r="M936" s="9">
        <v>11</v>
      </c>
      <c r="N936" s="9">
        <v>0.5</v>
      </c>
      <c r="O936" s="9">
        <v>1</v>
      </c>
    </row>
    <row r="937" spans="1:15" s="84" customFormat="1">
      <c r="A937" s="79">
        <v>44138</v>
      </c>
      <c r="B937" s="64">
        <v>0.48958333333333331</v>
      </c>
      <c r="C937" s="25">
        <v>2</v>
      </c>
      <c r="D937" s="11">
        <v>33.9</v>
      </c>
      <c r="E937" s="9">
        <v>11</v>
      </c>
      <c r="F937" s="9">
        <v>0.75</v>
      </c>
      <c r="G937" s="9">
        <v>1.5</v>
      </c>
      <c r="H937" s="96"/>
      <c r="I937" s="19">
        <v>44138</v>
      </c>
      <c r="J937" s="64">
        <v>0.48958333333333331</v>
      </c>
      <c r="K937" s="9">
        <v>1.5</v>
      </c>
      <c r="L937" s="9">
        <v>37.6</v>
      </c>
      <c r="M937" s="9">
        <v>9.4</v>
      </c>
      <c r="N937" s="9">
        <v>0.5</v>
      </c>
      <c r="O937" s="9">
        <v>1</v>
      </c>
    </row>
    <row r="938" spans="1:15" s="84" customFormat="1">
      <c r="A938" s="79">
        <v>44144</v>
      </c>
      <c r="B938" s="64">
        <v>0.40625</v>
      </c>
      <c r="C938" s="25">
        <v>2.1</v>
      </c>
      <c r="D938" s="11">
        <v>34.6</v>
      </c>
      <c r="E938" s="9">
        <v>13.27</v>
      </c>
      <c r="F938" s="9">
        <v>0.9</v>
      </c>
      <c r="G938" s="9">
        <v>1.8</v>
      </c>
      <c r="H938" s="96"/>
      <c r="I938" s="19">
        <v>44144</v>
      </c>
      <c r="J938" s="64">
        <v>0.40625</v>
      </c>
      <c r="K938" s="9">
        <v>1.9</v>
      </c>
      <c r="L938" s="9">
        <v>36.700000000000003</v>
      </c>
      <c r="M938" s="9">
        <v>12.16</v>
      </c>
      <c r="N938" s="9">
        <v>1.1000000000000001</v>
      </c>
      <c r="O938" s="9">
        <v>2.2000000000000002</v>
      </c>
    </row>
    <row r="939" spans="1:15" s="84" customFormat="1">
      <c r="A939" s="79">
        <v>44151</v>
      </c>
      <c r="B939" s="64">
        <v>0.5625</v>
      </c>
      <c r="C939" s="25">
        <v>2.6</v>
      </c>
      <c r="D939" s="11">
        <v>33.6</v>
      </c>
      <c r="E939" s="9">
        <v>14.04</v>
      </c>
      <c r="F939" s="9">
        <v>0.75</v>
      </c>
      <c r="G939" s="9">
        <v>1.5</v>
      </c>
      <c r="H939" s="96"/>
      <c r="I939" s="19">
        <v>44151</v>
      </c>
      <c r="J939" s="64">
        <v>0.5625</v>
      </c>
      <c r="K939" s="9">
        <v>2</v>
      </c>
      <c r="L939" s="9">
        <v>37.700000000000003</v>
      </c>
      <c r="M939" s="9">
        <v>12.63</v>
      </c>
      <c r="N939" s="9">
        <v>0.9</v>
      </c>
      <c r="O939" s="9">
        <v>1.8</v>
      </c>
    </row>
    <row r="940" spans="1:15" s="84" customFormat="1">
      <c r="A940" s="79">
        <v>44158</v>
      </c>
      <c r="B940" s="64">
        <v>0.57291666666666663</v>
      </c>
      <c r="C940" s="25">
        <v>2.1</v>
      </c>
      <c r="D940" s="11">
        <v>34.1</v>
      </c>
      <c r="E940" s="9">
        <v>10.5</v>
      </c>
      <c r="F940" s="9">
        <v>0.6</v>
      </c>
      <c r="G940" s="9">
        <v>1.2</v>
      </c>
      <c r="H940" s="96"/>
      <c r="I940" s="19">
        <v>44158</v>
      </c>
      <c r="J940" s="64">
        <v>0.57291666666666663</v>
      </c>
      <c r="K940" s="9">
        <v>1.8</v>
      </c>
      <c r="L940" s="9">
        <v>36.4</v>
      </c>
      <c r="M940" s="9">
        <v>11</v>
      </c>
      <c r="N940" s="9">
        <v>0.25</v>
      </c>
      <c r="O940" s="9">
        <v>0.5</v>
      </c>
    </row>
    <row r="941" spans="1:15" s="84" customFormat="1">
      <c r="A941" s="79">
        <v>44165</v>
      </c>
      <c r="B941" s="64">
        <v>0.58333333333333337</v>
      </c>
      <c r="C941" s="25">
        <v>2.1</v>
      </c>
      <c r="D941" s="11">
        <v>34.6</v>
      </c>
      <c r="E941" s="9">
        <v>11.7</v>
      </c>
      <c r="F941" s="9">
        <v>0.75</v>
      </c>
      <c r="G941" s="9">
        <v>1.5</v>
      </c>
      <c r="H941" s="96"/>
      <c r="I941" s="19">
        <v>44165</v>
      </c>
      <c r="J941" s="64">
        <v>0.58333333333333337</v>
      </c>
      <c r="K941" s="9">
        <v>1.8</v>
      </c>
      <c r="L941" s="9">
        <v>36.200000000000003</v>
      </c>
      <c r="M941" s="9">
        <v>9.6999999999999993</v>
      </c>
      <c r="N941" s="9">
        <v>0.5</v>
      </c>
      <c r="O941" s="9">
        <v>1</v>
      </c>
    </row>
    <row r="942" spans="1:15" s="84" customFormat="1">
      <c r="A942" s="79">
        <v>44173</v>
      </c>
      <c r="B942" s="64">
        <v>0.57291666666666663</v>
      </c>
      <c r="C942" s="25">
        <v>2</v>
      </c>
      <c r="D942" s="11">
        <v>33.799999999999997</v>
      </c>
      <c r="E942" s="9">
        <v>10.32</v>
      </c>
      <c r="F942" s="9">
        <v>0.75</v>
      </c>
      <c r="G942" s="9">
        <v>1.5</v>
      </c>
      <c r="H942" s="96"/>
      <c r="I942" s="19">
        <v>44173</v>
      </c>
      <c r="J942" s="64">
        <v>0.57291666666666663</v>
      </c>
      <c r="K942" s="9">
        <v>1.2</v>
      </c>
      <c r="L942" s="9">
        <v>25</v>
      </c>
      <c r="M942" s="9">
        <v>6.25</v>
      </c>
      <c r="N942" s="9">
        <v>1.1000000000000001</v>
      </c>
      <c r="O942" s="9">
        <v>2.2000000000000002</v>
      </c>
    </row>
    <row r="943" spans="1:15" s="84" customFormat="1">
      <c r="A943" s="79">
        <v>44179</v>
      </c>
      <c r="B943" s="64">
        <v>0.46527777777777773</v>
      </c>
      <c r="C943" s="25">
        <v>2.2000000000000002</v>
      </c>
      <c r="D943" s="11">
        <v>36.1</v>
      </c>
      <c r="E943" s="9">
        <v>13.51</v>
      </c>
      <c r="F943" s="9">
        <v>0.75</v>
      </c>
      <c r="G943" s="9">
        <v>1.5</v>
      </c>
      <c r="H943" s="96"/>
      <c r="I943" s="19">
        <v>44179</v>
      </c>
      <c r="J943" s="64">
        <v>0.46527777777777773</v>
      </c>
      <c r="K943" s="9">
        <v>1.2</v>
      </c>
      <c r="L943" s="9">
        <v>38.1</v>
      </c>
      <c r="M943" s="9">
        <v>12.61</v>
      </c>
      <c r="N943" s="9">
        <v>0.5</v>
      </c>
      <c r="O943" s="9">
        <v>1</v>
      </c>
    </row>
    <row r="944" spans="1:15" s="84" customFormat="1">
      <c r="A944" s="79">
        <v>44186</v>
      </c>
      <c r="B944" s="64">
        <v>0.57638888888888895</v>
      </c>
      <c r="C944" s="25">
        <v>2.2000000000000002</v>
      </c>
      <c r="D944" s="11">
        <v>35.4</v>
      </c>
      <c r="E944" s="9">
        <v>10.68</v>
      </c>
      <c r="F944" s="9">
        <v>0.7</v>
      </c>
      <c r="G944" s="9">
        <f t="shared" ref="G944:G947" si="50">(F944*2)</f>
        <v>1.4</v>
      </c>
      <c r="H944" s="96"/>
      <c r="I944" s="19">
        <v>44186</v>
      </c>
      <c r="J944" s="64">
        <v>0.57638888888888895</v>
      </c>
      <c r="K944" s="9">
        <v>1.2</v>
      </c>
      <c r="L944" s="9">
        <v>32.6</v>
      </c>
      <c r="M944" s="9">
        <v>9.43</v>
      </c>
      <c r="N944" s="9">
        <v>0.3</v>
      </c>
      <c r="O944" s="9">
        <f t="shared" ref="O944:O947" si="51">(N944*2)</f>
        <v>0.6</v>
      </c>
    </row>
    <row r="945" spans="1:15" s="84" customFormat="1">
      <c r="A945" s="79">
        <v>44194</v>
      </c>
      <c r="B945" s="64">
        <v>0.58333333333333337</v>
      </c>
      <c r="C945" s="25">
        <v>2.1</v>
      </c>
      <c r="D945" s="11">
        <v>35.5</v>
      </c>
      <c r="E945" s="9">
        <v>11.65</v>
      </c>
      <c r="F945" s="9">
        <v>0.6</v>
      </c>
      <c r="G945" s="9">
        <f t="shared" si="50"/>
        <v>1.2</v>
      </c>
      <c r="H945" s="96"/>
      <c r="I945" s="19">
        <v>44194</v>
      </c>
      <c r="J945" s="64">
        <v>0.58333333333333337</v>
      </c>
      <c r="K945" s="9">
        <v>1</v>
      </c>
      <c r="L945" s="9">
        <v>33.4</v>
      </c>
      <c r="M945" s="9">
        <v>9.24</v>
      </c>
      <c r="N945" s="9">
        <v>0.5</v>
      </c>
      <c r="O945" s="9">
        <f t="shared" si="51"/>
        <v>1</v>
      </c>
    </row>
    <row r="946" spans="1:15" s="84" customFormat="1">
      <c r="A946" s="79">
        <v>44200</v>
      </c>
      <c r="B946" s="64">
        <v>0.61805555555555558</v>
      </c>
      <c r="C946" s="25">
        <v>2</v>
      </c>
      <c r="D946" s="11">
        <v>33.700000000000003</v>
      </c>
      <c r="E946" s="9">
        <v>12.47</v>
      </c>
      <c r="F946" s="9">
        <v>0.6</v>
      </c>
      <c r="G946" s="9">
        <v>1.2</v>
      </c>
      <c r="H946" s="96"/>
      <c r="I946" s="19">
        <v>44200</v>
      </c>
      <c r="J946" s="64">
        <v>0.61805555555555558</v>
      </c>
      <c r="K946" s="9">
        <v>1</v>
      </c>
      <c r="L946" s="9">
        <v>34</v>
      </c>
      <c r="M946" s="9">
        <v>10.67</v>
      </c>
      <c r="N946" s="9">
        <v>0.6</v>
      </c>
      <c r="O946" s="9">
        <v>1.2</v>
      </c>
    </row>
    <row r="947" spans="1:15" s="84" customFormat="1">
      <c r="A947" s="79">
        <v>44207</v>
      </c>
      <c r="B947" s="64">
        <v>0.58680555555555558</v>
      </c>
      <c r="C947" s="25">
        <v>2.2000000000000002</v>
      </c>
      <c r="D947" s="11">
        <v>33.5</v>
      </c>
      <c r="E947" s="9">
        <v>12.5</v>
      </c>
      <c r="F947" s="9">
        <v>0.8</v>
      </c>
      <c r="G947" s="9">
        <f t="shared" si="50"/>
        <v>1.6</v>
      </c>
      <c r="H947" s="96"/>
      <c r="I947" s="19">
        <v>44207</v>
      </c>
      <c r="J947" s="64">
        <v>0.58680555555555558</v>
      </c>
      <c r="K947" s="9">
        <v>1</v>
      </c>
      <c r="L947" s="9">
        <v>32.9</v>
      </c>
      <c r="M947" s="9">
        <v>10</v>
      </c>
      <c r="N947" s="9">
        <v>0.6</v>
      </c>
      <c r="O947" s="9">
        <f t="shared" si="51"/>
        <v>1.2</v>
      </c>
    </row>
    <row r="948" spans="1:15" s="84" customFormat="1">
      <c r="A948" s="79">
        <v>44214</v>
      </c>
      <c r="B948" s="64">
        <v>0.45833333333333331</v>
      </c>
      <c r="C948" s="25">
        <v>2.2999999999999998</v>
      </c>
      <c r="D948" s="11">
        <v>32.4</v>
      </c>
      <c r="E948" s="9">
        <v>13.54</v>
      </c>
      <c r="F948" s="9">
        <v>0.5</v>
      </c>
      <c r="G948" s="9">
        <f t="shared" ref="G948:G951" si="52">(F948*2)</f>
        <v>1</v>
      </c>
      <c r="H948" s="96"/>
      <c r="I948" s="19">
        <v>44214</v>
      </c>
      <c r="J948" s="64">
        <v>0.45833333333333331</v>
      </c>
      <c r="K948" s="9">
        <v>1.1000000000000001</v>
      </c>
      <c r="L948" s="9">
        <v>34.9</v>
      </c>
      <c r="M948" s="9">
        <v>13.29</v>
      </c>
      <c r="N948" s="9">
        <v>0.5</v>
      </c>
      <c r="O948" s="9">
        <f t="shared" ref="O948:O951" si="53">(N948*2)</f>
        <v>1</v>
      </c>
    </row>
    <row r="949" spans="1:15" s="84" customFormat="1">
      <c r="A949" s="79">
        <v>44221</v>
      </c>
      <c r="B949" s="64">
        <v>0.5625</v>
      </c>
      <c r="C949" s="25">
        <v>2.2000000000000002</v>
      </c>
      <c r="D949" s="11">
        <v>32.5</v>
      </c>
      <c r="E949" s="9">
        <v>11.32</v>
      </c>
      <c r="F949" s="9">
        <v>0.8</v>
      </c>
      <c r="G949" s="9">
        <f t="shared" si="52"/>
        <v>1.6</v>
      </c>
      <c r="H949" s="96"/>
      <c r="I949" s="19">
        <v>44221</v>
      </c>
      <c r="J949" s="64">
        <v>0.5625</v>
      </c>
      <c r="K949" s="9">
        <v>0.9</v>
      </c>
      <c r="L949" s="9">
        <v>36.200000000000003</v>
      </c>
      <c r="M949" s="9">
        <v>11.27</v>
      </c>
      <c r="N949" s="9">
        <v>0.9</v>
      </c>
      <c r="O949" s="9">
        <f t="shared" si="53"/>
        <v>1.8</v>
      </c>
    </row>
    <row r="950" spans="1:15" s="84" customFormat="1">
      <c r="A950" s="79">
        <v>44228</v>
      </c>
      <c r="B950" s="64">
        <v>0.59375</v>
      </c>
      <c r="C950" s="25">
        <v>2.1</v>
      </c>
      <c r="D950" s="11">
        <v>34.6</v>
      </c>
      <c r="E950" s="9">
        <v>12.68</v>
      </c>
      <c r="F950" s="9">
        <v>0.6</v>
      </c>
      <c r="G950" s="9">
        <f t="shared" si="52"/>
        <v>1.2</v>
      </c>
      <c r="H950" s="96"/>
      <c r="I950" s="19">
        <v>44228</v>
      </c>
      <c r="J950" s="64">
        <v>0.59375</v>
      </c>
      <c r="K950" s="9">
        <v>1</v>
      </c>
      <c r="L950" s="9">
        <v>37.1</v>
      </c>
      <c r="M950" s="9">
        <v>12.81</v>
      </c>
      <c r="N950" s="9">
        <v>0.75</v>
      </c>
      <c r="O950" s="9">
        <f t="shared" si="53"/>
        <v>1.5</v>
      </c>
    </row>
    <row r="951" spans="1:15" s="84" customFormat="1">
      <c r="A951" s="79">
        <v>44235</v>
      </c>
      <c r="B951" s="64">
        <v>0.58333333333333337</v>
      </c>
      <c r="C951" s="25">
        <v>2.2000000000000002</v>
      </c>
      <c r="D951" s="11">
        <v>32.5</v>
      </c>
      <c r="E951" s="9">
        <v>13.3</v>
      </c>
      <c r="F951" s="9">
        <v>0.75</v>
      </c>
      <c r="G951" s="9">
        <f t="shared" si="52"/>
        <v>1.5</v>
      </c>
      <c r="H951" s="96"/>
      <c r="I951" s="19">
        <v>44235</v>
      </c>
      <c r="J951" s="64">
        <v>0.58333333333333337</v>
      </c>
      <c r="K951" s="9">
        <v>1.2</v>
      </c>
      <c r="L951" s="9">
        <v>28.8</v>
      </c>
      <c r="M951" s="9">
        <v>10.01</v>
      </c>
      <c r="N951" s="9">
        <v>0.6</v>
      </c>
      <c r="O951" s="9">
        <f t="shared" si="53"/>
        <v>1.2</v>
      </c>
    </row>
    <row r="952" spans="1:15">
      <c r="A952" s="79">
        <v>44242</v>
      </c>
      <c r="B952" s="64">
        <v>0.58333333333333337</v>
      </c>
      <c r="C952" s="25">
        <v>2.1</v>
      </c>
      <c r="D952" s="11">
        <v>35.5</v>
      </c>
      <c r="E952" s="9">
        <v>12.03</v>
      </c>
      <c r="F952" s="9">
        <v>0.9</v>
      </c>
      <c r="G952" s="9">
        <f t="shared" ref="G952:G956" si="54">(F952*2)</f>
        <v>1.8</v>
      </c>
      <c r="I952" s="19">
        <v>44242</v>
      </c>
      <c r="J952" s="64">
        <v>0.58333333333333337</v>
      </c>
      <c r="K952" s="9">
        <v>1.1000000000000001</v>
      </c>
      <c r="L952" s="9">
        <v>37.5</v>
      </c>
      <c r="M952" s="9">
        <v>11.02</v>
      </c>
      <c r="N952" s="9">
        <v>0.8</v>
      </c>
      <c r="O952" s="9">
        <f t="shared" ref="O952:O956" si="55">(N952*2)</f>
        <v>1.6</v>
      </c>
    </row>
    <row r="953" spans="1:15">
      <c r="A953" s="79">
        <v>44249</v>
      </c>
      <c r="B953" s="64">
        <v>0.5</v>
      </c>
      <c r="C953" s="25">
        <v>2.1</v>
      </c>
      <c r="D953" s="11">
        <v>34.299999999999997</v>
      </c>
      <c r="E953" s="9">
        <v>11.5</v>
      </c>
      <c r="F953" s="9">
        <v>0.8</v>
      </c>
      <c r="G953" s="9">
        <f t="shared" si="54"/>
        <v>1.6</v>
      </c>
      <c r="I953" s="19">
        <v>44249</v>
      </c>
      <c r="J953" s="64">
        <v>0.5</v>
      </c>
      <c r="K953" s="9">
        <v>1.1000000000000001</v>
      </c>
      <c r="L953" s="9">
        <v>37</v>
      </c>
      <c r="M953" s="9">
        <v>13.4</v>
      </c>
      <c r="N953" s="9">
        <v>0.5</v>
      </c>
      <c r="O953" s="9">
        <f t="shared" si="55"/>
        <v>1</v>
      </c>
    </row>
    <row r="954" spans="1:15">
      <c r="A954" s="79">
        <v>44256</v>
      </c>
      <c r="B954" s="64">
        <v>0.375</v>
      </c>
      <c r="C954" s="25">
        <v>2.2000000000000002</v>
      </c>
      <c r="D954" s="11">
        <v>33.299999999999997</v>
      </c>
      <c r="E954" s="9">
        <v>12.03</v>
      </c>
      <c r="F954" s="9">
        <v>0.5</v>
      </c>
      <c r="G954" s="9">
        <f t="shared" si="54"/>
        <v>1</v>
      </c>
      <c r="I954" s="19">
        <v>44256</v>
      </c>
      <c r="J954" s="64">
        <v>0.375</v>
      </c>
      <c r="K954" s="9">
        <v>1.2</v>
      </c>
      <c r="L954" s="9">
        <v>36</v>
      </c>
      <c r="M954" s="9">
        <v>10.75</v>
      </c>
      <c r="N954" s="9">
        <v>0.7</v>
      </c>
      <c r="O954" s="9">
        <f t="shared" si="55"/>
        <v>1.4</v>
      </c>
    </row>
    <row r="955" spans="1:15">
      <c r="A955" s="79">
        <v>44263</v>
      </c>
      <c r="B955" s="64">
        <v>0.40625</v>
      </c>
      <c r="C955" s="25">
        <v>2.2000000000000002</v>
      </c>
      <c r="D955" s="11">
        <v>32.6</v>
      </c>
      <c r="E955" s="9">
        <v>11.45</v>
      </c>
      <c r="F955" s="9">
        <v>1</v>
      </c>
      <c r="G955" s="9">
        <f t="shared" si="54"/>
        <v>2</v>
      </c>
      <c r="I955" s="19">
        <v>44263</v>
      </c>
      <c r="J955" s="64">
        <v>0.40625</v>
      </c>
      <c r="K955" s="9">
        <v>1.2</v>
      </c>
      <c r="L955" s="9">
        <v>35.9</v>
      </c>
      <c r="M955" s="9">
        <v>9.8000000000000007</v>
      </c>
      <c r="N955" s="9">
        <v>1</v>
      </c>
      <c r="O955" s="9">
        <f t="shared" si="55"/>
        <v>2</v>
      </c>
    </row>
    <row r="956" spans="1:15">
      <c r="A956" s="79">
        <v>44270</v>
      </c>
      <c r="B956" s="64">
        <v>0.60416666666666663</v>
      </c>
      <c r="C956" s="25">
        <v>2</v>
      </c>
      <c r="D956" s="11">
        <v>36.4</v>
      </c>
      <c r="E956" s="9">
        <v>12.51</v>
      </c>
      <c r="F956" s="9">
        <v>0.75</v>
      </c>
      <c r="G956" s="9">
        <f t="shared" si="54"/>
        <v>1.5</v>
      </c>
      <c r="I956" s="19">
        <v>44270</v>
      </c>
      <c r="J956" s="64">
        <v>0.60416666666666663</v>
      </c>
      <c r="K956" s="9">
        <v>0.9</v>
      </c>
      <c r="L956" s="9">
        <v>34.299999999999997</v>
      </c>
      <c r="M956" s="9">
        <v>12.57</v>
      </c>
      <c r="N956" s="9">
        <v>0.5</v>
      </c>
      <c r="O956" s="9">
        <f t="shared" si="55"/>
        <v>1</v>
      </c>
    </row>
    <row r="957" spans="1:15">
      <c r="A957" s="79">
        <v>44277</v>
      </c>
      <c r="B957" s="64">
        <v>0.58333333333333337</v>
      </c>
      <c r="C957" s="25">
        <v>2</v>
      </c>
      <c r="D957" s="11">
        <v>37.6</v>
      </c>
      <c r="E957" s="9">
        <v>12.2</v>
      </c>
      <c r="F957" s="9">
        <v>1.25</v>
      </c>
      <c r="G957" s="9">
        <f t="shared" ref="G957:G960" si="56">(F957*2)</f>
        <v>2.5</v>
      </c>
      <c r="I957" s="19">
        <v>44277</v>
      </c>
      <c r="J957" s="64">
        <v>0.58333333333333337</v>
      </c>
      <c r="K957" s="9">
        <v>0.9</v>
      </c>
      <c r="L957" s="9">
        <v>39.9</v>
      </c>
      <c r="M957" s="9">
        <v>8.9</v>
      </c>
      <c r="N957" s="9">
        <v>1.25</v>
      </c>
      <c r="O957" s="9">
        <f t="shared" ref="O957:O960" si="57">(N957*2)</f>
        <v>2.5</v>
      </c>
    </row>
    <row r="958" spans="1:15">
      <c r="A958" s="79">
        <v>44284</v>
      </c>
      <c r="B958" s="64">
        <v>0.375</v>
      </c>
      <c r="C958" s="25">
        <v>2</v>
      </c>
      <c r="D958" s="11">
        <v>22.7</v>
      </c>
      <c r="E958" s="9">
        <v>6.8</v>
      </c>
      <c r="F958" s="9">
        <v>0</v>
      </c>
      <c r="G958" s="9">
        <f t="shared" si="56"/>
        <v>0</v>
      </c>
      <c r="I958" s="19">
        <v>44284</v>
      </c>
      <c r="J958" s="64">
        <v>0.375</v>
      </c>
      <c r="K958" s="9">
        <v>0.9</v>
      </c>
      <c r="L958" s="9">
        <v>38.700000000000003</v>
      </c>
      <c r="M958" s="9">
        <v>11.4</v>
      </c>
      <c r="N958" s="9">
        <v>0.8</v>
      </c>
      <c r="O958" s="9">
        <f>(N958*2)</f>
        <v>1.6</v>
      </c>
    </row>
    <row r="959" spans="1:15">
      <c r="A959" s="79">
        <v>44286</v>
      </c>
      <c r="B959" s="64">
        <v>0.375</v>
      </c>
      <c r="C959" s="25">
        <v>2</v>
      </c>
      <c r="D959" s="11">
        <v>29.8</v>
      </c>
      <c r="E959" s="9">
        <v>10.199999999999999</v>
      </c>
      <c r="F959" s="9">
        <v>0.25</v>
      </c>
      <c r="G959" s="9">
        <f t="shared" si="56"/>
        <v>0.5</v>
      </c>
      <c r="I959" s="19">
        <v>44284</v>
      </c>
      <c r="J959" s="64">
        <v>0.375</v>
      </c>
      <c r="K959" s="9">
        <v>0.9</v>
      </c>
      <c r="L959" s="9">
        <v>38.700000000000003</v>
      </c>
      <c r="M959" s="9">
        <v>11.4</v>
      </c>
      <c r="N959" s="9">
        <v>0.8</v>
      </c>
      <c r="O959" s="9">
        <f t="shared" si="57"/>
        <v>1.6</v>
      </c>
    </row>
    <row r="960" spans="1:15">
      <c r="A960" s="79">
        <v>44292</v>
      </c>
      <c r="B960" s="64">
        <v>0.57291666666666663</v>
      </c>
      <c r="C960" s="25">
        <v>1.9</v>
      </c>
      <c r="D960" s="11">
        <v>33.700000000000003</v>
      </c>
      <c r="E960" s="9">
        <v>13.11</v>
      </c>
      <c r="F960" s="9">
        <v>0.75</v>
      </c>
      <c r="G960" s="9">
        <f t="shared" si="56"/>
        <v>1.5</v>
      </c>
      <c r="I960" s="19">
        <v>44292</v>
      </c>
      <c r="J960" s="64">
        <v>0.57291666666666663</v>
      </c>
      <c r="K960" s="9">
        <v>0.9</v>
      </c>
      <c r="L960" s="9">
        <v>36.6</v>
      </c>
      <c r="M960" s="9">
        <v>12.77</v>
      </c>
      <c r="N960" s="9">
        <v>0.8</v>
      </c>
      <c r="O960" s="9">
        <f t="shared" si="57"/>
        <v>1.6</v>
      </c>
    </row>
    <row r="961" spans="1:15">
      <c r="A961" s="79">
        <v>44299</v>
      </c>
      <c r="B961" s="64">
        <v>0.59722222222222221</v>
      </c>
      <c r="C961" s="25">
        <v>1.9</v>
      </c>
      <c r="D961" s="11">
        <v>36.700000000000003</v>
      </c>
      <c r="E961" s="9">
        <v>10.52</v>
      </c>
      <c r="F961" s="9">
        <v>0.9</v>
      </c>
      <c r="G961" s="9">
        <v>1.8</v>
      </c>
      <c r="I961" s="19">
        <v>44299</v>
      </c>
      <c r="J961" s="64">
        <v>0.59722222222222221</v>
      </c>
      <c r="K961" s="9">
        <v>0.8</v>
      </c>
      <c r="L961" s="9">
        <v>39.6</v>
      </c>
      <c r="M961" s="9">
        <v>11.2</v>
      </c>
      <c r="N961" s="9">
        <v>1.1000000000000001</v>
      </c>
      <c r="O961" s="9">
        <f t="shared" ref="O961" si="58">(N961*2)</f>
        <v>2.2000000000000002</v>
      </c>
    </row>
    <row r="962" spans="1:15" s="84" customFormat="1">
      <c r="A962" s="79">
        <v>44305</v>
      </c>
      <c r="B962" s="64">
        <v>0.5</v>
      </c>
      <c r="C962" s="25">
        <v>2</v>
      </c>
      <c r="D962" s="11">
        <v>36.799999999999997</v>
      </c>
      <c r="E962" s="9">
        <v>12.5</v>
      </c>
      <c r="F962" s="9">
        <v>0.8</v>
      </c>
      <c r="G962" s="9">
        <v>1.6</v>
      </c>
      <c r="I962" s="19">
        <v>44305</v>
      </c>
      <c r="J962" s="64">
        <v>0.5</v>
      </c>
      <c r="K962" s="9">
        <v>0.85</v>
      </c>
      <c r="L962" s="9">
        <v>39.9</v>
      </c>
      <c r="M962" s="9">
        <v>10.4</v>
      </c>
      <c r="N962" s="9">
        <v>1</v>
      </c>
      <c r="O962" s="9">
        <v>2</v>
      </c>
    </row>
    <row r="963" spans="1:15">
      <c r="A963" s="79">
        <v>44312</v>
      </c>
      <c r="B963" s="64">
        <v>0.51041666666666663</v>
      </c>
      <c r="C963" s="25">
        <v>1.9</v>
      </c>
      <c r="D963" s="11">
        <v>35.299999999999997</v>
      </c>
      <c r="E963" s="9">
        <v>13.03</v>
      </c>
      <c r="F963" s="9">
        <v>0.75</v>
      </c>
      <c r="G963" s="9">
        <v>1.5</v>
      </c>
      <c r="I963" s="19">
        <v>44312</v>
      </c>
      <c r="J963" s="64">
        <v>0.51041666666666663</v>
      </c>
      <c r="K963" s="9">
        <v>0.85</v>
      </c>
      <c r="L963" s="9">
        <v>39.299999999999997</v>
      </c>
      <c r="M963" s="9">
        <v>12.85</v>
      </c>
      <c r="N963" s="9">
        <v>0.6</v>
      </c>
      <c r="O963" s="9">
        <v>1.2</v>
      </c>
    </row>
    <row r="964" spans="1:15">
      <c r="A964" s="79">
        <v>44321</v>
      </c>
      <c r="B964" s="64">
        <v>0.46875</v>
      </c>
      <c r="C964" s="25">
        <v>1.9</v>
      </c>
      <c r="D964" s="11">
        <v>34.4</v>
      </c>
      <c r="E964" s="9">
        <v>12.56</v>
      </c>
      <c r="F964" s="9">
        <v>0.6</v>
      </c>
      <c r="G964" s="9">
        <v>1.2</v>
      </c>
      <c r="I964" s="19">
        <v>44321</v>
      </c>
      <c r="J964" s="64">
        <v>0.46875</v>
      </c>
      <c r="K964" s="9">
        <v>0.9</v>
      </c>
      <c r="L964" s="9">
        <v>39.200000000000003</v>
      </c>
      <c r="M964" s="9">
        <v>10.84</v>
      </c>
      <c r="N964" s="9">
        <v>0.6</v>
      </c>
      <c r="O964" s="9">
        <v>1.2</v>
      </c>
    </row>
    <row r="965" spans="1:15">
      <c r="A965" s="167">
        <v>44326</v>
      </c>
      <c r="B965" s="64">
        <v>0.44791666666666669</v>
      </c>
      <c r="C965" s="25">
        <v>1.9</v>
      </c>
      <c r="D965" s="11">
        <v>36.9</v>
      </c>
      <c r="E965" s="9">
        <v>11.4</v>
      </c>
      <c r="F965" s="9">
        <v>0.8</v>
      </c>
      <c r="G965" s="9">
        <v>1.6</v>
      </c>
      <c r="I965" s="19">
        <v>44326</v>
      </c>
      <c r="J965" s="64">
        <v>0.44791666666666669</v>
      </c>
      <c r="K965" s="9">
        <v>1</v>
      </c>
      <c r="L965" s="9">
        <v>39.6</v>
      </c>
      <c r="M965" s="9">
        <v>10.6</v>
      </c>
      <c r="N965" s="9">
        <v>0.6</v>
      </c>
      <c r="O965" s="9">
        <v>1.2</v>
      </c>
    </row>
    <row r="966" spans="1:15">
      <c r="A966" s="167">
        <v>44333</v>
      </c>
      <c r="B966" s="64">
        <v>0.59375</v>
      </c>
      <c r="C966" s="25">
        <v>1.8</v>
      </c>
      <c r="D966" s="11">
        <v>36.4</v>
      </c>
      <c r="E966" s="9">
        <v>12.94</v>
      </c>
      <c r="F966" s="9">
        <v>0.9</v>
      </c>
      <c r="G966" s="9">
        <v>1.8</v>
      </c>
      <c r="I966" s="19">
        <v>44333</v>
      </c>
      <c r="J966" s="64">
        <v>0.59375</v>
      </c>
      <c r="K966" s="9">
        <v>0.8</v>
      </c>
      <c r="L966" s="9">
        <v>53.7</v>
      </c>
      <c r="M966" s="9">
        <v>12.5</v>
      </c>
      <c r="N966" s="9">
        <v>0.5</v>
      </c>
      <c r="O966" s="9">
        <v>1</v>
      </c>
    </row>
    <row r="967" spans="1:15">
      <c r="A967" s="167">
        <v>44340</v>
      </c>
      <c r="B967" s="64">
        <v>0.58333333333333337</v>
      </c>
      <c r="C967" s="25">
        <v>1.8</v>
      </c>
      <c r="D967" s="11">
        <v>38.799999999999997</v>
      </c>
      <c r="E967" s="9">
        <v>12.35</v>
      </c>
      <c r="F967" s="9">
        <v>1</v>
      </c>
      <c r="G967" s="9">
        <v>2</v>
      </c>
      <c r="I967" s="19">
        <v>44340</v>
      </c>
      <c r="J967" s="64">
        <v>0.58333333333333337</v>
      </c>
      <c r="K967" s="9">
        <v>0.8</v>
      </c>
      <c r="L967" s="9">
        <v>38.200000000000003</v>
      </c>
      <c r="M967" s="9">
        <v>10.69</v>
      </c>
      <c r="N967" s="9">
        <v>1.1000000000000001</v>
      </c>
      <c r="O967" s="9">
        <v>2.2000000000000002</v>
      </c>
    </row>
    <row r="968" spans="1:15">
      <c r="A968" s="167">
        <v>44348</v>
      </c>
      <c r="B968" s="64">
        <v>0.625</v>
      </c>
      <c r="C968" s="25">
        <v>1.7</v>
      </c>
      <c r="D968" s="11">
        <v>37.1</v>
      </c>
      <c r="E968" s="9">
        <v>11.25</v>
      </c>
      <c r="F968" s="9">
        <v>0.6</v>
      </c>
      <c r="G968" s="9">
        <v>1.2</v>
      </c>
      <c r="I968" s="19">
        <v>44348</v>
      </c>
      <c r="J968" s="64">
        <v>0.625</v>
      </c>
      <c r="K968" s="9">
        <v>0.8</v>
      </c>
      <c r="L968" s="9">
        <v>39.1</v>
      </c>
      <c r="M968" s="9">
        <v>11.75</v>
      </c>
      <c r="N968" s="9">
        <v>0.5</v>
      </c>
      <c r="O968" s="9">
        <v>1</v>
      </c>
    </row>
    <row r="969" spans="1:15">
      <c r="A969" s="167">
        <v>44354</v>
      </c>
      <c r="B969" s="64">
        <v>0.59375</v>
      </c>
      <c r="C969" s="25">
        <v>1.8</v>
      </c>
      <c r="D969" s="11">
        <v>37.6</v>
      </c>
      <c r="E969" s="9">
        <v>10.28</v>
      </c>
      <c r="F969" s="9">
        <v>1.8</v>
      </c>
      <c r="G969" s="9">
        <v>2.6</v>
      </c>
      <c r="I969" s="19">
        <v>44354</v>
      </c>
      <c r="J969" s="64">
        <v>0.59375</v>
      </c>
      <c r="K969" s="9">
        <v>0.8</v>
      </c>
      <c r="L969" s="9">
        <v>38.6</v>
      </c>
      <c r="M969" s="9">
        <v>10.87</v>
      </c>
      <c r="N969" s="9">
        <v>1</v>
      </c>
      <c r="O969" s="9">
        <v>2</v>
      </c>
    </row>
    <row r="970" spans="1:15">
      <c r="A970" s="167">
        <v>44361</v>
      </c>
      <c r="B970" s="64">
        <v>0.52083333333333337</v>
      </c>
      <c r="C970" s="25">
        <v>1.9</v>
      </c>
      <c r="D970" s="11">
        <v>38.4</v>
      </c>
      <c r="E970" s="9">
        <v>12</v>
      </c>
      <c r="F970" s="9">
        <v>0.75</v>
      </c>
      <c r="G970" s="9">
        <v>1.5</v>
      </c>
      <c r="I970" s="19">
        <v>44361</v>
      </c>
      <c r="J970" s="64">
        <v>0.52083333333333337</v>
      </c>
      <c r="K970" s="9">
        <v>0.8</v>
      </c>
      <c r="L970" s="9">
        <v>38.700000000000003</v>
      </c>
      <c r="M970" s="9">
        <v>11.8</v>
      </c>
      <c r="N970" s="9">
        <v>0.5</v>
      </c>
      <c r="O970" s="9">
        <v>1</v>
      </c>
    </row>
    <row r="971" spans="1:15">
      <c r="A971" s="167">
        <v>44368</v>
      </c>
      <c r="B971" s="64">
        <v>0.48958333333333331</v>
      </c>
      <c r="C971" s="25">
        <v>1.8</v>
      </c>
      <c r="D971" s="11">
        <v>39.9</v>
      </c>
      <c r="E971" s="9">
        <v>11.4</v>
      </c>
      <c r="F971" s="9">
        <v>0.5</v>
      </c>
      <c r="G971" s="9">
        <v>1</v>
      </c>
      <c r="I971" s="19">
        <v>44368</v>
      </c>
      <c r="J971" s="64"/>
      <c r="K971" s="9"/>
      <c r="L971" s="9"/>
      <c r="M971" s="9"/>
      <c r="N971" s="9"/>
      <c r="O971" s="9"/>
    </row>
    <row r="972" spans="1:15">
      <c r="A972" s="167">
        <v>44375</v>
      </c>
      <c r="B972" s="64">
        <v>0.61805555555555558</v>
      </c>
      <c r="C972" s="25">
        <v>1.8</v>
      </c>
      <c r="D972" s="11">
        <v>38.4</v>
      </c>
      <c r="E972" s="9">
        <v>10.199999999999999</v>
      </c>
      <c r="F972" s="9">
        <v>0.75</v>
      </c>
      <c r="G972" s="9">
        <v>1.5</v>
      </c>
      <c r="I972" s="19">
        <v>44375</v>
      </c>
      <c r="J972" s="64">
        <v>0.61805555555555558</v>
      </c>
      <c r="K972" s="9">
        <v>0.8</v>
      </c>
      <c r="L972" s="9">
        <v>1.2</v>
      </c>
      <c r="M972" s="9">
        <v>0</v>
      </c>
      <c r="N972" s="9">
        <v>0</v>
      </c>
      <c r="O972" s="9">
        <v>0</v>
      </c>
    </row>
    <row r="973" spans="1:15">
      <c r="A973" s="167">
        <v>44382</v>
      </c>
      <c r="B973" s="64">
        <v>0.58333333333333337</v>
      </c>
      <c r="C973" s="25">
        <v>1.9</v>
      </c>
      <c r="D973" s="11">
        <v>40.4</v>
      </c>
      <c r="E973" s="9">
        <v>10.72</v>
      </c>
      <c r="F973" s="9">
        <v>0.8</v>
      </c>
      <c r="G973" s="9">
        <v>1.6</v>
      </c>
      <c r="I973" s="19">
        <v>44382</v>
      </c>
      <c r="J973" s="64">
        <v>0.58333333333333337</v>
      </c>
      <c r="K973" s="9">
        <v>0</v>
      </c>
      <c r="L973" s="9">
        <v>24.7</v>
      </c>
      <c r="M973" s="9">
        <v>1.24</v>
      </c>
      <c r="N973" s="9">
        <v>0</v>
      </c>
      <c r="O973" s="9">
        <v>0</v>
      </c>
    </row>
    <row r="974" spans="1:15">
      <c r="A974" s="167">
        <v>44389</v>
      </c>
      <c r="B974" s="64">
        <v>0.5625</v>
      </c>
      <c r="C974" s="25">
        <v>1.9</v>
      </c>
      <c r="D974" s="11">
        <v>39.5</v>
      </c>
      <c r="E974" s="9">
        <v>9.98</v>
      </c>
      <c r="F974" s="9">
        <v>0.75</v>
      </c>
      <c r="G974" s="9">
        <v>1.5</v>
      </c>
      <c r="I974" s="19">
        <v>44389</v>
      </c>
      <c r="J974" s="64">
        <v>0.5625</v>
      </c>
      <c r="K974" s="9">
        <v>0</v>
      </c>
      <c r="L974" s="9">
        <v>22</v>
      </c>
      <c r="M974" s="9">
        <v>1.2</v>
      </c>
      <c r="N974" s="9">
        <v>0</v>
      </c>
      <c r="O974" s="9">
        <v>0</v>
      </c>
    </row>
    <row r="975" spans="1:15">
      <c r="A975" s="167">
        <v>44396</v>
      </c>
      <c r="B975" s="64">
        <v>0.60763888888888895</v>
      </c>
      <c r="C975" s="25">
        <v>2</v>
      </c>
      <c r="D975" s="11">
        <v>39.4</v>
      </c>
      <c r="E975" s="9">
        <v>11.8</v>
      </c>
      <c r="F975" s="9">
        <v>0.5</v>
      </c>
      <c r="G975" s="9">
        <v>1</v>
      </c>
      <c r="I975" s="19">
        <v>44396</v>
      </c>
      <c r="J975" s="64">
        <v>0.60763888888888895</v>
      </c>
      <c r="K975" s="9">
        <v>0</v>
      </c>
      <c r="L975" s="9">
        <v>24</v>
      </c>
      <c r="M975" s="9">
        <v>1</v>
      </c>
      <c r="N975" s="9">
        <v>0</v>
      </c>
      <c r="O975" s="9">
        <v>0</v>
      </c>
    </row>
    <row r="976" spans="1:15">
      <c r="A976" s="167">
        <v>44403</v>
      </c>
      <c r="B976" s="64">
        <v>0.65625</v>
      </c>
      <c r="C976" s="25">
        <v>1.9</v>
      </c>
      <c r="D976" s="11">
        <v>40.4</v>
      </c>
      <c r="E976" s="9">
        <v>11.9</v>
      </c>
      <c r="F976" s="9">
        <v>0.75</v>
      </c>
      <c r="G976" s="9">
        <v>1.5</v>
      </c>
      <c r="I976" s="19">
        <v>44403</v>
      </c>
      <c r="J976" s="64">
        <v>0.65625</v>
      </c>
      <c r="K976" s="9">
        <v>0.9</v>
      </c>
      <c r="L976" s="9">
        <v>23.8</v>
      </c>
      <c r="M976" s="9">
        <v>0.69</v>
      </c>
      <c r="N976" s="9">
        <v>0</v>
      </c>
      <c r="O976" s="9">
        <v>0</v>
      </c>
    </row>
    <row r="977" spans="1:15">
      <c r="A977" s="167">
        <v>44424</v>
      </c>
      <c r="B977" s="64">
        <v>0.45833333333333331</v>
      </c>
      <c r="C977" s="25">
        <v>2.1</v>
      </c>
      <c r="D977" s="11">
        <v>19.100000000000001</v>
      </c>
      <c r="E977" s="9">
        <v>4.59</v>
      </c>
      <c r="F977" s="9">
        <v>0</v>
      </c>
      <c r="G977" s="9">
        <v>0</v>
      </c>
      <c r="I977" s="19">
        <v>44424</v>
      </c>
      <c r="J977" s="64">
        <v>0.45833333333333331</v>
      </c>
      <c r="K977" s="9">
        <v>1.2</v>
      </c>
      <c r="L977" s="9">
        <v>15.5</v>
      </c>
      <c r="M977" s="9">
        <v>1.31</v>
      </c>
      <c r="N977" s="9">
        <v>0</v>
      </c>
      <c r="O977" s="9">
        <v>0</v>
      </c>
    </row>
    <row r="978" spans="1:15">
      <c r="A978" s="167">
        <v>44431</v>
      </c>
      <c r="B978" s="64">
        <v>0.59375</v>
      </c>
      <c r="C978" s="25">
        <v>2</v>
      </c>
      <c r="D978" s="11">
        <v>38.9</v>
      </c>
      <c r="E978" s="9">
        <v>11</v>
      </c>
      <c r="F978" s="9">
        <v>0.75</v>
      </c>
      <c r="G978" s="9">
        <v>1.5</v>
      </c>
      <c r="I978" s="19">
        <v>44431</v>
      </c>
      <c r="J978" s="64">
        <v>0.59375</v>
      </c>
      <c r="K978" s="9">
        <v>1.2</v>
      </c>
      <c r="L978" s="9">
        <v>20.9</v>
      </c>
      <c r="M978" s="9">
        <v>1.2</v>
      </c>
      <c r="N978" s="9">
        <v>0</v>
      </c>
      <c r="O978" s="9">
        <v>0</v>
      </c>
    </row>
    <row r="979" spans="1:15">
      <c r="A979" s="167">
        <v>44439</v>
      </c>
      <c r="B979" s="64">
        <v>0.56944444444444442</v>
      </c>
      <c r="C979" s="25">
        <v>2.2000000000000002</v>
      </c>
      <c r="D979" s="11">
        <v>38.299999999999997</v>
      </c>
      <c r="E979" s="9">
        <v>12.41</v>
      </c>
      <c r="F979" s="9">
        <v>1.2</v>
      </c>
      <c r="G979" s="9">
        <v>2.4</v>
      </c>
      <c r="I979" s="19">
        <v>44439</v>
      </c>
      <c r="J979" s="64">
        <v>0.56944444444444442</v>
      </c>
      <c r="K979" s="9">
        <v>1.2</v>
      </c>
      <c r="L979" s="9">
        <v>17.7</v>
      </c>
      <c r="M979" s="9">
        <v>1.29</v>
      </c>
      <c r="N979" s="9">
        <v>0</v>
      </c>
      <c r="O979" s="9">
        <v>0</v>
      </c>
    </row>
    <row r="980" spans="1:15">
      <c r="A980" s="167">
        <v>44445</v>
      </c>
      <c r="B980" s="64">
        <v>0.58333333333333337</v>
      </c>
      <c r="C980" s="25">
        <v>2.2000000000000002</v>
      </c>
      <c r="D980" s="11">
        <v>39.299999999999997</v>
      </c>
      <c r="E980" s="9">
        <v>10.8</v>
      </c>
      <c r="F980" s="9">
        <v>1.25</v>
      </c>
      <c r="G980" s="9">
        <v>2.5</v>
      </c>
      <c r="I980" s="19">
        <v>44445</v>
      </c>
      <c r="J980" s="64">
        <v>0.58333333333333337</v>
      </c>
      <c r="K980" s="9">
        <v>1.1000000000000001</v>
      </c>
      <c r="L980" s="9">
        <v>19.5</v>
      </c>
      <c r="M980" s="9">
        <v>1.3</v>
      </c>
      <c r="N980" s="9">
        <v>0</v>
      </c>
      <c r="O980" s="9">
        <v>0</v>
      </c>
    </row>
    <row r="981" spans="1:15">
      <c r="A981" s="167">
        <v>44452</v>
      </c>
      <c r="B981" s="64">
        <v>0.59375</v>
      </c>
      <c r="C981" s="25">
        <v>2.1</v>
      </c>
      <c r="D981" s="11">
        <v>38</v>
      </c>
      <c r="E981" s="9">
        <v>11.96</v>
      </c>
      <c r="F981" s="9">
        <v>1</v>
      </c>
      <c r="G981" s="9">
        <v>2</v>
      </c>
      <c r="I981" s="19">
        <v>44452</v>
      </c>
      <c r="J981" s="64">
        <v>0.59375</v>
      </c>
      <c r="K981" s="9">
        <v>1.2</v>
      </c>
      <c r="L981" s="9">
        <v>17.399999999999999</v>
      </c>
      <c r="M981" s="9">
        <v>0.95</v>
      </c>
      <c r="N981" s="9">
        <v>0</v>
      </c>
      <c r="O981" s="9">
        <v>0</v>
      </c>
    </row>
    <row r="982" spans="1:15">
      <c r="A982" s="167">
        <v>44459</v>
      </c>
      <c r="B982" s="64">
        <v>0.60416666666666663</v>
      </c>
      <c r="C982" s="25">
        <v>2.1</v>
      </c>
      <c r="D982" s="11">
        <v>32.1</v>
      </c>
      <c r="E982" s="9">
        <v>10.35</v>
      </c>
      <c r="F982" s="9">
        <v>0.5</v>
      </c>
      <c r="G982" s="9">
        <v>1</v>
      </c>
      <c r="I982" s="19">
        <v>44459</v>
      </c>
      <c r="J982" s="64">
        <v>0.60416666666666663</v>
      </c>
      <c r="K982" s="9">
        <v>1.3</v>
      </c>
      <c r="L982" s="9">
        <v>21</v>
      </c>
      <c r="M982" s="9">
        <v>0.54</v>
      </c>
      <c r="N982" s="9">
        <v>0</v>
      </c>
      <c r="O982" s="9">
        <v>0</v>
      </c>
    </row>
    <row r="983" spans="1:15">
      <c r="A983" s="167">
        <v>44466</v>
      </c>
      <c r="B983" s="64">
        <v>0.375</v>
      </c>
      <c r="C983" s="25">
        <v>2</v>
      </c>
      <c r="D983" s="11">
        <v>35.799999999999997</v>
      </c>
      <c r="E983" s="9">
        <v>11.15</v>
      </c>
      <c r="F983" s="9">
        <v>0.75</v>
      </c>
      <c r="G983" s="9">
        <v>1.5</v>
      </c>
      <c r="I983" s="19">
        <v>44466</v>
      </c>
      <c r="J983" s="64">
        <v>0.375</v>
      </c>
      <c r="K983" s="9">
        <v>1.2</v>
      </c>
      <c r="L983" s="9">
        <v>32.700000000000003</v>
      </c>
      <c r="M983" s="9">
        <v>9.9499999999999993</v>
      </c>
      <c r="N983" s="9">
        <v>0.25</v>
      </c>
      <c r="O983" s="9">
        <v>0.6</v>
      </c>
    </row>
    <row r="984" spans="1:15">
      <c r="A984" s="167">
        <v>44473</v>
      </c>
      <c r="B984" s="64">
        <v>0.625</v>
      </c>
      <c r="C984" s="25">
        <v>1.9</v>
      </c>
      <c r="D984" s="11">
        <v>36.6</v>
      </c>
      <c r="E984" s="9">
        <v>11.19</v>
      </c>
      <c r="F984" s="9">
        <v>0.25</v>
      </c>
      <c r="G984" s="9">
        <v>0.5</v>
      </c>
      <c r="I984" s="19">
        <v>44473</v>
      </c>
      <c r="J984" s="64">
        <v>0.625</v>
      </c>
      <c r="K984" s="9">
        <v>1.8</v>
      </c>
      <c r="L984" s="9">
        <v>37.9</v>
      </c>
      <c r="M984" s="9">
        <v>11.84</v>
      </c>
      <c r="N984" s="9">
        <v>0.75</v>
      </c>
      <c r="O984" s="9">
        <v>1.5</v>
      </c>
    </row>
    <row r="985" spans="1:15">
      <c r="A985" s="167">
        <v>44480</v>
      </c>
      <c r="B985" s="64">
        <v>0.40625</v>
      </c>
      <c r="C985" s="25">
        <v>2</v>
      </c>
      <c r="D985" s="11">
        <v>35</v>
      </c>
      <c r="E985" s="9">
        <v>12.1</v>
      </c>
      <c r="F985" s="9">
        <v>0.75</v>
      </c>
      <c r="G985" s="9">
        <v>1.5</v>
      </c>
      <c r="I985" s="19">
        <v>44480</v>
      </c>
      <c r="J985" s="64">
        <v>0.40625</v>
      </c>
      <c r="K985" s="9">
        <v>1.8</v>
      </c>
      <c r="L985" s="9">
        <v>38.299999999999997</v>
      </c>
      <c r="M985" s="9">
        <v>11.4</v>
      </c>
      <c r="N985" s="9">
        <v>0.6</v>
      </c>
      <c r="O985" s="9">
        <v>1.25</v>
      </c>
    </row>
    <row r="986" spans="1:15">
      <c r="A986" s="167">
        <v>44487</v>
      </c>
      <c r="B986" s="64">
        <v>0.59375</v>
      </c>
      <c r="C986" s="25">
        <v>2</v>
      </c>
      <c r="D986" s="11">
        <v>35.9</v>
      </c>
      <c r="E986" s="9">
        <v>12.7</v>
      </c>
      <c r="F986" s="9">
        <v>1</v>
      </c>
      <c r="G986" s="9">
        <v>2</v>
      </c>
      <c r="I986" s="19">
        <v>44487</v>
      </c>
      <c r="J986" s="64">
        <v>0.59375</v>
      </c>
      <c r="K986" s="9">
        <v>1.8</v>
      </c>
      <c r="L986" s="9">
        <v>36.5</v>
      </c>
      <c r="M986" s="9">
        <v>9.66</v>
      </c>
      <c r="N986" s="9">
        <v>0.75</v>
      </c>
      <c r="O986" s="9">
        <v>1.5</v>
      </c>
    </row>
    <row r="987" spans="1:15">
      <c r="A987" s="167">
        <v>44497</v>
      </c>
      <c r="B987" s="64">
        <v>0.375</v>
      </c>
      <c r="C987" s="25">
        <v>2</v>
      </c>
      <c r="D987" s="11">
        <v>33.799999999999997</v>
      </c>
      <c r="E987" s="9">
        <v>10.6</v>
      </c>
      <c r="F987" s="9">
        <v>0.6</v>
      </c>
      <c r="G987" s="9">
        <v>1.2</v>
      </c>
      <c r="I987" s="19">
        <v>44497</v>
      </c>
      <c r="J987" s="64">
        <v>0.375</v>
      </c>
      <c r="K987" s="9">
        <v>1.9</v>
      </c>
      <c r="L987" s="9">
        <v>37</v>
      </c>
      <c r="M987" s="9">
        <v>11.1</v>
      </c>
      <c r="N987" s="9">
        <v>0.5</v>
      </c>
      <c r="O987" s="9">
        <v>1</v>
      </c>
    </row>
    <row r="988" spans="1:15">
      <c r="A988" s="167">
        <v>44501</v>
      </c>
      <c r="B988" s="64">
        <v>0.63541666666666663</v>
      </c>
      <c r="C988" s="25">
        <v>1.9</v>
      </c>
      <c r="D988" s="11">
        <v>32.700000000000003</v>
      </c>
      <c r="E988" s="9">
        <v>10.77</v>
      </c>
      <c r="F988" s="9">
        <v>0.5</v>
      </c>
      <c r="G988" s="9">
        <v>1</v>
      </c>
      <c r="I988" s="19">
        <v>44501</v>
      </c>
      <c r="J988" s="64">
        <v>0.63541666666666663</v>
      </c>
      <c r="K988" s="9">
        <v>1.8</v>
      </c>
      <c r="L988" s="9">
        <v>33.200000000000003</v>
      </c>
      <c r="M988" s="9">
        <v>9.5500000000000007</v>
      </c>
      <c r="N988" s="9">
        <v>0.75</v>
      </c>
      <c r="O988" s="9">
        <v>1.5</v>
      </c>
    </row>
    <row r="989" spans="1:15">
      <c r="A989" s="167">
        <v>44508</v>
      </c>
      <c r="B989" s="64">
        <v>0.39583333333333331</v>
      </c>
      <c r="C989" s="25">
        <v>2</v>
      </c>
      <c r="D989" s="11">
        <v>34.799999999999997</v>
      </c>
      <c r="E989" s="9">
        <v>12.2</v>
      </c>
      <c r="F989" s="9">
        <v>1</v>
      </c>
      <c r="G989" s="9">
        <v>2</v>
      </c>
      <c r="I989" s="19">
        <v>44508</v>
      </c>
      <c r="J989" s="64">
        <v>0.39583333333333331</v>
      </c>
      <c r="K989" s="9">
        <v>1.8</v>
      </c>
      <c r="L989" s="9">
        <v>37.799999999999997</v>
      </c>
      <c r="M989" s="9">
        <v>10.95</v>
      </c>
      <c r="N989" s="9">
        <v>1</v>
      </c>
      <c r="O989" s="9">
        <v>2</v>
      </c>
    </row>
    <row r="990" spans="1:15">
      <c r="A990" s="167">
        <v>44515</v>
      </c>
      <c r="B990" s="64">
        <v>0.52777777777777779</v>
      </c>
      <c r="C990" s="25">
        <v>1.9</v>
      </c>
      <c r="D990" s="11">
        <v>35.9</v>
      </c>
      <c r="E990" s="9">
        <v>11.73</v>
      </c>
      <c r="F990" s="9">
        <v>0.5</v>
      </c>
      <c r="G990" s="9">
        <v>1</v>
      </c>
      <c r="H990" s="184"/>
      <c r="I990" s="183">
        <v>44515</v>
      </c>
      <c r="J990" s="182">
        <v>0.52777777777777779</v>
      </c>
      <c r="K990" s="56">
        <v>1.8</v>
      </c>
      <c r="L990" s="56">
        <v>38</v>
      </c>
      <c r="M990" s="56">
        <v>10.84</v>
      </c>
      <c r="N990" s="56">
        <v>1</v>
      </c>
      <c r="O990" s="56">
        <v>2</v>
      </c>
    </row>
    <row r="991" spans="1:15">
      <c r="A991" s="167">
        <v>44522</v>
      </c>
      <c r="B991" s="64">
        <v>0.3888888888888889</v>
      </c>
      <c r="C991" s="25">
        <v>2</v>
      </c>
      <c r="D991" s="11">
        <v>34.4</v>
      </c>
      <c r="E991" s="9">
        <v>12.67</v>
      </c>
      <c r="F991" s="9">
        <v>0.7</v>
      </c>
      <c r="G991" s="9">
        <v>1.4</v>
      </c>
      <c r="I991" s="19">
        <v>44522</v>
      </c>
      <c r="J991" s="64">
        <v>0.3888888888888889</v>
      </c>
      <c r="K991" s="9">
        <v>1.8</v>
      </c>
      <c r="L991" s="9">
        <v>35.5</v>
      </c>
      <c r="M991" s="9">
        <v>10.31</v>
      </c>
      <c r="N991" s="9">
        <v>0.9</v>
      </c>
      <c r="O991" s="9">
        <v>1.8</v>
      </c>
    </row>
    <row r="992" spans="1:15">
      <c r="A992" s="167">
        <v>44529</v>
      </c>
      <c r="B992" s="64">
        <v>0.4513888888888889</v>
      </c>
      <c r="C992" s="25">
        <v>1.8</v>
      </c>
      <c r="D992" s="11">
        <v>33.1</v>
      </c>
      <c r="E992" s="9">
        <v>12.55</v>
      </c>
      <c r="F992" s="9">
        <v>0.5</v>
      </c>
      <c r="G992" s="9">
        <v>1</v>
      </c>
      <c r="I992" s="19">
        <v>44529</v>
      </c>
      <c r="J992" s="64">
        <v>0.4513888888888889</v>
      </c>
      <c r="K992" s="9">
        <v>1.8</v>
      </c>
      <c r="L992" s="9">
        <v>34.9</v>
      </c>
      <c r="M992" s="9">
        <v>10.71</v>
      </c>
      <c r="N992" s="9">
        <v>0.75</v>
      </c>
      <c r="O992" s="9">
        <v>1.5</v>
      </c>
    </row>
    <row r="993" spans="1:15">
      <c r="A993" s="167">
        <v>44537</v>
      </c>
      <c r="B993" s="64">
        <v>0.375</v>
      </c>
      <c r="C993" s="25">
        <v>2</v>
      </c>
      <c r="D993" s="11">
        <v>33.799999999999997</v>
      </c>
      <c r="E993" s="9">
        <v>12.48</v>
      </c>
      <c r="F993" s="9">
        <v>0.9</v>
      </c>
      <c r="G993" s="9">
        <v>1.8</v>
      </c>
      <c r="I993" s="19">
        <v>44537</v>
      </c>
      <c r="J993" s="64">
        <v>0.375</v>
      </c>
      <c r="K993" s="9">
        <v>1.8</v>
      </c>
      <c r="L993" s="9">
        <v>30.1</v>
      </c>
      <c r="M993" s="9">
        <v>10.52</v>
      </c>
      <c r="N993" s="9">
        <v>0.5</v>
      </c>
      <c r="O993" s="9">
        <v>1</v>
      </c>
    </row>
    <row r="994" spans="1:15">
      <c r="A994" s="167">
        <v>44543</v>
      </c>
      <c r="B994" s="64">
        <v>0.61805555555555558</v>
      </c>
      <c r="C994" s="25">
        <v>2</v>
      </c>
      <c r="D994" s="11">
        <v>35.799999999999997</v>
      </c>
      <c r="E994" s="9">
        <v>11.86</v>
      </c>
      <c r="F994" s="9">
        <v>0.6</v>
      </c>
      <c r="G994" s="9">
        <v>1.2</v>
      </c>
      <c r="I994" s="19">
        <v>44543</v>
      </c>
      <c r="J994" s="64">
        <v>0.61805555555555558</v>
      </c>
      <c r="K994" s="9">
        <v>1.8</v>
      </c>
      <c r="L994" s="9">
        <v>37.1</v>
      </c>
      <c r="M994" s="9">
        <v>10.01</v>
      </c>
      <c r="N994" s="9">
        <v>0.8</v>
      </c>
      <c r="O994" s="9">
        <v>1.6</v>
      </c>
    </row>
    <row r="995" spans="1:15">
      <c r="A995" s="167">
        <v>44550</v>
      </c>
      <c r="B995" s="64">
        <v>0.61111111111111105</v>
      </c>
      <c r="C995" s="25">
        <v>2</v>
      </c>
      <c r="D995" s="11">
        <v>35.799999999999997</v>
      </c>
      <c r="E995" s="9">
        <v>10.73</v>
      </c>
      <c r="F995" s="9">
        <v>0.7</v>
      </c>
      <c r="G995" s="9">
        <v>1.4</v>
      </c>
      <c r="I995" s="19">
        <v>44550</v>
      </c>
      <c r="J995" s="64">
        <v>0.61111111111111105</v>
      </c>
      <c r="K995" s="9">
        <v>1.8</v>
      </c>
      <c r="L995" s="9">
        <v>33.200000000000003</v>
      </c>
      <c r="M995" s="9">
        <v>8.99</v>
      </c>
      <c r="N995" s="9">
        <v>0.8</v>
      </c>
      <c r="O995" s="9">
        <v>1.6</v>
      </c>
    </row>
    <row r="996" spans="1:15">
      <c r="A996" s="167">
        <v>44559</v>
      </c>
      <c r="B996" s="64">
        <v>0.59722222222222221</v>
      </c>
      <c r="C996" s="25">
        <v>1.8</v>
      </c>
      <c r="D996" s="11">
        <v>36.4</v>
      </c>
      <c r="E996" s="9">
        <v>11.6</v>
      </c>
      <c r="F996" s="9">
        <v>0.6</v>
      </c>
      <c r="G996" s="9">
        <v>1.2</v>
      </c>
      <c r="I996" s="19">
        <v>44559</v>
      </c>
      <c r="J996" s="64">
        <v>0.59722222222222221</v>
      </c>
      <c r="K996" s="9">
        <v>1.8</v>
      </c>
      <c r="L996" s="9">
        <v>36.700000000000003</v>
      </c>
      <c r="M996" s="9">
        <v>10.5</v>
      </c>
      <c r="N996" s="9">
        <v>0.7</v>
      </c>
      <c r="O996" s="9">
        <v>1.4</v>
      </c>
    </row>
    <row r="997" spans="1:15">
      <c r="A997" s="167">
        <v>44564</v>
      </c>
      <c r="B997" s="64">
        <v>0.57291666666666663</v>
      </c>
      <c r="C997" s="25">
        <v>2</v>
      </c>
      <c r="D997" s="11">
        <v>35.6</v>
      </c>
      <c r="E997" s="9">
        <v>12.38</v>
      </c>
      <c r="F997" s="9">
        <v>1</v>
      </c>
      <c r="G997" s="9">
        <v>2</v>
      </c>
      <c r="I997" s="19">
        <v>44564</v>
      </c>
      <c r="J997" s="64">
        <v>0.57291666666666663</v>
      </c>
      <c r="K997" s="9">
        <v>1.7</v>
      </c>
      <c r="L997" s="9">
        <v>36.6</v>
      </c>
      <c r="M997" s="9">
        <v>10.7</v>
      </c>
      <c r="N997" s="9">
        <v>1</v>
      </c>
      <c r="O997" s="9">
        <v>2</v>
      </c>
    </row>
    <row r="998" spans="1:15">
      <c r="A998" s="167">
        <v>44571</v>
      </c>
      <c r="B998" s="64">
        <v>0.59722222222222221</v>
      </c>
      <c r="C998" s="25">
        <v>1.7</v>
      </c>
      <c r="D998" s="11">
        <v>34.6</v>
      </c>
      <c r="E998" s="9">
        <v>11.4</v>
      </c>
      <c r="F998" s="9">
        <v>0.6</v>
      </c>
      <c r="G998" s="9">
        <v>1.2</v>
      </c>
      <c r="I998" s="19">
        <v>44571</v>
      </c>
      <c r="J998" s="64">
        <v>0.59722222222222221</v>
      </c>
      <c r="K998" s="9">
        <v>1.7</v>
      </c>
      <c r="L998" s="9">
        <v>35.200000000000003</v>
      </c>
      <c r="M998" s="9">
        <v>9.75</v>
      </c>
      <c r="N998" s="9">
        <v>1</v>
      </c>
      <c r="O998" s="9">
        <v>2</v>
      </c>
    </row>
    <row r="999" spans="1:15">
      <c r="A999" s="167">
        <v>44578</v>
      </c>
      <c r="B999" s="64">
        <v>0.5625</v>
      </c>
      <c r="C999" s="25">
        <v>2</v>
      </c>
      <c r="D999" s="11">
        <v>34</v>
      </c>
      <c r="E999" s="9">
        <v>12.1</v>
      </c>
      <c r="F999" s="9">
        <v>0.75</v>
      </c>
      <c r="G999" s="9">
        <v>1.5</v>
      </c>
      <c r="I999" s="19">
        <v>44578</v>
      </c>
      <c r="J999" s="64">
        <v>0.5625</v>
      </c>
      <c r="K999" s="9">
        <v>2</v>
      </c>
      <c r="L999" s="9">
        <v>35.9</v>
      </c>
      <c r="M999" s="9">
        <v>10</v>
      </c>
      <c r="N999" s="9">
        <v>0.25</v>
      </c>
      <c r="O999" s="9">
        <v>0.5</v>
      </c>
    </row>
    <row r="1000" spans="1:15">
      <c r="A1000" s="167">
        <v>44585</v>
      </c>
      <c r="B1000" s="64">
        <v>0.61458333333333337</v>
      </c>
      <c r="C1000" s="25">
        <v>2</v>
      </c>
      <c r="D1000" s="11">
        <v>35.200000000000003</v>
      </c>
      <c r="E1000" s="9">
        <v>11.92</v>
      </c>
      <c r="F1000" s="9">
        <v>0.5</v>
      </c>
      <c r="G1000" s="9">
        <v>1</v>
      </c>
      <c r="I1000" s="19">
        <v>44585</v>
      </c>
      <c r="J1000" s="64">
        <v>0.61458333333333337</v>
      </c>
      <c r="K1000" s="9">
        <v>1.7</v>
      </c>
      <c r="L1000" s="9">
        <v>36.700000000000003</v>
      </c>
      <c r="M1000" s="9">
        <v>10.76</v>
      </c>
      <c r="N1000" s="9">
        <v>0.75</v>
      </c>
      <c r="O1000" s="9">
        <v>1.5</v>
      </c>
    </row>
    <row r="1001" spans="1:15">
      <c r="A1001" s="167">
        <v>44592</v>
      </c>
      <c r="B1001" s="64">
        <v>0.51041666666666663</v>
      </c>
      <c r="C1001" s="25">
        <v>2</v>
      </c>
      <c r="D1001" s="179">
        <v>34.6</v>
      </c>
      <c r="E1001" s="9">
        <v>10.47</v>
      </c>
      <c r="F1001" s="9">
        <v>0.8</v>
      </c>
      <c r="G1001" s="9">
        <v>1.6</v>
      </c>
      <c r="I1001" s="19">
        <v>44592</v>
      </c>
      <c r="J1001" s="64">
        <v>0.51041666666666663</v>
      </c>
      <c r="K1001" s="9">
        <v>1.8</v>
      </c>
      <c r="L1001" s="9">
        <v>31.3</v>
      </c>
      <c r="M1001" s="9">
        <v>11.73</v>
      </c>
      <c r="N1001" s="9">
        <v>1</v>
      </c>
      <c r="O1001" s="9">
        <v>2</v>
      </c>
    </row>
    <row r="1002" spans="1:15">
      <c r="A1002" s="167">
        <v>44599</v>
      </c>
      <c r="B1002" s="64">
        <v>0.5625</v>
      </c>
      <c r="C1002" s="25">
        <v>2</v>
      </c>
      <c r="D1002" s="11">
        <v>33.200000000000003</v>
      </c>
      <c r="E1002" s="9">
        <v>10.5</v>
      </c>
      <c r="F1002" s="9">
        <v>0.75</v>
      </c>
      <c r="G1002" s="9">
        <v>1.5</v>
      </c>
      <c r="I1002" s="19">
        <v>44599</v>
      </c>
      <c r="J1002" s="64">
        <v>0.5625</v>
      </c>
      <c r="K1002" s="9">
        <v>1.7</v>
      </c>
      <c r="L1002" s="9">
        <v>31.5</v>
      </c>
      <c r="M1002" s="9">
        <v>11.05</v>
      </c>
      <c r="N1002" s="9">
        <v>0.6</v>
      </c>
      <c r="O1002" s="9">
        <v>1.2</v>
      </c>
    </row>
    <row r="1003" spans="1:15">
      <c r="A1003" s="167">
        <v>44606</v>
      </c>
      <c r="B1003" s="64">
        <v>0.60069444444444442</v>
      </c>
      <c r="C1003" s="25">
        <v>2.2000000000000002</v>
      </c>
      <c r="D1003" s="11">
        <v>29.6</v>
      </c>
      <c r="E1003" s="9">
        <v>11.89</v>
      </c>
      <c r="F1003" s="9">
        <v>0.7</v>
      </c>
      <c r="G1003" s="9">
        <v>1.4</v>
      </c>
      <c r="I1003" s="19">
        <v>44606</v>
      </c>
      <c r="J1003" s="64">
        <v>0.60069444444444442</v>
      </c>
      <c r="K1003" s="9">
        <v>1.8</v>
      </c>
      <c r="L1003" s="9">
        <v>35.6</v>
      </c>
      <c r="M1003" s="9">
        <v>12.05</v>
      </c>
      <c r="N1003" s="9">
        <v>0.6</v>
      </c>
      <c r="O1003" s="9">
        <v>1.2</v>
      </c>
    </row>
    <row r="1004" spans="1:15">
      <c r="A1004" s="167">
        <v>44615</v>
      </c>
      <c r="B1004" s="64">
        <v>0.39583333333333331</v>
      </c>
      <c r="C1004" s="25">
        <v>1.9</v>
      </c>
      <c r="D1004" s="11">
        <v>34.6</v>
      </c>
      <c r="E1004" s="9">
        <v>12.5</v>
      </c>
      <c r="F1004" s="9">
        <v>0.9</v>
      </c>
      <c r="G1004" s="9">
        <v>1.8</v>
      </c>
      <c r="I1004" s="19">
        <v>44615</v>
      </c>
      <c r="J1004" s="64">
        <v>0.39583333333333331</v>
      </c>
      <c r="K1004" s="9">
        <v>1.7</v>
      </c>
      <c r="L1004" s="9">
        <v>37.4</v>
      </c>
      <c r="M1004" s="9">
        <v>12</v>
      </c>
      <c r="N1004" s="9">
        <v>0.8</v>
      </c>
      <c r="O1004" s="9">
        <v>1.6</v>
      </c>
    </row>
    <row r="1005" spans="1:15">
      <c r="A1005" s="167">
        <v>44620</v>
      </c>
      <c r="B1005" s="64">
        <v>0.58333333333333337</v>
      </c>
      <c r="C1005" s="25">
        <v>1.9</v>
      </c>
      <c r="D1005" s="11">
        <v>34.799999999999997</v>
      </c>
      <c r="E1005" s="9">
        <v>12.39</v>
      </c>
      <c r="F1005" s="9">
        <v>0.7</v>
      </c>
      <c r="G1005" s="9">
        <v>1.4</v>
      </c>
      <c r="I1005" s="19">
        <v>44620</v>
      </c>
      <c r="J1005" s="64">
        <v>0.58333333333333337</v>
      </c>
      <c r="K1005" s="9">
        <v>1.7</v>
      </c>
      <c r="L1005" s="9">
        <v>36.799999999999997</v>
      </c>
      <c r="M1005" s="9">
        <v>11.77</v>
      </c>
      <c r="N1005" s="9">
        <v>1</v>
      </c>
      <c r="O1005" s="9">
        <v>2</v>
      </c>
    </row>
    <row r="1006" spans="1:15">
      <c r="A1006" s="167">
        <v>44627</v>
      </c>
      <c r="B1006" s="64">
        <v>0.60416666666666663</v>
      </c>
      <c r="C1006" s="25">
        <v>1.9</v>
      </c>
      <c r="D1006" s="11">
        <v>35.6</v>
      </c>
      <c r="E1006" s="9">
        <v>12.7</v>
      </c>
      <c r="F1006" s="9">
        <v>0.6</v>
      </c>
      <c r="G1006" s="9">
        <v>1.2</v>
      </c>
      <c r="I1006" s="19">
        <v>44627</v>
      </c>
      <c r="J1006" s="64">
        <v>0.60416666666666663</v>
      </c>
      <c r="K1006" s="9">
        <v>1.7</v>
      </c>
      <c r="L1006" s="9">
        <v>36.5</v>
      </c>
      <c r="M1006" s="9">
        <v>11.2</v>
      </c>
      <c r="N1006" s="9">
        <v>0.8</v>
      </c>
      <c r="O1006" s="9">
        <v>1.6</v>
      </c>
    </row>
    <row r="1007" spans="1:15">
      <c r="A1007" s="167">
        <v>44634</v>
      </c>
      <c r="B1007" s="64">
        <v>0.5</v>
      </c>
      <c r="C1007" s="25">
        <v>1.9</v>
      </c>
      <c r="D1007" s="11">
        <v>37.6</v>
      </c>
      <c r="E1007" s="9">
        <v>12.7</v>
      </c>
      <c r="F1007" s="9">
        <v>1</v>
      </c>
      <c r="G1007" s="9">
        <v>2</v>
      </c>
      <c r="I1007" s="19">
        <v>44634</v>
      </c>
      <c r="J1007" s="64">
        <v>0.5</v>
      </c>
      <c r="K1007" s="9">
        <v>1.8</v>
      </c>
      <c r="L1007" s="9">
        <v>38.9</v>
      </c>
      <c r="M1007" s="9">
        <v>11.11</v>
      </c>
      <c r="N1007" s="9">
        <v>0.7</v>
      </c>
      <c r="O1007" s="9">
        <v>1.4</v>
      </c>
    </row>
    <row r="1008" spans="1:15">
      <c r="A1008" s="167">
        <v>44645</v>
      </c>
      <c r="B1008" s="64">
        <v>0.61458333333333337</v>
      </c>
      <c r="C1008" s="25">
        <v>1.9</v>
      </c>
      <c r="D1008" s="11">
        <v>37.5</v>
      </c>
      <c r="E1008" s="9">
        <v>11.35</v>
      </c>
      <c r="F1008" s="9">
        <v>0.75</v>
      </c>
      <c r="G1008" s="9">
        <v>1.5</v>
      </c>
      <c r="I1008" s="19">
        <v>44645</v>
      </c>
      <c r="J1008" s="64">
        <v>1.9</v>
      </c>
      <c r="K1008" s="9">
        <v>1.9</v>
      </c>
      <c r="L1008" s="9">
        <v>38.5</v>
      </c>
      <c r="M1008" s="9">
        <v>10.81</v>
      </c>
      <c r="N1008" s="9">
        <v>1</v>
      </c>
      <c r="O1008" s="9">
        <v>2</v>
      </c>
    </row>
    <row r="1009" spans="1:15">
      <c r="A1009" s="167">
        <v>44648</v>
      </c>
      <c r="B1009" s="64">
        <v>0.46875</v>
      </c>
      <c r="C1009" s="25">
        <v>2</v>
      </c>
      <c r="D1009" s="11">
        <v>35.700000000000003</v>
      </c>
      <c r="E1009" s="9">
        <v>11.78</v>
      </c>
      <c r="F1009" s="9">
        <v>1</v>
      </c>
      <c r="G1009" s="9">
        <v>2</v>
      </c>
      <c r="I1009" s="19">
        <v>44648</v>
      </c>
      <c r="J1009" s="64">
        <v>0.46875</v>
      </c>
      <c r="K1009" s="9">
        <v>1.7</v>
      </c>
      <c r="L1009" s="9">
        <v>37.5</v>
      </c>
      <c r="M1009" s="9">
        <v>11.23</v>
      </c>
      <c r="N1009" s="9">
        <v>0.8</v>
      </c>
      <c r="O1009" s="9">
        <v>1.6</v>
      </c>
    </row>
    <row r="1010" spans="1:15">
      <c r="A1010" s="167">
        <v>44655</v>
      </c>
      <c r="B1010" s="64">
        <v>0.61458333333333337</v>
      </c>
      <c r="C1010" s="25">
        <v>2</v>
      </c>
      <c r="D1010" s="11">
        <v>35.5</v>
      </c>
      <c r="E1010" s="9">
        <v>10.199999999999999</v>
      </c>
      <c r="F1010" s="9">
        <v>0.8</v>
      </c>
      <c r="G1010" s="9">
        <v>1.6</v>
      </c>
      <c r="I1010" s="19">
        <v>44655</v>
      </c>
      <c r="J1010" s="64">
        <v>0.61458333333333337</v>
      </c>
      <c r="K1010" s="9">
        <v>1.7</v>
      </c>
      <c r="L1010" s="9">
        <v>38.1</v>
      </c>
      <c r="M1010" s="9">
        <v>11.4</v>
      </c>
      <c r="N1010" s="9">
        <v>1</v>
      </c>
      <c r="O1010" s="9">
        <v>2</v>
      </c>
    </row>
    <row r="1011" spans="1:15">
      <c r="A1011" s="167">
        <v>44662</v>
      </c>
      <c r="B1011" s="64">
        <v>0.57291666666666663</v>
      </c>
      <c r="C1011" s="25">
        <v>1.9</v>
      </c>
      <c r="D1011" s="11">
        <v>36.6</v>
      </c>
      <c r="E1011" s="9">
        <v>11.35</v>
      </c>
      <c r="F1011" s="9">
        <v>0.6</v>
      </c>
      <c r="G1011" s="9">
        <v>1.2</v>
      </c>
      <c r="I1011" s="19">
        <v>44662</v>
      </c>
      <c r="J1011" s="64">
        <v>0.57291666666666663</v>
      </c>
      <c r="K1011" s="9">
        <v>1.8</v>
      </c>
      <c r="L1011" s="9">
        <v>38</v>
      </c>
      <c r="M1011" s="9">
        <v>10.36</v>
      </c>
      <c r="N1011" s="9">
        <v>0.7</v>
      </c>
      <c r="O1011" s="9">
        <v>1.4</v>
      </c>
    </row>
    <row r="1012" spans="1:15">
      <c r="A1012" s="167">
        <v>44671</v>
      </c>
      <c r="B1012" s="64">
        <v>0.59375</v>
      </c>
      <c r="C1012" s="25">
        <v>1.8</v>
      </c>
      <c r="D1012" s="11">
        <v>36.9</v>
      </c>
      <c r="E1012" s="9">
        <v>10.7</v>
      </c>
      <c r="F1012" s="9">
        <v>0.75</v>
      </c>
      <c r="G1012" s="180">
        <v>1.5</v>
      </c>
      <c r="I1012" s="19">
        <v>44671</v>
      </c>
      <c r="J1012" s="64">
        <v>5.2083333333333336E-2</v>
      </c>
      <c r="K1012" s="9">
        <v>1.7</v>
      </c>
      <c r="L1012" s="9">
        <v>39.700000000000003</v>
      </c>
      <c r="M1012" s="9">
        <v>11.32</v>
      </c>
      <c r="N1012" s="9">
        <v>1</v>
      </c>
      <c r="O1012" s="180">
        <v>2</v>
      </c>
    </row>
    <row r="1013" spans="1:15">
      <c r="A1013" s="167">
        <v>44676</v>
      </c>
      <c r="B1013" s="64">
        <v>0.5625</v>
      </c>
      <c r="C1013" s="25">
        <v>1.9</v>
      </c>
      <c r="D1013" s="11">
        <v>36.6</v>
      </c>
      <c r="E1013" s="9">
        <v>12.06</v>
      </c>
      <c r="F1013" s="9">
        <v>1.1000000000000001</v>
      </c>
      <c r="G1013" s="180">
        <v>2.2000000000000002</v>
      </c>
      <c r="I1013" s="19">
        <v>44676</v>
      </c>
      <c r="J1013" s="64">
        <v>0.5625</v>
      </c>
      <c r="K1013" s="9">
        <v>1.7</v>
      </c>
      <c r="L1013" s="9">
        <v>36.700000000000003</v>
      </c>
      <c r="M1013" s="9">
        <v>11.18</v>
      </c>
      <c r="N1013" s="9">
        <v>0.7</v>
      </c>
      <c r="O1013" s="180">
        <v>1.4</v>
      </c>
    </row>
    <row r="1014" spans="1:15">
      <c r="A1014" s="167">
        <v>44684</v>
      </c>
      <c r="B1014" s="64">
        <v>0.45833333333333331</v>
      </c>
      <c r="C1014" s="25">
        <v>1.8</v>
      </c>
      <c r="D1014" s="11">
        <v>35.799999999999997</v>
      </c>
      <c r="E1014" s="9">
        <v>11.65</v>
      </c>
      <c r="F1014" s="9">
        <v>1</v>
      </c>
      <c r="G1014" s="180">
        <v>2</v>
      </c>
      <c r="I1014" s="19">
        <v>44684</v>
      </c>
      <c r="J1014" s="64">
        <v>0.45833333333333331</v>
      </c>
      <c r="K1014" s="9">
        <v>1.7</v>
      </c>
      <c r="L1014" s="9">
        <v>37.700000000000003</v>
      </c>
      <c r="M1014" s="9">
        <v>10.3</v>
      </c>
      <c r="N1014" s="9">
        <v>1.1000000000000001</v>
      </c>
      <c r="O1014" s="180">
        <v>2.2000000000000002</v>
      </c>
    </row>
    <row r="1015" spans="1:15">
      <c r="A1015" s="167">
        <v>44691</v>
      </c>
      <c r="B1015" s="64">
        <v>0.61458333333333337</v>
      </c>
      <c r="C1015" s="25">
        <v>1.5</v>
      </c>
      <c r="D1015" s="11">
        <v>38.4</v>
      </c>
      <c r="E1015" s="9">
        <v>10.5</v>
      </c>
      <c r="F1015" s="9">
        <v>1</v>
      </c>
      <c r="G1015" s="180">
        <v>2</v>
      </c>
      <c r="I1015" s="19">
        <v>44691</v>
      </c>
      <c r="J1015" s="64">
        <v>0.61458333333333337</v>
      </c>
      <c r="K1015" s="9">
        <v>1.7</v>
      </c>
      <c r="L1015" s="9">
        <v>39.799999999999997</v>
      </c>
      <c r="M1015" s="9">
        <v>10.9</v>
      </c>
      <c r="N1015" s="9">
        <v>1</v>
      </c>
      <c r="O1015" s="180">
        <v>2</v>
      </c>
    </row>
    <row r="1016" spans="1:15">
      <c r="A1016" s="167">
        <v>44697</v>
      </c>
      <c r="B1016" s="64">
        <v>0.59375</v>
      </c>
      <c r="C1016" s="25">
        <v>1.6</v>
      </c>
      <c r="D1016" s="11">
        <v>38.4</v>
      </c>
      <c r="E1016" s="9">
        <v>10.4</v>
      </c>
      <c r="F1016" s="9">
        <v>0.75</v>
      </c>
      <c r="G1016" s="180">
        <v>1.5</v>
      </c>
      <c r="I1016" s="19">
        <v>44697</v>
      </c>
      <c r="J1016" s="64">
        <v>0.59375</v>
      </c>
      <c r="K1016" s="9">
        <v>1.7</v>
      </c>
      <c r="L1016" s="9">
        <v>41.2</v>
      </c>
      <c r="M1016" s="9">
        <v>9.8000000000000007</v>
      </c>
      <c r="N1016" s="9">
        <v>0.8</v>
      </c>
      <c r="O1016" s="180">
        <v>1.6</v>
      </c>
    </row>
    <row r="1017" spans="1:15">
      <c r="A1017" s="167">
        <v>44704</v>
      </c>
      <c r="B1017" s="64">
        <v>0.4861111111111111</v>
      </c>
      <c r="C1017" s="25">
        <v>1.6</v>
      </c>
      <c r="D1017" s="11">
        <v>39.1</v>
      </c>
      <c r="E1017" s="9">
        <v>11.86</v>
      </c>
      <c r="F1017" s="9">
        <v>0.6</v>
      </c>
      <c r="G1017" s="180">
        <v>1.2</v>
      </c>
      <c r="I1017" s="19">
        <v>44704</v>
      </c>
      <c r="J1017" s="64">
        <v>0.4861111111111111</v>
      </c>
      <c r="K1017" s="9">
        <v>1.7</v>
      </c>
      <c r="L1017" s="9">
        <v>41.2</v>
      </c>
      <c r="M1017" s="9">
        <v>10.85</v>
      </c>
      <c r="N1017" s="9">
        <v>1.2</v>
      </c>
      <c r="O1017" s="180">
        <v>2.2000000000000002</v>
      </c>
    </row>
    <row r="1018" spans="1:15">
      <c r="A1018" s="167">
        <v>44712</v>
      </c>
      <c r="B1018" s="64">
        <v>0.51041666666666663</v>
      </c>
      <c r="C1018" s="25">
        <v>1.9</v>
      </c>
      <c r="D1018" s="11">
        <v>36.6</v>
      </c>
      <c r="E1018" s="9">
        <v>11.25</v>
      </c>
      <c r="F1018" s="9">
        <v>0.7</v>
      </c>
      <c r="G1018" s="180">
        <v>1.4</v>
      </c>
      <c r="I1018" s="19">
        <v>44712</v>
      </c>
      <c r="J1018" s="64">
        <v>0.51041666666666663</v>
      </c>
      <c r="K1018" s="9">
        <v>1.7</v>
      </c>
      <c r="L1018" s="9">
        <v>40</v>
      </c>
      <c r="M1018" s="9">
        <v>11.8</v>
      </c>
      <c r="N1018" s="9">
        <v>1</v>
      </c>
      <c r="O1018" s="180">
        <v>2</v>
      </c>
    </row>
    <row r="1019" spans="1:15">
      <c r="A1019" s="167">
        <v>44718</v>
      </c>
      <c r="B1019" s="64">
        <v>0.55208333333333337</v>
      </c>
      <c r="C1019" s="25">
        <v>1.9</v>
      </c>
      <c r="D1019" s="11">
        <v>36.299999999999997</v>
      </c>
      <c r="E1019" s="9">
        <v>11.52</v>
      </c>
      <c r="F1019" s="9">
        <v>0.8</v>
      </c>
      <c r="G1019" s="180">
        <v>1.6</v>
      </c>
      <c r="I1019" s="19">
        <v>44718</v>
      </c>
      <c r="J1019" s="64">
        <v>0.55208333333333337</v>
      </c>
      <c r="K1019" s="9">
        <v>1.7</v>
      </c>
      <c r="L1019" s="9">
        <v>39.299999999999997</v>
      </c>
      <c r="M1019" s="9">
        <v>11.45</v>
      </c>
      <c r="N1019" s="9">
        <v>1.1000000000000001</v>
      </c>
      <c r="O1019" s="180">
        <v>2.2000000000000002</v>
      </c>
    </row>
    <row r="1020" spans="1:15">
      <c r="A1020" s="167">
        <v>44725</v>
      </c>
      <c r="B1020" s="64">
        <v>0.4513888888888889</v>
      </c>
      <c r="C1020" s="25">
        <v>1.8</v>
      </c>
      <c r="D1020" s="11">
        <v>37.1</v>
      </c>
      <c r="E1020" s="9">
        <v>11.82</v>
      </c>
      <c r="F1020" s="9">
        <v>0.75</v>
      </c>
      <c r="G1020" s="180">
        <v>1.5</v>
      </c>
      <c r="I1020" s="19">
        <v>44725</v>
      </c>
      <c r="J1020" s="64">
        <v>0.4513888888888889</v>
      </c>
      <c r="K1020" s="9">
        <v>1.7</v>
      </c>
      <c r="L1020" s="9">
        <v>33.200000000000003</v>
      </c>
      <c r="M1020" s="9">
        <v>9.92</v>
      </c>
      <c r="N1020" s="9">
        <v>0.5</v>
      </c>
      <c r="O1020" s="180">
        <v>1</v>
      </c>
    </row>
    <row r="1021" spans="1:15">
      <c r="A1021" s="167">
        <v>44732</v>
      </c>
      <c r="B1021" s="64">
        <v>0.60416666666666663</v>
      </c>
      <c r="C1021" s="25">
        <v>1.8</v>
      </c>
      <c r="D1021" s="11">
        <v>38.299999999999997</v>
      </c>
      <c r="E1021" s="9">
        <v>10.46</v>
      </c>
      <c r="F1021" s="9">
        <v>1</v>
      </c>
      <c r="G1021" s="180">
        <v>2</v>
      </c>
      <c r="I1021" s="19">
        <v>44732</v>
      </c>
      <c r="J1021" s="64">
        <v>0.60416666666666663</v>
      </c>
      <c r="K1021" s="9">
        <v>1.8</v>
      </c>
      <c r="L1021" s="9">
        <v>39.6</v>
      </c>
      <c r="M1021" s="9">
        <v>10.49</v>
      </c>
      <c r="N1021" s="9">
        <v>1.1000000000000001</v>
      </c>
      <c r="O1021" s="180">
        <v>2.2000000000000002</v>
      </c>
    </row>
    <row r="1022" spans="1:15">
      <c r="A1022" s="167">
        <v>44740</v>
      </c>
      <c r="B1022" s="64">
        <v>0.63888888888888895</v>
      </c>
      <c r="C1022" s="25">
        <v>1.9</v>
      </c>
      <c r="D1022" s="11">
        <v>37.700000000000003</v>
      </c>
      <c r="E1022" s="9">
        <v>11.11</v>
      </c>
      <c r="F1022" s="9">
        <v>1</v>
      </c>
      <c r="G1022" s="180">
        <v>2</v>
      </c>
      <c r="I1022" s="19">
        <v>44740</v>
      </c>
      <c r="J1022" s="64">
        <v>0.63888888888888895</v>
      </c>
      <c r="K1022" s="9">
        <v>1.7</v>
      </c>
      <c r="L1022" s="9">
        <v>39.4</v>
      </c>
      <c r="M1022" s="9">
        <v>10.66</v>
      </c>
      <c r="N1022" s="9">
        <v>1</v>
      </c>
      <c r="O1022" s="180">
        <v>2</v>
      </c>
    </row>
    <row r="1023" spans="1:15">
      <c r="A1023" s="167">
        <v>44746</v>
      </c>
      <c r="B1023" s="64">
        <v>0.58333333333333337</v>
      </c>
      <c r="C1023" s="25">
        <v>1.9</v>
      </c>
      <c r="D1023" s="11">
        <v>37.1</v>
      </c>
      <c r="E1023" s="9">
        <v>10.75</v>
      </c>
      <c r="F1023" s="9">
        <v>1</v>
      </c>
      <c r="G1023" s="180">
        <v>2</v>
      </c>
      <c r="I1023" s="19">
        <v>44746</v>
      </c>
      <c r="J1023" s="64">
        <v>0.58333333333333337</v>
      </c>
      <c r="K1023" s="9">
        <v>1.8</v>
      </c>
      <c r="L1023" s="9">
        <v>39.299999999999997</v>
      </c>
      <c r="M1023" s="9">
        <v>11.52</v>
      </c>
      <c r="N1023" s="9">
        <v>1</v>
      </c>
      <c r="O1023" s="180">
        <v>2</v>
      </c>
    </row>
    <row r="1024" spans="1:15">
      <c r="A1024" s="167">
        <v>44753</v>
      </c>
      <c r="B1024" s="64">
        <v>0.60416666666666663</v>
      </c>
      <c r="C1024" s="25">
        <v>1.9</v>
      </c>
      <c r="D1024" s="11">
        <v>35.5</v>
      </c>
      <c r="E1024" s="9">
        <v>10.37</v>
      </c>
      <c r="F1024" s="9">
        <v>1</v>
      </c>
      <c r="G1024" s="180">
        <v>2</v>
      </c>
      <c r="I1024" s="19">
        <v>44753</v>
      </c>
      <c r="J1024" s="64">
        <v>0.60416666666666663</v>
      </c>
      <c r="K1024" s="9">
        <v>1.7</v>
      </c>
      <c r="L1024" s="9">
        <v>41.9</v>
      </c>
      <c r="M1024" s="9">
        <v>10.43</v>
      </c>
      <c r="N1024" s="9">
        <v>1</v>
      </c>
      <c r="O1024" s="180">
        <v>2</v>
      </c>
    </row>
    <row r="1025" spans="1:15">
      <c r="A1025" s="167">
        <v>44761</v>
      </c>
      <c r="B1025" s="64">
        <v>0.39583333333333331</v>
      </c>
      <c r="C1025" s="25">
        <v>1.95</v>
      </c>
      <c r="D1025" s="11">
        <v>34.299999999999997</v>
      </c>
      <c r="E1025" s="9">
        <v>10.55</v>
      </c>
      <c r="F1025" s="9">
        <v>0.7</v>
      </c>
      <c r="G1025" s="180">
        <v>1.4</v>
      </c>
      <c r="I1025" s="19">
        <v>44761</v>
      </c>
      <c r="J1025" s="64" t="s">
        <v>35</v>
      </c>
      <c r="K1025" s="9"/>
      <c r="L1025" s="9"/>
      <c r="M1025" s="9"/>
      <c r="N1025" s="9"/>
      <c r="O1025" s="180"/>
    </row>
    <row r="1026" spans="1:15">
      <c r="A1026" s="167">
        <v>44767</v>
      </c>
      <c r="B1026" s="64">
        <v>0.625</v>
      </c>
      <c r="C1026" s="25">
        <v>2</v>
      </c>
      <c r="D1026" s="11">
        <v>36.9</v>
      </c>
      <c r="E1026" s="9">
        <v>10.8</v>
      </c>
      <c r="F1026" s="9">
        <v>0.7</v>
      </c>
      <c r="G1026" s="180">
        <v>1.4</v>
      </c>
      <c r="I1026" s="19">
        <v>44767</v>
      </c>
      <c r="J1026" s="64">
        <v>0.625</v>
      </c>
      <c r="K1026" s="9">
        <v>1.6</v>
      </c>
      <c r="L1026" s="9">
        <v>27.6</v>
      </c>
      <c r="M1026" s="9">
        <v>3.06</v>
      </c>
      <c r="N1026" s="9">
        <v>0</v>
      </c>
      <c r="O1026" s="180">
        <v>0</v>
      </c>
    </row>
    <row r="1027" spans="1:15">
      <c r="A1027" s="167">
        <v>44774</v>
      </c>
      <c r="B1027" s="64">
        <v>0.51388888888888895</v>
      </c>
      <c r="C1027" s="25">
        <v>2</v>
      </c>
      <c r="D1027" s="11">
        <v>37.9</v>
      </c>
      <c r="E1027" s="9">
        <v>10.56</v>
      </c>
      <c r="F1027" s="9">
        <v>1</v>
      </c>
      <c r="G1027" s="180">
        <v>2</v>
      </c>
      <c r="I1027" s="19">
        <v>44774</v>
      </c>
      <c r="J1027" s="64">
        <v>0.51388888888888895</v>
      </c>
      <c r="K1027" s="9">
        <v>1.5</v>
      </c>
      <c r="L1027" s="9">
        <v>40.9</v>
      </c>
      <c r="M1027" s="9">
        <v>9.74</v>
      </c>
      <c r="N1027" s="9">
        <v>1.1000000000000001</v>
      </c>
      <c r="O1027" s="180">
        <v>2.2000000000000002</v>
      </c>
    </row>
    <row r="1028" spans="1:15">
      <c r="A1028" s="167">
        <v>44781</v>
      </c>
      <c r="B1028" s="64">
        <v>0.58333333333333337</v>
      </c>
      <c r="C1028" s="25">
        <v>2</v>
      </c>
      <c r="D1028" s="11">
        <v>38.200000000000003</v>
      </c>
      <c r="E1028" s="9">
        <v>10.8</v>
      </c>
      <c r="F1028" s="9">
        <v>1</v>
      </c>
      <c r="G1028" s="180">
        <v>2</v>
      </c>
      <c r="I1028" s="19">
        <v>44781</v>
      </c>
      <c r="J1028" s="64">
        <v>0.58333333333333337</v>
      </c>
      <c r="K1028" s="9">
        <v>1.5</v>
      </c>
      <c r="L1028" s="9">
        <v>40.5</v>
      </c>
      <c r="M1028" s="9">
        <v>11.8</v>
      </c>
      <c r="N1028" s="9">
        <v>1</v>
      </c>
      <c r="O1028" s="180">
        <v>2</v>
      </c>
    </row>
    <row r="1029" spans="1:15">
      <c r="A1029" s="167">
        <v>44788</v>
      </c>
      <c r="B1029" s="64">
        <v>0.58680555555555558</v>
      </c>
      <c r="C1029" s="25">
        <v>2</v>
      </c>
      <c r="D1029" s="11">
        <v>39.6</v>
      </c>
      <c r="E1029" s="9">
        <v>11.5</v>
      </c>
      <c r="F1029" s="9">
        <v>0.9</v>
      </c>
      <c r="G1029" s="180">
        <v>1.8</v>
      </c>
      <c r="I1029" s="19">
        <v>44788</v>
      </c>
      <c r="J1029" s="64">
        <v>0.58680555555555558</v>
      </c>
      <c r="K1029" s="9">
        <v>1.6</v>
      </c>
      <c r="L1029" s="9">
        <v>40</v>
      </c>
      <c r="M1029" s="9">
        <v>11.5</v>
      </c>
      <c r="N1029" s="9">
        <v>0.6</v>
      </c>
      <c r="O1029" s="180">
        <v>1.2</v>
      </c>
    </row>
    <row r="1030" spans="1:15">
      <c r="A1030" s="167">
        <v>44795</v>
      </c>
      <c r="B1030" s="64">
        <v>0.58333333333333337</v>
      </c>
      <c r="C1030" s="25">
        <v>1.8</v>
      </c>
      <c r="D1030" s="11">
        <v>37.299999999999997</v>
      </c>
      <c r="E1030" s="9">
        <v>9.75</v>
      </c>
      <c r="F1030" s="9">
        <v>0.8</v>
      </c>
      <c r="G1030" s="180">
        <v>1.6</v>
      </c>
      <c r="I1030" s="19">
        <v>44795</v>
      </c>
      <c r="J1030" s="64">
        <v>0.58333333333333337</v>
      </c>
      <c r="K1030" s="9">
        <v>1.6</v>
      </c>
      <c r="L1030" s="9">
        <v>34.6</v>
      </c>
      <c r="M1030" s="9">
        <v>10</v>
      </c>
      <c r="N1030" s="9">
        <v>0.6</v>
      </c>
      <c r="O1030" s="180">
        <v>1.2</v>
      </c>
    </row>
    <row r="1031" spans="1:15">
      <c r="A1031" s="167">
        <v>44804</v>
      </c>
      <c r="B1031" s="64">
        <v>0.65625</v>
      </c>
      <c r="C1031" s="25">
        <v>1.9</v>
      </c>
      <c r="D1031" s="11">
        <v>39.200000000000003</v>
      </c>
      <c r="E1031" s="9">
        <v>11.54</v>
      </c>
      <c r="F1031" s="9">
        <v>1</v>
      </c>
      <c r="G1031" s="180">
        <v>2</v>
      </c>
      <c r="I1031" s="19">
        <v>44804</v>
      </c>
      <c r="J1031" s="64">
        <v>0.65625</v>
      </c>
      <c r="K1031" s="9">
        <v>1.6</v>
      </c>
      <c r="L1031" s="9">
        <v>40.4</v>
      </c>
      <c r="M1031" s="9">
        <v>11.21</v>
      </c>
      <c r="N1031" s="9">
        <v>1</v>
      </c>
      <c r="O1031" s="180">
        <v>2</v>
      </c>
    </row>
    <row r="1032" spans="1:15">
      <c r="A1032" s="167">
        <v>44809</v>
      </c>
      <c r="B1032" s="64">
        <v>0.66666666666666663</v>
      </c>
      <c r="C1032" s="25">
        <v>1.9</v>
      </c>
      <c r="D1032" s="11">
        <v>40.200000000000003</v>
      </c>
      <c r="E1032" s="9">
        <v>11.2</v>
      </c>
      <c r="F1032" s="9">
        <v>1</v>
      </c>
      <c r="G1032" s="180">
        <v>2</v>
      </c>
      <c r="I1032" s="19">
        <v>44809</v>
      </c>
      <c r="J1032" s="64">
        <v>0.66666666666666663</v>
      </c>
      <c r="K1032" s="9">
        <v>1.6</v>
      </c>
      <c r="L1032" s="9">
        <v>41.2</v>
      </c>
      <c r="M1032" s="9">
        <v>10.7</v>
      </c>
      <c r="N1032" s="9">
        <v>1</v>
      </c>
      <c r="O1032" s="180">
        <v>2</v>
      </c>
    </row>
    <row r="1033" spans="1:15">
      <c r="A1033" s="167">
        <v>44816</v>
      </c>
      <c r="B1033" s="64">
        <v>0.47916666666666669</v>
      </c>
      <c r="C1033" s="25">
        <v>2</v>
      </c>
      <c r="D1033" s="11">
        <v>38.5</v>
      </c>
      <c r="E1033" s="9">
        <v>11.91</v>
      </c>
      <c r="F1033" s="9">
        <v>1.1000000000000001</v>
      </c>
      <c r="G1033" s="180">
        <v>2.2000000000000002</v>
      </c>
      <c r="I1033" s="19">
        <v>44816</v>
      </c>
      <c r="J1033" s="64">
        <v>0.47916666666666669</v>
      </c>
      <c r="K1033" s="9">
        <v>1.3</v>
      </c>
      <c r="L1033" s="9">
        <v>38.799999999999997</v>
      </c>
      <c r="M1033" s="9">
        <v>10.08</v>
      </c>
      <c r="N1033" s="9">
        <v>0.9</v>
      </c>
      <c r="O1033" s="180">
        <v>1.8</v>
      </c>
    </row>
    <row r="1034" spans="1:15">
      <c r="A1034" s="167">
        <v>44824</v>
      </c>
      <c r="B1034" s="64">
        <v>0.625</v>
      </c>
      <c r="C1034" s="25">
        <v>2</v>
      </c>
      <c r="D1034" s="11">
        <v>37.299999999999997</v>
      </c>
      <c r="E1034" s="9">
        <v>12.37</v>
      </c>
      <c r="F1034" s="9">
        <v>1</v>
      </c>
      <c r="G1034" s="180">
        <v>2</v>
      </c>
      <c r="I1034" s="19">
        <v>44824</v>
      </c>
      <c r="J1034" s="64">
        <v>0.625</v>
      </c>
      <c r="K1034" s="9">
        <v>1.3</v>
      </c>
      <c r="L1034" s="9">
        <v>35.5</v>
      </c>
      <c r="M1034" s="9">
        <v>9.23</v>
      </c>
      <c r="N1034" s="9">
        <v>1</v>
      </c>
      <c r="O1034" s="180">
        <v>2</v>
      </c>
    </row>
    <row r="1035" spans="1:15">
      <c r="A1035" s="167">
        <v>44830</v>
      </c>
      <c r="B1035" s="64">
        <v>0.5625</v>
      </c>
      <c r="C1035" s="25">
        <v>2</v>
      </c>
      <c r="D1035" s="11">
        <v>35.6</v>
      </c>
      <c r="E1035" s="9">
        <v>11.46</v>
      </c>
      <c r="F1035" s="9">
        <v>1</v>
      </c>
      <c r="G1035" s="180">
        <v>2</v>
      </c>
      <c r="I1035" s="19">
        <v>44830</v>
      </c>
      <c r="J1035" s="64">
        <v>0.5625</v>
      </c>
      <c r="K1035" s="9">
        <v>1.3</v>
      </c>
      <c r="L1035" s="9">
        <v>37.700000000000003</v>
      </c>
      <c r="M1035" s="9">
        <v>10.66</v>
      </c>
      <c r="N1035" s="9">
        <v>0.9</v>
      </c>
      <c r="O1035" s="180">
        <v>1.8</v>
      </c>
    </row>
    <row r="1036" spans="1:15">
      <c r="A1036" s="167">
        <v>44837</v>
      </c>
      <c r="B1036" s="64">
        <v>0.59027777777777779</v>
      </c>
      <c r="C1036" s="25">
        <v>1.8</v>
      </c>
      <c r="D1036" s="11">
        <v>36.4</v>
      </c>
      <c r="E1036" s="9">
        <v>10</v>
      </c>
      <c r="F1036" s="9">
        <v>1</v>
      </c>
      <c r="G1036" s="180">
        <v>2</v>
      </c>
      <c r="I1036" s="19">
        <v>44837</v>
      </c>
      <c r="J1036" s="64">
        <v>0.59027777777777779</v>
      </c>
      <c r="K1036" s="9">
        <v>1.2</v>
      </c>
      <c r="L1036" s="9">
        <v>38.700000000000003</v>
      </c>
      <c r="M1036" s="9">
        <v>10.6</v>
      </c>
      <c r="N1036" s="9">
        <v>1</v>
      </c>
      <c r="O1036" s="180">
        <v>1</v>
      </c>
    </row>
    <row r="1037" spans="1:15">
      <c r="A1037" s="167">
        <v>44844</v>
      </c>
      <c r="B1037" s="64">
        <v>0.57291666666666663</v>
      </c>
      <c r="C1037" s="25">
        <v>1.8</v>
      </c>
      <c r="D1037" s="11">
        <v>36.700000000000003</v>
      </c>
      <c r="E1037" s="9">
        <v>11.94</v>
      </c>
      <c r="F1037" s="9">
        <v>1</v>
      </c>
      <c r="G1037" s="180">
        <v>2</v>
      </c>
      <c r="I1037" s="19">
        <v>44846</v>
      </c>
      <c r="J1037" s="64">
        <v>0.63888888888888895</v>
      </c>
      <c r="K1037" s="9">
        <v>1.2</v>
      </c>
      <c r="L1037" s="9">
        <v>37.6</v>
      </c>
      <c r="M1037" s="9">
        <v>10.75</v>
      </c>
      <c r="N1037" s="9">
        <v>1.2</v>
      </c>
      <c r="O1037" s="180">
        <v>2.4</v>
      </c>
    </row>
    <row r="1038" spans="1:15">
      <c r="A1038" s="167">
        <v>44852</v>
      </c>
      <c r="B1038" s="64">
        <v>0.44097222222222227</v>
      </c>
      <c r="C1038" s="25">
        <v>1.9</v>
      </c>
      <c r="D1038" s="11">
        <v>36.200000000000003</v>
      </c>
      <c r="E1038" s="9">
        <v>12.4</v>
      </c>
      <c r="F1038" s="9">
        <v>0.9</v>
      </c>
      <c r="G1038" s="180">
        <v>1.8</v>
      </c>
      <c r="I1038" s="19">
        <v>44852</v>
      </c>
      <c r="J1038" s="64">
        <v>0.44097222222222227</v>
      </c>
      <c r="K1038" s="9">
        <v>1.2</v>
      </c>
      <c r="L1038" s="9">
        <v>38.200000000000003</v>
      </c>
      <c r="M1038" s="9">
        <v>11</v>
      </c>
      <c r="N1038" s="9">
        <v>1</v>
      </c>
      <c r="O1038" s="180">
        <v>2</v>
      </c>
    </row>
    <row r="1039" spans="1:15">
      <c r="A1039" s="167">
        <v>44858</v>
      </c>
      <c r="B1039" s="64">
        <v>0.5625</v>
      </c>
      <c r="C1039" s="25">
        <v>2</v>
      </c>
      <c r="D1039" s="11">
        <v>36.4</v>
      </c>
      <c r="E1039" s="9">
        <v>12.86</v>
      </c>
      <c r="F1039" s="9">
        <v>0.9</v>
      </c>
      <c r="G1039" s="180">
        <v>1.8</v>
      </c>
      <c r="I1039" s="19">
        <v>44858</v>
      </c>
      <c r="J1039" s="64">
        <v>0.5625</v>
      </c>
      <c r="K1039" s="9">
        <v>1.3</v>
      </c>
      <c r="L1039" s="9">
        <v>38.1</v>
      </c>
      <c r="M1039" s="9">
        <v>11.41</v>
      </c>
      <c r="N1039" s="9">
        <v>0.8</v>
      </c>
      <c r="O1039" s="180">
        <v>1.6</v>
      </c>
    </row>
    <row r="1040" spans="1:15">
      <c r="A1040" s="167">
        <v>44865</v>
      </c>
      <c r="B1040" s="64">
        <v>0.57986111111111105</v>
      </c>
      <c r="C1040" s="25">
        <v>1.9</v>
      </c>
      <c r="D1040" s="11">
        <v>32.4</v>
      </c>
      <c r="E1040" s="9">
        <v>10.6</v>
      </c>
      <c r="F1040" s="9">
        <v>0.7</v>
      </c>
      <c r="G1040" s="180">
        <v>1.4</v>
      </c>
      <c r="I1040" s="19">
        <v>44865</v>
      </c>
      <c r="J1040" s="64">
        <v>0.57986111111111105</v>
      </c>
      <c r="K1040" s="9">
        <v>1.2</v>
      </c>
      <c r="L1040" s="9">
        <v>37.799999999999997</v>
      </c>
      <c r="M1040" s="9">
        <v>10.9</v>
      </c>
      <c r="N1040" s="9">
        <v>0.9</v>
      </c>
      <c r="O1040" s="180">
        <v>1.8</v>
      </c>
    </row>
    <row r="1041" spans="1:15">
      <c r="A1041" s="167">
        <v>44872</v>
      </c>
      <c r="B1041" s="64">
        <v>0.4826388888888889</v>
      </c>
      <c r="C1041" s="25">
        <v>2</v>
      </c>
      <c r="D1041" s="11">
        <v>36.1</v>
      </c>
      <c r="E1041" s="9">
        <v>12.09</v>
      </c>
      <c r="F1041" s="9">
        <v>1</v>
      </c>
      <c r="G1041" s="180">
        <v>2</v>
      </c>
      <c r="I1041" s="19">
        <v>44872</v>
      </c>
      <c r="J1041" s="64">
        <v>0.4826388888888889</v>
      </c>
      <c r="K1041" s="9">
        <v>1.2</v>
      </c>
      <c r="L1041" s="9">
        <v>37.4</v>
      </c>
      <c r="M1041" s="9">
        <v>11.24</v>
      </c>
      <c r="N1041" s="9">
        <v>0.8</v>
      </c>
      <c r="O1041" s="180">
        <v>1.6</v>
      </c>
    </row>
    <row r="1042" spans="1:15">
      <c r="A1042" s="167">
        <v>44879</v>
      </c>
      <c r="B1042" s="64">
        <v>0.59375</v>
      </c>
      <c r="C1042" s="25">
        <v>2</v>
      </c>
      <c r="D1042" s="11">
        <v>36.6</v>
      </c>
      <c r="E1042" s="9">
        <v>12.6</v>
      </c>
      <c r="F1042" s="9">
        <v>1</v>
      </c>
      <c r="G1042" s="180">
        <v>2</v>
      </c>
      <c r="I1042" s="19">
        <v>44879</v>
      </c>
      <c r="J1042" s="64">
        <v>0.59375</v>
      </c>
      <c r="K1042" s="9">
        <v>1.2</v>
      </c>
      <c r="L1042" s="9">
        <v>37.299999999999997</v>
      </c>
      <c r="M1042" s="9">
        <v>11.5</v>
      </c>
      <c r="N1042" s="9">
        <v>0.9</v>
      </c>
      <c r="O1042" s="180">
        <v>1.8</v>
      </c>
    </row>
    <row r="1043" spans="1:15">
      <c r="A1043" s="167">
        <v>44886</v>
      </c>
      <c r="B1043" s="64">
        <v>0.56597222222222221</v>
      </c>
      <c r="C1043" s="25">
        <v>1.8</v>
      </c>
      <c r="D1043" s="11">
        <v>35.6</v>
      </c>
      <c r="E1043" s="9">
        <v>12.53</v>
      </c>
      <c r="F1043" s="9" t="s">
        <v>36</v>
      </c>
      <c r="G1043" s="180">
        <v>1.6</v>
      </c>
      <c r="I1043" s="19">
        <v>44886</v>
      </c>
      <c r="J1043" s="64">
        <v>0.56597222222222221</v>
      </c>
      <c r="K1043" s="9">
        <v>1.2</v>
      </c>
      <c r="L1043" s="9">
        <v>35.1</v>
      </c>
      <c r="M1043" s="9">
        <v>10.96</v>
      </c>
      <c r="N1043" s="9">
        <v>0.7</v>
      </c>
      <c r="O1043" s="180">
        <v>1.4</v>
      </c>
    </row>
    <row r="1044" spans="1:15">
      <c r="A1044" s="167">
        <v>44893</v>
      </c>
      <c r="B1044" s="64">
        <v>0.625</v>
      </c>
      <c r="C1044" s="25">
        <v>1.9</v>
      </c>
      <c r="D1044" s="11">
        <v>34.6</v>
      </c>
      <c r="E1044" s="9">
        <v>12.47</v>
      </c>
      <c r="F1044" s="9">
        <v>1</v>
      </c>
      <c r="G1044" s="180">
        <v>2</v>
      </c>
      <c r="I1044" s="19">
        <v>44893</v>
      </c>
      <c r="J1044" s="64">
        <v>0.625</v>
      </c>
      <c r="K1044" s="9">
        <v>1.2</v>
      </c>
      <c r="L1044" s="9">
        <v>34.4</v>
      </c>
      <c r="M1044" s="9">
        <v>9.2100000000000009</v>
      </c>
      <c r="N1044" s="9">
        <v>1.1000000000000001</v>
      </c>
      <c r="O1044" s="180">
        <v>2.2000000000000002</v>
      </c>
    </row>
    <row r="1045" spans="1:15">
      <c r="A1045" s="167">
        <v>44900</v>
      </c>
      <c r="B1045" s="64">
        <v>0.46180555555555558</v>
      </c>
      <c r="C1045" s="25">
        <v>2</v>
      </c>
      <c r="D1045" s="11">
        <v>35</v>
      </c>
      <c r="E1045" s="9">
        <v>11.94</v>
      </c>
      <c r="F1045" s="9">
        <v>1.1000000000000001</v>
      </c>
      <c r="G1045" s="180">
        <v>2.2000000000000002</v>
      </c>
      <c r="I1045" s="19">
        <v>44900</v>
      </c>
      <c r="J1045" s="64">
        <v>0.46180555555555558</v>
      </c>
      <c r="K1045" s="9">
        <v>1.2</v>
      </c>
      <c r="L1045" s="9">
        <v>35.700000000000003</v>
      </c>
      <c r="M1045" s="9">
        <v>11.57</v>
      </c>
      <c r="N1045" s="9">
        <v>1.1000000000000001</v>
      </c>
      <c r="O1045" s="180">
        <v>2.2000000000000002</v>
      </c>
    </row>
    <row r="1046" spans="1:15">
      <c r="A1046" s="167">
        <v>44907</v>
      </c>
      <c r="B1046" s="64"/>
      <c r="C1046" s="25" t="s">
        <v>37</v>
      </c>
      <c r="D1046" s="11"/>
      <c r="E1046" s="9"/>
      <c r="F1046" s="9"/>
      <c r="G1046" s="180"/>
      <c r="I1046" s="19">
        <v>44907</v>
      </c>
      <c r="J1046" s="64"/>
      <c r="K1046" s="9" t="s">
        <v>37</v>
      </c>
      <c r="L1046" s="9"/>
      <c r="M1046" s="9"/>
      <c r="N1046" s="9"/>
      <c r="O1046" s="180"/>
    </row>
    <row r="1047" spans="1:15">
      <c r="A1047" s="167">
        <v>44914</v>
      </c>
      <c r="B1047" s="64">
        <v>0.46527777777777773</v>
      </c>
      <c r="C1047" s="25">
        <v>1.8</v>
      </c>
      <c r="D1047" s="11">
        <v>36.1</v>
      </c>
      <c r="E1047" s="9">
        <v>12.64</v>
      </c>
      <c r="F1047" s="9">
        <v>1</v>
      </c>
      <c r="G1047" s="180">
        <v>2</v>
      </c>
      <c r="I1047" s="19">
        <v>44914</v>
      </c>
      <c r="J1047" s="64">
        <v>0.46527777777777773</v>
      </c>
      <c r="K1047" s="9">
        <v>1.1000000000000001</v>
      </c>
      <c r="L1047" s="9">
        <v>37.6</v>
      </c>
      <c r="M1047" s="9">
        <v>11.54</v>
      </c>
      <c r="N1047" s="9">
        <v>1</v>
      </c>
      <c r="O1047" s="180">
        <v>2</v>
      </c>
    </row>
    <row r="1048" spans="1:15">
      <c r="A1048" s="167">
        <v>44924</v>
      </c>
      <c r="B1048" s="64">
        <v>0.61458333333333337</v>
      </c>
      <c r="C1048" s="25">
        <v>2.2000000000000002</v>
      </c>
      <c r="D1048" s="11">
        <v>34.200000000000003</v>
      </c>
      <c r="E1048" s="9">
        <v>12.85</v>
      </c>
      <c r="F1048" s="9">
        <v>0.75</v>
      </c>
      <c r="G1048" s="180">
        <v>1.5</v>
      </c>
      <c r="I1048" s="19">
        <v>44924</v>
      </c>
      <c r="J1048" s="64">
        <v>0.61458333333333337</v>
      </c>
      <c r="K1048" s="9">
        <v>1.2</v>
      </c>
      <c r="L1048" s="9">
        <v>36.1</v>
      </c>
      <c r="M1048" s="9">
        <v>11.94</v>
      </c>
      <c r="N1048" s="9">
        <v>0.75</v>
      </c>
      <c r="O1048" s="180">
        <v>1.5</v>
      </c>
    </row>
    <row r="1049" spans="1:15">
      <c r="A1049" s="167">
        <v>44930</v>
      </c>
      <c r="B1049" s="64">
        <v>0.63194444444444442</v>
      </c>
      <c r="C1049" s="25">
        <v>1.8</v>
      </c>
      <c r="D1049" s="11">
        <v>33.299999999999997</v>
      </c>
      <c r="E1049" s="9">
        <v>10</v>
      </c>
      <c r="F1049" s="9">
        <v>0.6</v>
      </c>
      <c r="G1049" s="180">
        <v>1.2</v>
      </c>
      <c r="I1049" s="19">
        <v>44930</v>
      </c>
      <c r="J1049" s="64">
        <v>0.63194444444444442</v>
      </c>
      <c r="K1049" s="9">
        <v>1.4</v>
      </c>
      <c r="L1049" s="9">
        <v>35.4</v>
      </c>
      <c r="M1049" s="9">
        <v>9.5</v>
      </c>
      <c r="N1049" s="9">
        <v>1</v>
      </c>
      <c r="O1049" s="180">
        <v>2</v>
      </c>
    </row>
    <row r="1050" spans="1:15">
      <c r="A1050" s="167">
        <v>44935</v>
      </c>
      <c r="B1050" s="64">
        <v>0.61458333333333337</v>
      </c>
      <c r="C1050" s="25">
        <v>2</v>
      </c>
      <c r="D1050" s="11">
        <v>33.299999999999997</v>
      </c>
      <c r="E1050" s="9">
        <v>9.94</v>
      </c>
      <c r="F1050" s="9">
        <v>2</v>
      </c>
      <c r="G1050" s="180">
        <v>4</v>
      </c>
      <c r="I1050" s="19">
        <v>44935</v>
      </c>
      <c r="J1050" s="64">
        <v>0.61458333333333337</v>
      </c>
      <c r="K1050" s="9">
        <v>1.6</v>
      </c>
      <c r="L1050" s="9">
        <v>35.9</v>
      </c>
      <c r="M1050" s="9">
        <v>11.24</v>
      </c>
      <c r="N1050" s="9">
        <v>1</v>
      </c>
      <c r="O1050" s="180">
        <v>2</v>
      </c>
    </row>
    <row r="1051" spans="1:15">
      <c r="A1051" s="167">
        <v>44943</v>
      </c>
      <c r="B1051" s="64">
        <v>0.45833333333333331</v>
      </c>
      <c r="C1051" s="25" t="s">
        <v>38</v>
      </c>
      <c r="D1051" s="11"/>
      <c r="E1051" s="9"/>
      <c r="F1051" s="9"/>
      <c r="G1051" s="180"/>
      <c r="I1051" s="19">
        <v>44943</v>
      </c>
      <c r="J1051" s="64">
        <v>0.45833333333333331</v>
      </c>
      <c r="K1051" s="9">
        <v>1.7</v>
      </c>
      <c r="L1051" s="9">
        <v>35.299999999999997</v>
      </c>
      <c r="M1051" s="9">
        <v>10.37</v>
      </c>
      <c r="N1051" s="9">
        <v>1.2</v>
      </c>
      <c r="O1051" s="180">
        <v>2.2000000000000002</v>
      </c>
    </row>
    <row r="1052" spans="1:15">
      <c r="A1052" s="167">
        <v>44949</v>
      </c>
      <c r="B1052" s="64">
        <v>0.61458333333333337</v>
      </c>
      <c r="C1052" s="25">
        <v>2</v>
      </c>
      <c r="D1052" s="11">
        <v>33.9</v>
      </c>
      <c r="E1052" s="9">
        <v>10.64</v>
      </c>
      <c r="F1052" s="9">
        <v>0.8</v>
      </c>
      <c r="G1052" s="180">
        <v>1.6</v>
      </c>
      <c r="I1052" s="19">
        <v>44949</v>
      </c>
      <c r="J1052" s="64">
        <v>0.61458333333333337</v>
      </c>
      <c r="K1052" s="9">
        <v>1.4</v>
      </c>
      <c r="L1052" s="9">
        <v>36.700000000000003</v>
      </c>
      <c r="M1052" s="9">
        <v>11.25</v>
      </c>
      <c r="N1052" s="9">
        <v>1</v>
      </c>
      <c r="O1052" s="180">
        <v>2</v>
      </c>
    </row>
    <row r="1053" spans="1:15">
      <c r="A1053" s="167">
        <v>44956</v>
      </c>
      <c r="B1053" s="64">
        <v>0.5625</v>
      </c>
      <c r="C1053" s="25"/>
      <c r="D1053" s="11"/>
      <c r="E1053" s="9"/>
      <c r="F1053" s="9"/>
      <c r="G1053" s="180"/>
      <c r="I1053" s="19">
        <v>44956</v>
      </c>
      <c r="J1053" s="64">
        <v>0.5625</v>
      </c>
      <c r="K1053" s="9">
        <v>0.65</v>
      </c>
      <c r="L1053" s="9">
        <v>37.799999999999997</v>
      </c>
      <c r="M1053" s="9">
        <v>10.78</v>
      </c>
      <c r="N1053" s="9">
        <v>1</v>
      </c>
      <c r="O1053" s="180">
        <v>2</v>
      </c>
    </row>
    <row r="1054" spans="1:15">
      <c r="A1054" s="167">
        <v>44964</v>
      </c>
      <c r="B1054" s="64">
        <v>0.45833333333333331</v>
      </c>
      <c r="C1054" s="25">
        <v>2</v>
      </c>
      <c r="D1054" s="11">
        <v>34.6</v>
      </c>
      <c r="E1054" s="9">
        <v>11.67</v>
      </c>
      <c r="F1054" s="9">
        <v>1.2</v>
      </c>
      <c r="G1054" s="180">
        <v>2.4</v>
      </c>
      <c r="I1054" s="19">
        <v>44964</v>
      </c>
      <c r="J1054" s="64">
        <v>0.45833333333333331</v>
      </c>
      <c r="K1054" s="9">
        <v>1.5</v>
      </c>
      <c r="L1054" s="9">
        <v>37.799999999999997</v>
      </c>
      <c r="M1054" s="9">
        <v>10.88</v>
      </c>
      <c r="N1054" s="9">
        <v>1</v>
      </c>
      <c r="O1054" s="180">
        <v>2</v>
      </c>
    </row>
    <row r="1055" spans="1:15">
      <c r="A1055" s="167">
        <v>44970</v>
      </c>
      <c r="B1055" s="64">
        <v>0.54166666666666663</v>
      </c>
      <c r="C1055" s="25">
        <v>2</v>
      </c>
      <c r="D1055" s="11">
        <v>34.700000000000003</v>
      </c>
      <c r="E1055" s="9">
        <v>11.14</v>
      </c>
      <c r="F1055" s="9">
        <v>1.1000000000000001</v>
      </c>
      <c r="G1055" s="180">
        <v>2.2000000000000002</v>
      </c>
      <c r="I1055" s="19">
        <v>44970</v>
      </c>
      <c r="J1055" s="64">
        <v>0.54166666666666663</v>
      </c>
      <c r="K1055" s="9">
        <v>1.7</v>
      </c>
      <c r="L1055" s="9">
        <v>36.700000000000003</v>
      </c>
      <c r="M1055" s="9">
        <v>10.94</v>
      </c>
      <c r="N1055" s="9">
        <v>1</v>
      </c>
      <c r="O1055" s="180">
        <v>2</v>
      </c>
    </row>
    <row r="1056" spans="1:15">
      <c r="A1056" s="167">
        <v>44977</v>
      </c>
      <c r="B1056" s="64">
        <v>0.61805555555555558</v>
      </c>
      <c r="C1056" s="25">
        <v>2</v>
      </c>
      <c r="D1056" s="11">
        <v>36.799999999999997</v>
      </c>
      <c r="E1056" s="9">
        <v>9.68</v>
      </c>
      <c r="F1056" s="9">
        <v>1</v>
      </c>
      <c r="G1056" s="180">
        <v>2</v>
      </c>
      <c r="I1056" s="19">
        <v>44977</v>
      </c>
      <c r="J1056" s="64">
        <v>0.61805555555555558</v>
      </c>
      <c r="K1056" s="9">
        <v>1.5</v>
      </c>
      <c r="L1056" s="9">
        <v>36.700000000000003</v>
      </c>
      <c r="M1056" s="9">
        <v>11.34</v>
      </c>
      <c r="N1056" s="9">
        <v>1</v>
      </c>
      <c r="O1056" s="180">
        <v>2</v>
      </c>
    </row>
    <row r="1057" spans="1:15">
      <c r="A1057" s="167">
        <v>44984</v>
      </c>
      <c r="B1057" s="64">
        <v>0.46875</v>
      </c>
      <c r="C1057" s="25">
        <v>2</v>
      </c>
      <c r="D1057" s="11">
        <v>37</v>
      </c>
      <c r="E1057" s="9">
        <v>10.199999999999999</v>
      </c>
      <c r="F1057" s="9">
        <v>0.5</v>
      </c>
      <c r="G1057" s="180">
        <v>1</v>
      </c>
      <c r="I1057" s="19">
        <v>44984</v>
      </c>
      <c r="J1057" s="64">
        <v>0.46875</v>
      </c>
      <c r="K1057" s="9">
        <v>1.4</v>
      </c>
      <c r="L1057" s="9">
        <v>36.799999999999997</v>
      </c>
      <c r="M1057" s="9">
        <v>11.1</v>
      </c>
      <c r="N1057" s="9">
        <v>0.25</v>
      </c>
      <c r="O1057" s="180">
        <v>0.5</v>
      </c>
    </row>
    <row r="1058" spans="1:15">
      <c r="A1058" s="167">
        <v>44991</v>
      </c>
      <c r="B1058" s="64">
        <v>0.64583333333333337</v>
      </c>
      <c r="C1058" s="25">
        <v>1.9</v>
      </c>
      <c r="D1058" s="11">
        <v>35.200000000000003</v>
      </c>
      <c r="E1058" s="9">
        <v>10.91</v>
      </c>
      <c r="F1058" s="9">
        <v>1</v>
      </c>
      <c r="G1058" s="180">
        <v>2</v>
      </c>
      <c r="I1058" s="19">
        <v>44991</v>
      </c>
      <c r="J1058" s="64">
        <v>0.64583333333333337</v>
      </c>
      <c r="K1058" s="9">
        <v>1.6</v>
      </c>
      <c r="L1058" s="9">
        <v>37.6</v>
      </c>
      <c r="M1058" s="9">
        <v>11.06</v>
      </c>
      <c r="N1058" s="9">
        <v>1</v>
      </c>
      <c r="O1058" s="180">
        <v>2</v>
      </c>
    </row>
    <row r="1059" spans="1:15">
      <c r="A1059" s="167">
        <v>44998</v>
      </c>
      <c r="B1059" s="64">
        <v>0.58333333333333337</v>
      </c>
      <c r="C1059" s="25">
        <v>1.9</v>
      </c>
      <c r="D1059" s="11">
        <v>35.200000000000003</v>
      </c>
      <c r="E1059" s="9">
        <v>10.8</v>
      </c>
      <c r="F1059" s="9">
        <v>1</v>
      </c>
      <c r="G1059" s="180">
        <v>2</v>
      </c>
      <c r="I1059" s="19">
        <v>44998</v>
      </c>
      <c r="J1059" s="64">
        <v>0.58333333333333337</v>
      </c>
      <c r="K1059" s="9">
        <v>1.5</v>
      </c>
      <c r="L1059" s="9">
        <v>35.700000000000003</v>
      </c>
      <c r="M1059" s="9">
        <v>9.5</v>
      </c>
      <c r="N1059" s="9">
        <v>0.6</v>
      </c>
      <c r="O1059" s="180">
        <v>1.2</v>
      </c>
    </row>
    <row r="1060" spans="1:15">
      <c r="A1060" s="167">
        <v>45005</v>
      </c>
      <c r="B1060" s="64">
        <v>0.61458333333333337</v>
      </c>
      <c r="C1060" s="25">
        <v>1.9</v>
      </c>
      <c r="D1060" s="11">
        <v>32.6</v>
      </c>
      <c r="E1060" s="9">
        <v>10.58</v>
      </c>
      <c r="F1060" s="9">
        <v>0.5</v>
      </c>
      <c r="G1060" s="180">
        <v>1</v>
      </c>
      <c r="I1060" s="19">
        <v>45005</v>
      </c>
      <c r="J1060" s="64">
        <v>0.61458333333333337</v>
      </c>
      <c r="K1060" s="9">
        <v>1.4</v>
      </c>
      <c r="L1060" s="9">
        <v>39.4</v>
      </c>
      <c r="M1060" s="9">
        <v>10.5</v>
      </c>
      <c r="N1060" s="9">
        <v>1</v>
      </c>
      <c r="O1060" s="180">
        <v>2</v>
      </c>
    </row>
    <row r="1061" spans="1:15">
      <c r="A1061" s="167">
        <v>45012</v>
      </c>
      <c r="B1061" s="64">
        <v>0.63541666666666663</v>
      </c>
      <c r="C1061" s="25">
        <v>1.9</v>
      </c>
      <c r="D1061" s="11">
        <v>36.299999999999997</v>
      </c>
      <c r="E1061" s="9">
        <v>11.68</v>
      </c>
      <c r="F1061" s="9">
        <v>1.2</v>
      </c>
      <c r="G1061" s="180">
        <v>2.4</v>
      </c>
      <c r="I1061" s="19">
        <v>45012</v>
      </c>
      <c r="J1061" s="64"/>
      <c r="K1061" s="9" t="s">
        <v>39</v>
      </c>
      <c r="L1061" s="9"/>
      <c r="M1061" s="9"/>
      <c r="N1061" s="9"/>
      <c r="O1061" s="180"/>
    </row>
    <row r="1062" spans="1:15">
      <c r="A1062" s="167">
        <v>45019</v>
      </c>
      <c r="B1062" s="64">
        <v>0.58680555555555558</v>
      </c>
      <c r="C1062" s="25">
        <v>2</v>
      </c>
      <c r="D1062" s="11">
        <v>34.799999999999997</v>
      </c>
      <c r="E1062" s="9">
        <v>10.3</v>
      </c>
      <c r="F1062" s="9">
        <v>0.8</v>
      </c>
      <c r="G1062" s="180">
        <v>1.6</v>
      </c>
      <c r="I1062" s="19">
        <v>45019</v>
      </c>
      <c r="J1062" s="64">
        <v>0.58680555555555558</v>
      </c>
      <c r="K1062" s="9">
        <v>1.2</v>
      </c>
      <c r="L1062" s="9">
        <v>37</v>
      </c>
      <c r="M1062" s="9">
        <v>10</v>
      </c>
      <c r="N1062" s="9">
        <v>0.9</v>
      </c>
      <c r="O1062" s="180">
        <v>1.8</v>
      </c>
    </row>
    <row r="1063" spans="1:15">
      <c r="A1063" s="167">
        <v>45027</v>
      </c>
      <c r="B1063" s="64">
        <v>0.57291666666666663</v>
      </c>
      <c r="C1063" s="25">
        <v>2</v>
      </c>
      <c r="D1063" s="11">
        <v>37.700000000000003</v>
      </c>
      <c r="E1063" s="9">
        <v>12.22</v>
      </c>
      <c r="F1063" s="9">
        <v>0.8</v>
      </c>
      <c r="G1063" s="180">
        <v>1.6</v>
      </c>
      <c r="I1063" s="19">
        <v>45027</v>
      </c>
      <c r="J1063" s="64">
        <v>0.57291666666666663</v>
      </c>
      <c r="K1063" s="9">
        <v>1.2</v>
      </c>
      <c r="L1063" s="9">
        <v>38.5</v>
      </c>
      <c r="M1063" s="9">
        <v>9.4499999999999993</v>
      </c>
      <c r="N1063" s="9">
        <v>0.8</v>
      </c>
      <c r="O1063" s="180">
        <v>1.6</v>
      </c>
    </row>
    <row r="1064" spans="1:15">
      <c r="A1064" s="167">
        <v>45033</v>
      </c>
      <c r="B1064" s="64">
        <v>0.60416666666666663</v>
      </c>
      <c r="C1064" s="25">
        <v>2</v>
      </c>
      <c r="D1064" s="11">
        <v>37.200000000000003</v>
      </c>
      <c r="E1064" s="9">
        <v>12.2</v>
      </c>
      <c r="F1064" s="9">
        <v>0.8</v>
      </c>
      <c r="G1064" s="180">
        <v>1.6</v>
      </c>
      <c r="I1064" s="19">
        <v>45033</v>
      </c>
      <c r="J1064" s="64">
        <v>0.60416666666666663</v>
      </c>
      <c r="K1064" s="9">
        <v>1.3</v>
      </c>
      <c r="L1064" s="9">
        <v>38.4</v>
      </c>
      <c r="M1064" s="9">
        <v>10.1</v>
      </c>
      <c r="N1064" s="9">
        <v>1</v>
      </c>
      <c r="O1064" s="180">
        <v>2</v>
      </c>
    </row>
    <row r="1065" spans="1:15">
      <c r="A1065" s="167">
        <v>45040</v>
      </c>
      <c r="B1065" s="64">
        <v>0.55555555555555558</v>
      </c>
      <c r="C1065" s="25">
        <v>2</v>
      </c>
      <c r="D1065" s="11">
        <v>33.799999999999997</v>
      </c>
      <c r="E1065" s="9">
        <v>11.94</v>
      </c>
      <c r="F1065" s="9">
        <v>1</v>
      </c>
      <c r="G1065" s="180">
        <v>2</v>
      </c>
      <c r="I1065" s="19">
        <v>45040</v>
      </c>
      <c r="J1065" s="64">
        <v>0.55555555555555558</v>
      </c>
      <c r="K1065" s="9">
        <v>1.3</v>
      </c>
      <c r="L1065" s="9">
        <v>35.200000000000003</v>
      </c>
      <c r="M1065" s="9">
        <v>8.58</v>
      </c>
      <c r="N1065" s="9">
        <v>0.9</v>
      </c>
      <c r="O1065" s="180">
        <v>1.8</v>
      </c>
    </row>
    <row r="1066" spans="1:15">
      <c r="A1066" s="167">
        <v>45048</v>
      </c>
      <c r="B1066" s="64">
        <v>0.42708333333333331</v>
      </c>
      <c r="C1066" s="25">
        <v>1.9</v>
      </c>
      <c r="D1066" s="11">
        <v>37.200000000000003</v>
      </c>
      <c r="E1066" s="9">
        <v>11.73</v>
      </c>
      <c r="F1066" s="9">
        <v>1</v>
      </c>
      <c r="G1066" s="180">
        <v>2</v>
      </c>
      <c r="I1066" s="19">
        <v>45048</v>
      </c>
      <c r="J1066" s="64">
        <v>0.42708333333333331</v>
      </c>
      <c r="K1066" s="9">
        <v>1.3</v>
      </c>
      <c r="L1066" s="9">
        <v>39.200000000000003</v>
      </c>
      <c r="M1066" s="9">
        <v>11.27</v>
      </c>
      <c r="N1066" s="9">
        <v>1</v>
      </c>
      <c r="O1066" s="180">
        <v>2</v>
      </c>
    </row>
    <row r="1067" spans="1:15">
      <c r="A1067" s="167">
        <v>45055</v>
      </c>
      <c r="B1067" s="64">
        <v>0.59375</v>
      </c>
      <c r="C1067" s="25">
        <v>2</v>
      </c>
      <c r="D1067" s="11">
        <v>38.4</v>
      </c>
      <c r="E1067" s="9">
        <v>11</v>
      </c>
      <c r="F1067" s="9">
        <v>0.5</v>
      </c>
      <c r="G1067" s="180">
        <v>1</v>
      </c>
      <c r="I1067" s="19">
        <v>45055</v>
      </c>
      <c r="J1067" s="64">
        <v>0.59375</v>
      </c>
      <c r="K1067" s="9">
        <v>1.2</v>
      </c>
      <c r="L1067" s="9">
        <v>41.9</v>
      </c>
      <c r="M1067" s="9">
        <v>11.7</v>
      </c>
      <c r="N1067" s="9">
        <v>1</v>
      </c>
      <c r="O1067" s="180">
        <v>2</v>
      </c>
    </row>
    <row r="1068" spans="1:15">
      <c r="A1068" s="167">
        <v>45061</v>
      </c>
      <c r="B1068" s="64">
        <v>0.45833333333333331</v>
      </c>
      <c r="C1068" s="25">
        <v>2</v>
      </c>
      <c r="D1068" s="11">
        <v>36.799999999999997</v>
      </c>
      <c r="E1068" s="9">
        <v>11.01</v>
      </c>
      <c r="F1068" s="9">
        <v>0.75</v>
      </c>
      <c r="G1068" s="180">
        <v>1.5</v>
      </c>
      <c r="I1068" s="19">
        <v>45061</v>
      </c>
      <c r="J1068" s="64">
        <v>0.45833333333333331</v>
      </c>
      <c r="K1068" s="9">
        <v>1.3</v>
      </c>
      <c r="L1068" s="9">
        <v>38.4</v>
      </c>
      <c r="M1068" s="9">
        <v>10.92</v>
      </c>
      <c r="N1068" s="9">
        <v>0.75</v>
      </c>
      <c r="O1068" s="180">
        <v>1.5</v>
      </c>
    </row>
    <row r="1069" spans="1:15">
      <c r="A1069" s="167">
        <v>45068</v>
      </c>
      <c r="B1069" s="64">
        <v>0.46875</v>
      </c>
      <c r="C1069" s="25">
        <v>2</v>
      </c>
      <c r="D1069" s="11">
        <v>36.799999999999997</v>
      </c>
      <c r="E1069" s="9">
        <v>12.2</v>
      </c>
      <c r="F1069" s="9">
        <v>0.75</v>
      </c>
      <c r="G1069" s="180">
        <v>1.5</v>
      </c>
      <c r="I1069" s="19">
        <v>45068</v>
      </c>
      <c r="J1069" s="64">
        <v>0.46875</v>
      </c>
      <c r="K1069" s="9">
        <v>1.2</v>
      </c>
      <c r="L1069" s="9">
        <v>39.700000000000003</v>
      </c>
      <c r="M1069" s="9">
        <v>11.01</v>
      </c>
      <c r="N1069" s="9">
        <v>0.75</v>
      </c>
      <c r="O1069" s="180">
        <v>1.5</v>
      </c>
    </row>
    <row r="1070" spans="1:15">
      <c r="A1070" s="167">
        <v>45076</v>
      </c>
      <c r="B1070" s="64">
        <v>0.60416666666666663</v>
      </c>
      <c r="C1070" s="25">
        <v>2</v>
      </c>
      <c r="D1070" s="11">
        <v>37.700000000000003</v>
      </c>
      <c r="E1070" s="9">
        <v>10.84</v>
      </c>
      <c r="F1070" s="9">
        <v>0.75</v>
      </c>
      <c r="G1070" s="180">
        <v>1.5</v>
      </c>
      <c r="I1070" s="19">
        <v>45076</v>
      </c>
      <c r="J1070" s="64">
        <v>0.60416666666666663</v>
      </c>
      <c r="K1070" s="9">
        <v>1.2</v>
      </c>
      <c r="L1070" s="9">
        <v>34.700000000000003</v>
      </c>
      <c r="M1070" s="9">
        <v>10.25</v>
      </c>
      <c r="N1070" s="9">
        <v>0.5</v>
      </c>
      <c r="O1070" s="180">
        <v>1</v>
      </c>
    </row>
    <row r="1071" spans="1:15">
      <c r="A1071" s="167">
        <v>45082</v>
      </c>
      <c r="B1071" s="64">
        <v>0.55555555555555558</v>
      </c>
      <c r="C1071" s="25">
        <v>2</v>
      </c>
      <c r="D1071" s="11">
        <v>37.6</v>
      </c>
      <c r="E1071" s="9">
        <v>12.1</v>
      </c>
      <c r="F1071" s="9">
        <v>0.8</v>
      </c>
      <c r="G1071" s="180">
        <v>1.6</v>
      </c>
      <c r="I1071" s="19">
        <v>45082</v>
      </c>
      <c r="J1071" s="64">
        <v>0.55555555555555558</v>
      </c>
      <c r="K1071" s="9">
        <v>1.2</v>
      </c>
      <c r="L1071" s="9">
        <v>38.299999999999997</v>
      </c>
      <c r="M1071" s="9">
        <v>10.87</v>
      </c>
      <c r="N1071" s="9">
        <v>0.7</v>
      </c>
      <c r="O1071" s="180">
        <v>1.4</v>
      </c>
    </row>
    <row r="1072" spans="1:15">
      <c r="A1072" s="167">
        <v>45089</v>
      </c>
      <c r="B1072" s="64">
        <v>0.58333333333333337</v>
      </c>
      <c r="C1072" s="25"/>
      <c r="D1072" s="11"/>
      <c r="E1072" s="9"/>
      <c r="F1072" s="9"/>
      <c r="G1072" s="180"/>
      <c r="I1072" s="167">
        <v>45089</v>
      </c>
      <c r="J1072" s="64">
        <v>0.58333333333333337</v>
      </c>
      <c r="K1072" s="9"/>
      <c r="L1072" s="9"/>
      <c r="M1072" s="9"/>
      <c r="N1072" s="9"/>
      <c r="O1072" s="180"/>
    </row>
    <row r="1073" spans="1:15">
      <c r="A1073" s="167">
        <v>45096</v>
      </c>
      <c r="B1073" s="64">
        <v>0.58333333333333337</v>
      </c>
      <c r="C1073" s="25"/>
      <c r="D1073" s="11"/>
      <c r="E1073" s="9"/>
      <c r="F1073" s="9"/>
      <c r="G1073" s="180"/>
      <c r="I1073" s="19">
        <v>45096</v>
      </c>
      <c r="J1073" s="64">
        <v>0.58333333333333337</v>
      </c>
      <c r="K1073" s="9">
        <v>1</v>
      </c>
      <c r="L1073" s="9">
        <v>41.9</v>
      </c>
      <c r="M1073" s="9">
        <v>10.89</v>
      </c>
      <c r="N1073" s="9">
        <v>1</v>
      </c>
      <c r="O1073" s="180">
        <v>2</v>
      </c>
    </row>
    <row r="1074" spans="1:15">
      <c r="A1074" s="167">
        <v>45104</v>
      </c>
      <c r="B1074" s="64">
        <v>0.60416666666666663</v>
      </c>
      <c r="C1074" s="25"/>
      <c r="D1074" s="11"/>
      <c r="E1074" s="9"/>
      <c r="F1074" s="9"/>
      <c r="G1074" s="180"/>
      <c r="I1074" s="19">
        <v>45104</v>
      </c>
      <c r="J1074" s="64">
        <v>0.60416666666666663</v>
      </c>
      <c r="K1074" s="9">
        <v>1</v>
      </c>
      <c r="L1074" s="9">
        <v>39.6</v>
      </c>
      <c r="M1074" s="9">
        <v>9.58</v>
      </c>
      <c r="N1074" s="9">
        <v>0.75</v>
      </c>
      <c r="O1074" s="180">
        <v>1.6</v>
      </c>
    </row>
    <row r="1075" spans="1:15" ht="14.25" customHeight="1">
      <c r="A1075" s="167">
        <v>45110</v>
      </c>
      <c r="B1075" s="64">
        <v>0.64583333333333337</v>
      </c>
      <c r="C1075" s="25">
        <v>2.1</v>
      </c>
      <c r="D1075" s="11">
        <v>35.700000000000003</v>
      </c>
      <c r="E1075" s="9">
        <v>11.29</v>
      </c>
      <c r="F1075" s="9">
        <v>1</v>
      </c>
      <c r="G1075" s="180">
        <v>2</v>
      </c>
      <c r="I1075" s="19">
        <v>45111</v>
      </c>
      <c r="J1075" s="64">
        <v>0.58333333333333337</v>
      </c>
      <c r="K1075" s="9">
        <v>1.1000000000000001</v>
      </c>
      <c r="L1075" s="9">
        <v>39.799999999999997</v>
      </c>
      <c r="M1075" s="9">
        <v>10.56</v>
      </c>
      <c r="N1075" s="9">
        <v>1</v>
      </c>
      <c r="O1075" s="180">
        <v>2</v>
      </c>
    </row>
    <row r="1076" spans="1:15" ht="14.25" customHeight="1">
      <c r="A1076" s="167">
        <v>45117</v>
      </c>
      <c r="B1076" s="64">
        <v>0.67708333333333337</v>
      </c>
      <c r="C1076" s="25">
        <v>2</v>
      </c>
      <c r="D1076" s="11">
        <v>38.700000000000003</v>
      </c>
      <c r="E1076" s="9">
        <v>10.09</v>
      </c>
      <c r="F1076" s="9">
        <v>1</v>
      </c>
      <c r="G1076" s="180">
        <v>2</v>
      </c>
      <c r="I1076" s="19">
        <v>45117</v>
      </c>
      <c r="J1076" s="64">
        <v>0.67708333333333337</v>
      </c>
      <c r="K1076" s="9">
        <v>1</v>
      </c>
      <c r="L1076" s="9">
        <v>41.7</v>
      </c>
      <c r="M1076" s="9">
        <v>10.17</v>
      </c>
      <c r="N1076" s="9">
        <v>0.75</v>
      </c>
      <c r="O1076" s="180">
        <v>1.6</v>
      </c>
    </row>
    <row r="1077" spans="1:15" ht="14.25" customHeight="1">
      <c r="A1077" s="167">
        <v>45124</v>
      </c>
      <c r="B1077" s="64">
        <v>0.58333333333333337</v>
      </c>
      <c r="C1077" s="25">
        <v>2</v>
      </c>
      <c r="D1077" s="11">
        <v>38.1</v>
      </c>
      <c r="E1077" s="9">
        <v>10</v>
      </c>
      <c r="F1077" s="9">
        <v>1</v>
      </c>
      <c r="G1077" s="180">
        <v>2</v>
      </c>
      <c r="I1077" s="19">
        <v>45124</v>
      </c>
      <c r="J1077" s="64">
        <v>0.58333333333333337</v>
      </c>
      <c r="K1077" s="9">
        <v>1.2</v>
      </c>
      <c r="L1077" s="9">
        <v>40.200000000000003</v>
      </c>
      <c r="M1077" s="9">
        <v>9.9</v>
      </c>
      <c r="N1077" s="9">
        <v>0.6</v>
      </c>
      <c r="O1077" s="180">
        <v>1.2</v>
      </c>
    </row>
    <row r="1078" spans="1:15" ht="14.25" customHeight="1">
      <c r="A1078" s="167">
        <v>45131</v>
      </c>
      <c r="B1078" s="64">
        <v>0.58333333333333337</v>
      </c>
      <c r="C1078" s="25">
        <v>2</v>
      </c>
      <c r="D1078" s="11">
        <v>35.9</v>
      </c>
      <c r="E1078" s="9">
        <v>10.199999999999999</v>
      </c>
      <c r="F1078" s="9">
        <v>1</v>
      </c>
      <c r="G1078" s="180">
        <v>2</v>
      </c>
      <c r="I1078" s="19">
        <v>45131</v>
      </c>
      <c r="J1078" s="64">
        <v>0.58333333333333337</v>
      </c>
      <c r="K1078" s="9">
        <v>1.1000000000000001</v>
      </c>
      <c r="L1078" s="9">
        <v>39.6</v>
      </c>
      <c r="M1078" s="9">
        <v>11.5</v>
      </c>
      <c r="N1078" s="9">
        <v>1.1000000000000001</v>
      </c>
      <c r="O1078" s="180">
        <v>2.2000000000000002</v>
      </c>
    </row>
    <row r="1079" spans="1:15" ht="14.25" customHeight="1">
      <c r="A1079" s="167">
        <v>45140</v>
      </c>
      <c r="B1079" s="64">
        <v>0.61458333333333337</v>
      </c>
      <c r="C1079" s="25">
        <v>2.1</v>
      </c>
      <c r="D1079" s="11">
        <v>38.4</v>
      </c>
      <c r="E1079" s="9">
        <v>11.31</v>
      </c>
      <c r="F1079" s="9">
        <v>0.75</v>
      </c>
      <c r="G1079" s="180">
        <v>1.5</v>
      </c>
      <c r="I1079" s="19">
        <v>45138</v>
      </c>
      <c r="J1079" s="64">
        <v>0.60416666666666663</v>
      </c>
      <c r="K1079" s="9">
        <v>1.1000000000000001</v>
      </c>
      <c r="L1079" s="9">
        <v>38.200000000000003</v>
      </c>
      <c r="M1079" s="9">
        <v>10.31</v>
      </c>
      <c r="N1079" s="9">
        <v>0.75</v>
      </c>
      <c r="O1079" s="180">
        <v>1.6</v>
      </c>
    </row>
    <row r="1080" spans="1:15" ht="14.25" customHeight="1">
      <c r="A1080" s="167">
        <v>45145</v>
      </c>
      <c r="B1080" s="64">
        <v>0.58333333333333337</v>
      </c>
      <c r="C1080" s="25">
        <v>2</v>
      </c>
      <c r="D1080" s="11">
        <v>37.200000000000003</v>
      </c>
      <c r="E1080" s="9">
        <v>10.3</v>
      </c>
      <c r="F1080" s="9">
        <v>1</v>
      </c>
      <c r="G1080" s="180">
        <v>2</v>
      </c>
      <c r="I1080" s="19">
        <v>45145</v>
      </c>
      <c r="J1080" s="64">
        <v>0.58333333333333337</v>
      </c>
      <c r="K1080" s="9">
        <v>1.21</v>
      </c>
      <c r="L1080" s="9">
        <v>40.1</v>
      </c>
      <c r="M1080" s="9">
        <v>40.4</v>
      </c>
      <c r="N1080" s="9">
        <v>1</v>
      </c>
      <c r="O1080" s="180">
        <v>2</v>
      </c>
    </row>
    <row r="1081" spans="1:15" ht="14.25" customHeight="1">
      <c r="A1081" s="167">
        <v>45152</v>
      </c>
      <c r="B1081" s="64">
        <v>0.58680555555555558</v>
      </c>
      <c r="C1081" s="25">
        <v>2</v>
      </c>
      <c r="D1081" s="11">
        <v>37.6</v>
      </c>
      <c r="E1081" s="9">
        <v>11.52</v>
      </c>
      <c r="F1081" s="9">
        <v>0.8</v>
      </c>
      <c r="G1081" s="180">
        <v>1.6</v>
      </c>
      <c r="I1081" s="19">
        <v>45155</v>
      </c>
      <c r="J1081" s="64">
        <v>0.54166666666666663</v>
      </c>
      <c r="K1081" s="9">
        <v>1.2</v>
      </c>
      <c r="L1081" s="9">
        <v>40.700000000000003</v>
      </c>
      <c r="M1081" s="9">
        <v>9.52</v>
      </c>
      <c r="N1081" s="9">
        <v>0.8</v>
      </c>
      <c r="O1081" s="180">
        <v>1.6</v>
      </c>
    </row>
    <row r="1082" spans="1:15" ht="14.25" customHeight="1">
      <c r="A1082" s="167">
        <v>45159</v>
      </c>
      <c r="B1082" s="64">
        <v>0.58333333333333337</v>
      </c>
      <c r="C1082" s="25">
        <v>2</v>
      </c>
      <c r="D1082" s="11">
        <v>38.1</v>
      </c>
      <c r="E1082" s="9">
        <v>9.9600000000000009</v>
      </c>
      <c r="F1082" s="9">
        <v>1</v>
      </c>
      <c r="G1082" s="180">
        <v>2</v>
      </c>
      <c r="I1082" s="19">
        <v>45159</v>
      </c>
      <c r="J1082" s="64">
        <v>0.58333333333333337</v>
      </c>
      <c r="K1082" s="9">
        <v>1.2</v>
      </c>
      <c r="L1082" s="9">
        <v>41</v>
      </c>
      <c r="M1082" s="9">
        <v>10.119999999999999</v>
      </c>
      <c r="N1082" s="9">
        <v>0.75</v>
      </c>
      <c r="O1082" s="180">
        <v>1.6</v>
      </c>
    </row>
    <row r="1083" spans="1:15" ht="14.25" customHeight="1">
      <c r="A1083" s="167">
        <v>45167</v>
      </c>
      <c r="B1083" s="64">
        <v>0.45833333333333331</v>
      </c>
      <c r="C1083" s="25">
        <v>2</v>
      </c>
      <c r="D1083" s="11">
        <v>37.9</v>
      </c>
      <c r="E1083" s="9">
        <v>10.73</v>
      </c>
      <c r="F1083" s="9">
        <v>1</v>
      </c>
      <c r="G1083" s="180">
        <v>2</v>
      </c>
      <c r="I1083" s="19">
        <v>45167</v>
      </c>
      <c r="J1083" s="64">
        <v>0.45833333333333331</v>
      </c>
      <c r="K1083" s="9">
        <v>1.2</v>
      </c>
      <c r="L1083" s="9">
        <v>40.4</v>
      </c>
      <c r="M1083" s="9">
        <v>10.27</v>
      </c>
      <c r="N1083" s="9">
        <v>1</v>
      </c>
      <c r="O1083" s="180">
        <v>2</v>
      </c>
    </row>
    <row r="1084" spans="1:15" ht="14.25" customHeight="1">
      <c r="A1084" s="167">
        <v>45173</v>
      </c>
      <c r="B1084" s="64">
        <v>0.64583333333333337</v>
      </c>
      <c r="C1084" s="25">
        <v>2</v>
      </c>
      <c r="D1084" s="11">
        <v>38.700000000000003</v>
      </c>
      <c r="E1084" s="9">
        <v>10.94</v>
      </c>
      <c r="F1084" s="9">
        <v>0.75</v>
      </c>
      <c r="G1084" s="180">
        <v>1.6</v>
      </c>
      <c r="I1084" s="19">
        <v>45173</v>
      </c>
      <c r="J1084" s="64">
        <v>0.64583333333333337</v>
      </c>
      <c r="K1084" s="9">
        <v>1.2</v>
      </c>
      <c r="L1084" s="9">
        <v>40.4</v>
      </c>
      <c r="M1084" s="9">
        <v>10.75</v>
      </c>
      <c r="N1084" s="9">
        <v>0.5</v>
      </c>
      <c r="O1084" s="180">
        <v>1</v>
      </c>
    </row>
    <row r="1085" spans="1:15" ht="14.25" customHeight="1">
      <c r="A1085" s="167">
        <v>45180</v>
      </c>
      <c r="B1085" s="64">
        <v>0.5625</v>
      </c>
      <c r="C1085" s="25">
        <v>2</v>
      </c>
      <c r="D1085" s="11">
        <v>36.9</v>
      </c>
      <c r="E1085" s="9">
        <v>10.26</v>
      </c>
      <c r="F1085" s="9">
        <v>0.75</v>
      </c>
      <c r="G1085" s="180">
        <v>1.6</v>
      </c>
      <c r="I1085" s="19">
        <v>45180</v>
      </c>
      <c r="J1085" s="64">
        <v>0.5625</v>
      </c>
      <c r="K1085" s="9">
        <v>1.2</v>
      </c>
      <c r="L1085" s="9">
        <v>41.6</v>
      </c>
      <c r="M1085" s="9">
        <v>9.81</v>
      </c>
      <c r="N1085" s="9">
        <v>0.8</v>
      </c>
      <c r="O1085" s="180">
        <v>1.6</v>
      </c>
    </row>
    <row r="1086" spans="1:15">
      <c r="A1086" s="17">
        <v>45187</v>
      </c>
      <c r="B1086" s="64">
        <v>0.45833333333333331</v>
      </c>
      <c r="C1086" s="25">
        <v>2</v>
      </c>
      <c r="D1086" s="11">
        <v>37.6</v>
      </c>
      <c r="E1086" s="9">
        <v>10.4</v>
      </c>
      <c r="F1086" s="9">
        <v>0.6</v>
      </c>
      <c r="G1086" s="185">
        <v>1.2</v>
      </c>
      <c r="I1086" s="19">
        <v>45187</v>
      </c>
      <c r="J1086" s="64">
        <v>0.45833333333333331</v>
      </c>
      <c r="K1086" s="9">
        <v>1.2</v>
      </c>
      <c r="L1086" s="9">
        <v>39.9</v>
      </c>
      <c r="M1086" s="9">
        <v>10</v>
      </c>
      <c r="N1086" s="9">
        <v>1</v>
      </c>
      <c r="O1086" s="185">
        <v>2</v>
      </c>
    </row>
    <row r="1087" spans="1:15">
      <c r="A1087" s="17">
        <v>45194</v>
      </c>
      <c r="B1087" s="64">
        <v>0.4375</v>
      </c>
      <c r="C1087" s="25">
        <v>2.1</v>
      </c>
      <c r="D1087" s="11">
        <v>38.1</v>
      </c>
      <c r="E1087" s="9">
        <v>10.96</v>
      </c>
      <c r="F1087" s="9">
        <v>1</v>
      </c>
      <c r="G1087" s="185">
        <v>2</v>
      </c>
      <c r="I1087" s="19">
        <v>45194</v>
      </c>
      <c r="J1087" s="64">
        <v>0.4375</v>
      </c>
      <c r="K1087" s="9">
        <v>1.2</v>
      </c>
      <c r="L1087" s="9">
        <v>40.299999999999997</v>
      </c>
      <c r="M1087" s="9">
        <v>11.15</v>
      </c>
      <c r="N1087" s="9">
        <v>0.75</v>
      </c>
      <c r="O1087" s="185">
        <v>1.6</v>
      </c>
    </row>
    <row r="1088" spans="1:15">
      <c r="A1088" s="17">
        <v>45201</v>
      </c>
      <c r="B1088" s="64">
        <v>0.61458333333333337</v>
      </c>
      <c r="C1088" s="25">
        <v>2</v>
      </c>
      <c r="D1088" s="11">
        <v>38.1</v>
      </c>
      <c r="E1088" s="9">
        <v>10.85</v>
      </c>
      <c r="F1088" s="9">
        <v>1</v>
      </c>
      <c r="G1088" s="185">
        <v>2</v>
      </c>
      <c r="I1088" s="19">
        <v>45201</v>
      </c>
      <c r="J1088" s="64">
        <v>0.61458333333333337</v>
      </c>
      <c r="K1088" s="9">
        <v>1.2</v>
      </c>
      <c r="L1088" s="9">
        <v>41.3</v>
      </c>
      <c r="M1088" s="9">
        <v>10.56</v>
      </c>
      <c r="N1088" s="9">
        <v>1</v>
      </c>
      <c r="O1088" s="185">
        <v>2</v>
      </c>
    </row>
    <row r="1089" spans="1:16">
      <c r="A1089" s="17">
        <v>45208</v>
      </c>
      <c r="B1089" s="64">
        <v>0.52777777777777779</v>
      </c>
      <c r="C1089" s="25">
        <v>2</v>
      </c>
      <c r="D1089" s="11">
        <v>38.9</v>
      </c>
      <c r="E1089" s="9">
        <v>11.09</v>
      </c>
      <c r="F1089" s="9">
        <v>1</v>
      </c>
      <c r="G1089" s="9">
        <v>2</v>
      </c>
      <c r="I1089" s="19">
        <v>45208</v>
      </c>
      <c r="J1089" s="64">
        <v>0.52777777777777779</v>
      </c>
      <c r="K1089" s="9">
        <v>1.4</v>
      </c>
      <c r="L1089" s="9">
        <v>38.799999999999997</v>
      </c>
      <c r="M1089" s="9">
        <v>11.22</v>
      </c>
      <c r="N1089" s="9">
        <v>0.8</v>
      </c>
      <c r="O1089" s="9">
        <v>1.6</v>
      </c>
    </row>
    <row r="1090" spans="1:16">
      <c r="A1090" s="17">
        <v>45215</v>
      </c>
      <c r="B1090" s="64">
        <v>0.59722222222222221</v>
      </c>
      <c r="C1090" s="25">
        <v>2</v>
      </c>
      <c r="D1090" s="11">
        <v>17.100000000000001</v>
      </c>
      <c r="E1090" s="9">
        <v>10.199999999999999</v>
      </c>
      <c r="F1090" s="9">
        <v>1.2</v>
      </c>
      <c r="G1090" s="185">
        <v>2.4</v>
      </c>
      <c r="I1090" s="19">
        <v>45215</v>
      </c>
      <c r="J1090" s="64">
        <v>0.59722222222222221</v>
      </c>
      <c r="K1090" s="9">
        <v>1.4</v>
      </c>
      <c r="L1090" s="9">
        <v>15.2</v>
      </c>
      <c r="M1090" s="9">
        <v>11.1</v>
      </c>
      <c r="N1090" s="9">
        <v>1</v>
      </c>
      <c r="O1090" s="9">
        <v>2</v>
      </c>
    </row>
    <row r="1091" spans="1:16">
      <c r="A1091" s="17">
        <v>45222</v>
      </c>
      <c r="B1091" s="64">
        <v>0.5625</v>
      </c>
      <c r="C1091" s="25">
        <v>2</v>
      </c>
      <c r="D1091" s="11">
        <v>38.200000000000003</v>
      </c>
      <c r="E1091" s="9">
        <v>11.6</v>
      </c>
      <c r="F1091" s="9">
        <v>0.8</v>
      </c>
      <c r="G1091" s="185">
        <v>1.6</v>
      </c>
      <c r="I1091" s="19">
        <v>45222</v>
      </c>
      <c r="J1091" s="64">
        <v>0.5625</v>
      </c>
      <c r="K1091" s="9">
        <v>1.4</v>
      </c>
      <c r="L1091" s="9">
        <v>32.9</v>
      </c>
      <c r="M1091" s="9">
        <v>10.91</v>
      </c>
      <c r="N1091" s="9">
        <v>0.7</v>
      </c>
      <c r="O1091" s="9">
        <v>1.4</v>
      </c>
    </row>
    <row r="1092" spans="1:16">
      <c r="A1092" s="17">
        <v>45229</v>
      </c>
      <c r="B1092" s="64">
        <v>0.60416666666666663</v>
      </c>
      <c r="C1092" s="25">
        <v>1.9</v>
      </c>
      <c r="D1092" s="11">
        <v>38.4</v>
      </c>
      <c r="E1092" s="9">
        <v>11.24</v>
      </c>
      <c r="F1092" s="9">
        <v>1.2</v>
      </c>
      <c r="G1092" s="185">
        <v>2.4</v>
      </c>
      <c r="I1092" s="19">
        <v>45229</v>
      </c>
      <c r="J1092" s="64">
        <v>0.60416666666666663</v>
      </c>
      <c r="K1092" s="9">
        <v>0.62</v>
      </c>
      <c r="L1092" s="9">
        <v>36.799999999999997</v>
      </c>
      <c r="M1092" s="9">
        <v>10.15</v>
      </c>
      <c r="N1092" s="9">
        <v>0.5</v>
      </c>
      <c r="O1092" s="185">
        <v>1</v>
      </c>
    </row>
    <row r="1093" spans="1:16">
      <c r="A1093" s="17">
        <v>45236</v>
      </c>
      <c r="B1093" s="64">
        <v>0.59375</v>
      </c>
      <c r="C1093" s="25">
        <v>1.9</v>
      </c>
      <c r="D1093" s="11">
        <v>37.299999999999997</v>
      </c>
      <c r="E1093" s="9">
        <v>9.1</v>
      </c>
      <c r="F1093" s="9">
        <v>0.75</v>
      </c>
      <c r="G1093" s="185">
        <v>1.5</v>
      </c>
      <c r="I1093" s="19">
        <v>45236</v>
      </c>
      <c r="J1093" s="64">
        <v>0.59375</v>
      </c>
      <c r="K1093" s="9">
        <v>0.8</v>
      </c>
      <c r="L1093" s="9">
        <v>32.299999999999997</v>
      </c>
      <c r="M1093" s="9">
        <v>9.75</v>
      </c>
      <c r="N1093" s="9">
        <v>1</v>
      </c>
      <c r="O1093" s="185">
        <v>2</v>
      </c>
    </row>
    <row r="1094" spans="1:16">
      <c r="A1094" s="17">
        <v>45245</v>
      </c>
      <c r="B1094" s="64">
        <v>0.47222222222222227</v>
      </c>
      <c r="C1094" s="25">
        <v>2</v>
      </c>
      <c r="D1094" s="11">
        <v>33.1</v>
      </c>
      <c r="E1094" s="9">
        <v>10.57</v>
      </c>
      <c r="F1094" s="9">
        <v>0.75</v>
      </c>
      <c r="G1094" s="185">
        <v>1.6</v>
      </c>
      <c r="I1094" s="19">
        <v>45245</v>
      </c>
      <c r="J1094" s="64">
        <v>0.47222222222222227</v>
      </c>
      <c r="K1094" s="9">
        <v>1.1000000000000001</v>
      </c>
      <c r="L1094" s="9">
        <v>32.700000000000003</v>
      </c>
      <c r="M1094" s="9">
        <v>11.87</v>
      </c>
      <c r="N1094" s="9">
        <v>1.1000000000000001</v>
      </c>
      <c r="O1094" s="185">
        <v>2.2000000000000002</v>
      </c>
    </row>
    <row r="1095" spans="1:16">
      <c r="A1095" s="17">
        <v>45250</v>
      </c>
      <c r="B1095" s="64">
        <v>0.5625</v>
      </c>
      <c r="C1095" s="25">
        <v>2</v>
      </c>
      <c r="D1095" s="11">
        <v>36.6</v>
      </c>
      <c r="E1095" s="9">
        <v>12.14</v>
      </c>
      <c r="F1095" s="9">
        <v>0.7</v>
      </c>
      <c r="G1095" s="185">
        <v>1.4</v>
      </c>
      <c r="I1095" s="19">
        <v>45250</v>
      </c>
      <c r="J1095" s="64">
        <v>0.5625</v>
      </c>
      <c r="K1095" s="9">
        <v>1.2</v>
      </c>
      <c r="L1095" s="9">
        <v>38.4</v>
      </c>
      <c r="M1095" s="9">
        <v>9.35</v>
      </c>
      <c r="N1095" s="9">
        <v>0.5</v>
      </c>
      <c r="O1095" s="9">
        <v>1</v>
      </c>
    </row>
    <row r="1096" spans="1:16">
      <c r="A1096" s="17">
        <v>45258</v>
      </c>
      <c r="B1096" s="64">
        <v>0.47222222222222227</v>
      </c>
      <c r="C1096" s="25">
        <v>2.2000000000000002</v>
      </c>
      <c r="D1096" s="11">
        <v>34.700000000000003</v>
      </c>
      <c r="E1096" s="9">
        <v>11.8</v>
      </c>
      <c r="F1096" s="9">
        <v>0.6</v>
      </c>
      <c r="G1096" s="185">
        <v>1.2</v>
      </c>
      <c r="I1096" s="19">
        <v>45258</v>
      </c>
      <c r="J1096" s="64">
        <v>0.47222222222222227</v>
      </c>
      <c r="K1096" s="9">
        <v>1.5</v>
      </c>
      <c r="L1096" s="9">
        <v>34.5</v>
      </c>
      <c r="M1096" s="9">
        <v>11.7</v>
      </c>
      <c r="N1096" s="9">
        <v>0.8</v>
      </c>
      <c r="O1096" s="185">
        <v>1.6</v>
      </c>
    </row>
    <row r="1097" spans="1:16">
      <c r="A1097" s="17">
        <v>45268</v>
      </c>
      <c r="B1097" s="64">
        <v>0.56944444444444442</v>
      </c>
      <c r="C1097" s="25">
        <v>2</v>
      </c>
      <c r="D1097" s="11">
        <v>35.700000000000003</v>
      </c>
      <c r="E1097" s="9">
        <v>11.23</v>
      </c>
      <c r="F1097" s="9">
        <v>1</v>
      </c>
      <c r="G1097" s="185">
        <v>2</v>
      </c>
      <c r="I1097" s="19">
        <v>45268</v>
      </c>
      <c r="J1097" s="19"/>
      <c r="K1097" s="9"/>
      <c r="L1097" s="9"/>
      <c r="M1097" s="9"/>
      <c r="N1097" s="9"/>
      <c r="O1097" s="185"/>
      <c r="P1097" t="s">
        <v>40</v>
      </c>
    </row>
    <row r="1098" spans="1:16">
      <c r="A1098" s="17">
        <v>45274</v>
      </c>
      <c r="B1098" s="64">
        <v>0.39583333333333331</v>
      </c>
      <c r="C1098" s="25">
        <v>2.2000000000000002</v>
      </c>
      <c r="D1098" s="11">
        <v>35</v>
      </c>
      <c r="E1098" s="9">
        <v>11.79</v>
      </c>
      <c r="F1098" s="9">
        <v>1</v>
      </c>
      <c r="G1098" s="185">
        <v>2</v>
      </c>
      <c r="I1098" s="19">
        <v>45274</v>
      </c>
      <c r="J1098" s="19"/>
      <c r="K1098" s="9"/>
      <c r="L1098" s="9"/>
      <c r="M1098" s="9"/>
      <c r="N1098" s="9"/>
      <c r="O1098" s="185"/>
      <c r="P1098" s="105" t="s">
        <v>41</v>
      </c>
    </row>
    <row r="1099" spans="1:16">
      <c r="A1099" s="17">
        <v>45278</v>
      </c>
      <c r="B1099" s="64">
        <v>0.58333333333333337</v>
      </c>
      <c r="C1099" s="25">
        <v>2.5</v>
      </c>
      <c r="D1099" s="11">
        <v>35.700000000000003</v>
      </c>
      <c r="E1099" s="9">
        <v>11.5</v>
      </c>
      <c r="F1099" s="9">
        <v>0.6</v>
      </c>
      <c r="G1099" s="185">
        <v>1.2</v>
      </c>
      <c r="I1099" s="19">
        <v>45282</v>
      </c>
      <c r="J1099" s="64">
        <v>0.58333333333333337</v>
      </c>
      <c r="K1099" s="9">
        <v>1</v>
      </c>
      <c r="L1099" s="9">
        <v>38.1</v>
      </c>
      <c r="M1099" s="9">
        <v>10.59</v>
      </c>
      <c r="N1099" s="9">
        <v>0.75</v>
      </c>
      <c r="O1099" s="185">
        <v>1.5</v>
      </c>
      <c r="P1099" t="s">
        <v>42</v>
      </c>
    </row>
    <row r="1100" spans="1:16">
      <c r="A1100" s="17">
        <v>45287</v>
      </c>
      <c r="B1100" s="64">
        <v>0.58333333333333337</v>
      </c>
      <c r="C1100" s="25">
        <v>2.4</v>
      </c>
      <c r="D1100" s="11">
        <v>35.5</v>
      </c>
      <c r="E1100" s="9">
        <v>10.52</v>
      </c>
      <c r="F1100" s="9">
        <v>1</v>
      </c>
      <c r="G1100" s="185">
        <v>2</v>
      </c>
      <c r="I1100" s="19">
        <v>45287</v>
      </c>
      <c r="J1100" s="64">
        <v>0.58333333333333337</v>
      </c>
      <c r="K1100" s="9">
        <v>1</v>
      </c>
      <c r="L1100" s="9">
        <v>36.6</v>
      </c>
      <c r="M1100" s="9">
        <v>11.3</v>
      </c>
      <c r="N1100" s="9">
        <v>1.3</v>
      </c>
      <c r="O1100" s="185">
        <v>2.6</v>
      </c>
    </row>
    <row r="1101" spans="1:16">
      <c r="A1101" s="17">
        <v>45294</v>
      </c>
      <c r="B1101" s="64">
        <v>0.39583333333333331</v>
      </c>
      <c r="C1101" s="25">
        <v>2.2000000000000002</v>
      </c>
      <c r="D1101" s="11">
        <v>35.1</v>
      </c>
      <c r="E1101" s="9">
        <v>11.37</v>
      </c>
      <c r="F1101" s="9">
        <v>1</v>
      </c>
      <c r="G1101" s="185">
        <v>2</v>
      </c>
      <c r="I1101" s="19">
        <v>45294</v>
      </c>
      <c r="J1101" s="64">
        <v>0.39583333333333331</v>
      </c>
      <c r="K1101" s="9">
        <v>1</v>
      </c>
      <c r="L1101" s="9">
        <v>37.200000000000003</v>
      </c>
      <c r="M1101" s="9">
        <v>10.93</v>
      </c>
      <c r="N1101" s="9">
        <v>1</v>
      </c>
      <c r="O1101" s="185">
        <v>2</v>
      </c>
    </row>
    <row r="1102" spans="1:16">
      <c r="A1102" s="17">
        <v>45299</v>
      </c>
      <c r="B1102" s="64">
        <v>0.65625</v>
      </c>
      <c r="C1102" s="25">
        <v>2.2999999999999998</v>
      </c>
      <c r="D1102" s="11">
        <v>33</v>
      </c>
      <c r="E1102" s="9">
        <v>12.03</v>
      </c>
      <c r="F1102" s="9">
        <v>1</v>
      </c>
      <c r="G1102" s="185">
        <v>2</v>
      </c>
      <c r="I1102" s="19">
        <v>45299</v>
      </c>
      <c r="J1102" s="64">
        <v>0.65625</v>
      </c>
      <c r="K1102" s="9">
        <v>1</v>
      </c>
      <c r="L1102" s="9">
        <v>34.5</v>
      </c>
      <c r="M1102" s="9">
        <v>10.82</v>
      </c>
      <c r="N1102" s="9">
        <v>1</v>
      </c>
      <c r="O1102" s="185">
        <v>2</v>
      </c>
    </row>
    <row r="1103" spans="1:16">
      <c r="A1103" s="17">
        <v>45306</v>
      </c>
      <c r="B1103" s="64">
        <v>0.54861111111111105</v>
      </c>
      <c r="C1103" s="25">
        <v>2.2000000000000002</v>
      </c>
      <c r="D1103" s="11">
        <v>33.9</v>
      </c>
      <c r="E1103" s="9">
        <v>11.4</v>
      </c>
      <c r="F1103" s="9">
        <v>0.75</v>
      </c>
      <c r="G1103" s="185">
        <v>1.5</v>
      </c>
      <c r="I1103" s="19">
        <v>45306</v>
      </c>
      <c r="J1103" s="64">
        <v>0.54861111111111105</v>
      </c>
      <c r="K1103" s="9">
        <v>1.1000000000000001</v>
      </c>
      <c r="L1103" s="9">
        <v>33.700000000000003</v>
      </c>
      <c r="M1103" s="9">
        <v>10.36</v>
      </c>
      <c r="N1103" s="9">
        <v>0.75</v>
      </c>
      <c r="O1103" s="185">
        <v>1.5</v>
      </c>
    </row>
    <row r="1104" spans="1:16">
      <c r="A1104" s="17">
        <v>45313</v>
      </c>
      <c r="B1104" s="64">
        <v>0.58333333333333337</v>
      </c>
      <c r="C1104" s="25">
        <v>2.1</v>
      </c>
      <c r="D1104" s="11">
        <v>35</v>
      </c>
      <c r="E1104" s="9">
        <v>10.87</v>
      </c>
      <c r="F1104" s="9">
        <v>0.75</v>
      </c>
      <c r="G1104" s="185">
        <v>1.5</v>
      </c>
      <c r="I1104" s="19">
        <v>45313</v>
      </c>
      <c r="J1104" s="64">
        <v>0.58333333333333337</v>
      </c>
      <c r="K1104" s="9">
        <v>1</v>
      </c>
      <c r="L1104" s="9">
        <v>36.200000000000003</v>
      </c>
      <c r="M1104" s="9">
        <v>11.24</v>
      </c>
      <c r="N1104" s="9">
        <v>1</v>
      </c>
      <c r="O1104" s="185">
        <v>2</v>
      </c>
    </row>
    <row r="1105" spans="1:15">
      <c r="A1105" s="17">
        <v>45322</v>
      </c>
      <c r="B1105" s="64"/>
      <c r="C1105" s="25"/>
      <c r="D1105" s="11"/>
      <c r="E1105" s="9"/>
      <c r="F1105" s="9"/>
      <c r="G1105" s="185"/>
      <c r="I1105" s="19">
        <v>45322</v>
      </c>
      <c r="J1105" s="64">
        <v>0.57291666666666663</v>
      </c>
      <c r="K1105" s="9">
        <v>1.1000000000000001</v>
      </c>
      <c r="L1105" s="9">
        <v>34.799999999999997</v>
      </c>
      <c r="M1105" s="9">
        <v>10.75</v>
      </c>
      <c r="N1105" s="9">
        <v>0.5</v>
      </c>
      <c r="O1105" s="185">
        <v>1</v>
      </c>
    </row>
    <row r="1106" spans="1:15">
      <c r="A1106" s="17">
        <v>45327</v>
      </c>
      <c r="B1106" s="64">
        <v>0.59027777777777779</v>
      </c>
      <c r="C1106" s="25">
        <v>2</v>
      </c>
      <c r="D1106" s="11">
        <v>35.6</v>
      </c>
      <c r="E1106" s="9">
        <v>10.95</v>
      </c>
      <c r="F1106" s="9">
        <v>1.5</v>
      </c>
      <c r="G1106" s="185">
        <v>3</v>
      </c>
      <c r="I1106" s="19">
        <v>45327</v>
      </c>
      <c r="J1106" s="64">
        <v>0.59027777777777779</v>
      </c>
      <c r="K1106" s="9">
        <v>1.1000000000000001</v>
      </c>
      <c r="L1106" s="9">
        <v>37.6</v>
      </c>
      <c r="M1106" s="9">
        <v>10.97</v>
      </c>
      <c r="N1106" s="9">
        <v>0.6</v>
      </c>
      <c r="O1106" s="185">
        <v>1.2</v>
      </c>
    </row>
    <row r="1107" spans="1:15">
      <c r="A1107" s="17">
        <v>45334</v>
      </c>
      <c r="B1107" s="64">
        <v>0.5625</v>
      </c>
      <c r="C1107" s="25">
        <v>2</v>
      </c>
      <c r="D1107" s="11">
        <v>34.299999999999997</v>
      </c>
      <c r="E1107" s="9">
        <v>11.31</v>
      </c>
      <c r="F1107" s="9">
        <v>0.7</v>
      </c>
      <c r="G1107" s="185">
        <v>1.4</v>
      </c>
      <c r="I1107" s="19">
        <v>45334</v>
      </c>
      <c r="J1107" s="64">
        <v>0.5625</v>
      </c>
      <c r="K1107" s="9">
        <v>0.8</v>
      </c>
      <c r="L1107" s="9">
        <v>35.6</v>
      </c>
      <c r="M1107" s="9">
        <v>11.79</v>
      </c>
      <c r="N1107" s="9">
        <v>1</v>
      </c>
      <c r="O1107" s="185">
        <v>2</v>
      </c>
    </row>
    <row r="1108" spans="1:15">
      <c r="A1108" s="17">
        <v>45341</v>
      </c>
      <c r="B1108" s="64">
        <v>0.58333333333333337</v>
      </c>
      <c r="C1108" s="25">
        <v>2.1</v>
      </c>
      <c r="D1108" s="11">
        <v>35.799999999999997</v>
      </c>
      <c r="E1108" s="9">
        <v>10.9</v>
      </c>
      <c r="F1108" s="9">
        <v>0.9</v>
      </c>
      <c r="G1108" s="185">
        <v>1.8</v>
      </c>
      <c r="I1108" s="19">
        <v>45341</v>
      </c>
      <c r="J1108" s="64">
        <v>0.59722222222222221</v>
      </c>
      <c r="K1108" s="9">
        <v>0.8</v>
      </c>
      <c r="L1108" s="9">
        <v>37.9</v>
      </c>
      <c r="M1108" s="9">
        <v>10.7</v>
      </c>
      <c r="N1108" s="9">
        <v>0.75</v>
      </c>
      <c r="O1108" s="185">
        <v>1.5</v>
      </c>
    </row>
    <row r="1109" spans="1:15">
      <c r="A1109" s="17">
        <v>45348</v>
      </c>
      <c r="B1109" s="64">
        <v>0.60416666666666663</v>
      </c>
      <c r="C1109" s="25">
        <v>2.2000000000000002</v>
      </c>
      <c r="D1109" s="11">
        <v>34.1</v>
      </c>
      <c r="E1109" s="9">
        <v>10.75</v>
      </c>
      <c r="F1109" s="9">
        <v>0.5</v>
      </c>
      <c r="G1109" s="185">
        <v>1</v>
      </c>
      <c r="I1109" s="19">
        <v>45348</v>
      </c>
      <c r="J1109" s="64">
        <v>0.60416666666666663</v>
      </c>
      <c r="K1109" s="9">
        <v>0.8</v>
      </c>
      <c r="L1109" s="9">
        <v>36.6</v>
      </c>
      <c r="M1109" s="9">
        <v>11.5</v>
      </c>
      <c r="N1109" s="9">
        <v>0.75</v>
      </c>
      <c r="O1109" s="185">
        <v>1.5</v>
      </c>
    </row>
    <row r="1110" spans="1:15">
      <c r="A1110" s="17">
        <v>45356</v>
      </c>
      <c r="B1110" s="64">
        <v>0.61805555555555558</v>
      </c>
      <c r="C1110" s="25">
        <v>2.1</v>
      </c>
      <c r="D1110" s="11">
        <v>34.1</v>
      </c>
      <c r="E1110" s="9">
        <v>9.2100000000000009</v>
      </c>
      <c r="F1110" s="9">
        <v>0.9</v>
      </c>
      <c r="G1110" s="185">
        <v>1.8</v>
      </c>
      <c r="I1110" s="19">
        <v>45358</v>
      </c>
      <c r="J1110" s="64">
        <v>0.58333333333333337</v>
      </c>
      <c r="K1110" s="9">
        <v>0.8</v>
      </c>
      <c r="L1110" s="9">
        <v>35.6</v>
      </c>
      <c r="M1110" s="9">
        <v>11.8</v>
      </c>
      <c r="N1110" s="9">
        <v>1</v>
      </c>
      <c r="O1110" s="185">
        <v>2</v>
      </c>
    </row>
    <row r="1111" spans="1:15">
      <c r="A1111" s="17">
        <v>45362</v>
      </c>
      <c r="B1111" s="64">
        <v>0.57986111111111105</v>
      </c>
      <c r="C1111" s="25">
        <v>2.2000000000000002</v>
      </c>
      <c r="D1111" s="11">
        <v>34.6</v>
      </c>
      <c r="E1111" s="9">
        <v>10.74</v>
      </c>
      <c r="F1111" s="9">
        <v>0.5</v>
      </c>
      <c r="G1111" s="185">
        <v>1</v>
      </c>
      <c r="I1111" s="19">
        <v>45363</v>
      </c>
      <c r="J1111" s="64">
        <v>0.5625</v>
      </c>
      <c r="K1111" s="9">
        <v>0.8</v>
      </c>
      <c r="L1111" s="9">
        <v>37.299999999999997</v>
      </c>
      <c r="M1111" s="9">
        <v>10.68</v>
      </c>
      <c r="N1111" s="9">
        <v>0.25</v>
      </c>
      <c r="O1111" s="185">
        <v>0.5</v>
      </c>
    </row>
    <row r="1112" spans="1:15">
      <c r="A1112" s="17">
        <v>45369</v>
      </c>
      <c r="B1112" s="64">
        <v>0.59722222222222221</v>
      </c>
      <c r="C1112" s="25">
        <v>2</v>
      </c>
      <c r="D1112" s="11">
        <v>37.200000000000003</v>
      </c>
      <c r="E1112" s="9">
        <v>10.5</v>
      </c>
      <c r="F1112" s="9">
        <v>1.2</v>
      </c>
      <c r="G1112" s="185">
        <v>2.4</v>
      </c>
      <c r="I1112" s="19">
        <v>45369</v>
      </c>
      <c r="J1112" s="64">
        <v>0.59722222222222221</v>
      </c>
      <c r="K1112" s="9">
        <v>0.9</v>
      </c>
      <c r="L1112" s="9">
        <v>39.799999999999997</v>
      </c>
      <c r="M1112" s="9">
        <v>11.5</v>
      </c>
      <c r="N1112" s="9">
        <v>1</v>
      </c>
      <c r="O1112" s="185">
        <v>2</v>
      </c>
    </row>
    <row r="1113" spans="1:15">
      <c r="A1113" s="17">
        <v>45376</v>
      </c>
      <c r="B1113" s="64">
        <v>0.59722222222222221</v>
      </c>
      <c r="C1113" s="25">
        <v>2</v>
      </c>
      <c r="D1113" s="11">
        <v>35.5</v>
      </c>
      <c r="E1113" s="9">
        <v>9.5399999999999991</v>
      </c>
      <c r="F1113" s="9">
        <v>0.75</v>
      </c>
      <c r="G1113" s="185">
        <v>1.5</v>
      </c>
      <c r="I1113" s="19">
        <v>45376</v>
      </c>
      <c r="J1113" s="64">
        <v>0.59722222222222221</v>
      </c>
      <c r="K1113" s="9">
        <v>1</v>
      </c>
      <c r="L1113" s="9">
        <v>37.200000000000003</v>
      </c>
      <c r="M1113" s="9">
        <v>11.55</v>
      </c>
      <c r="N1113" s="9">
        <v>0.75</v>
      </c>
      <c r="O1113" s="185">
        <v>1.5</v>
      </c>
    </row>
    <row r="1114" spans="1:15">
      <c r="A1114" s="17">
        <v>45384</v>
      </c>
      <c r="B1114" s="64">
        <v>0.59027777777777779</v>
      </c>
      <c r="C1114" s="25">
        <v>2.1</v>
      </c>
      <c r="D1114" s="11">
        <v>37.200000000000003</v>
      </c>
      <c r="E1114" s="9">
        <v>10.4</v>
      </c>
      <c r="F1114" s="9">
        <v>0.75</v>
      </c>
      <c r="G1114" s="185">
        <v>1.5</v>
      </c>
      <c r="I1114" s="19">
        <v>45386</v>
      </c>
      <c r="J1114" s="64">
        <v>0.59027777777777779</v>
      </c>
      <c r="K1114" s="9">
        <v>1</v>
      </c>
      <c r="L1114" s="9">
        <v>38.200000000000003</v>
      </c>
      <c r="M1114" s="9">
        <v>9.1300000000000008</v>
      </c>
      <c r="N1114" s="9">
        <v>0.7</v>
      </c>
      <c r="O1114" s="185">
        <v>1.4</v>
      </c>
    </row>
    <row r="1115" spans="1:15">
      <c r="A1115" s="17">
        <v>45390</v>
      </c>
      <c r="B1115" s="64">
        <v>0.58680555555555558</v>
      </c>
      <c r="C1115" s="25">
        <v>2.5</v>
      </c>
      <c r="D1115" s="11">
        <v>36.799999999999997</v>
      </c>
      <c r="E1115" s="9">
        <v>9.8000000000000007</v>
      </c>
      <c r="F1115" s="9">
        <v>0.8</v>
      </c>
      <c r="G1115" s="185">
        <v>1.6</v>
      </c>
      <c r="I1115" s="19">
        <v>45390</v>
      </c>
      <c r="J1115" s="64">
        <v>0.58680555555555558</v>
      </c>
      <c r="K1115" s="9">
        <v>1</v>
      </c>
      <c r="L1115" s="9">
        <v>37.9</v>
      </c>
      <c r="M1115" s="9">
        <v>9.3000000000000007</v>
      </c>
      <c r="N1115" s="9">
        <v>0.6</v>
      </c>
      <c r="O1115" s="185">
        <v>1.2</v>
      </c>
    </row>
    <row r="1116" spans="1:15">
      <c r="A1116" s="17">
        <v>45399</v>
      </c>
      <c r="B1116" s="64">
        <v>0.50694444444444442</v>
      </c>
      <c r="C1116" s="25">
        <v>2.2999999999999998</v>
      </c>
      <c r="D1116" s="11">
        <v>35.1</v>
      </c>
      <c r="E1116" s="9">
        <v>10.9</v>
      </c>
      <c r="F1116" s="9">
        <v>1</v>
      </c>
      <c r="G1116" s="185">
        <v>2</v>
      </c>
      <c r="I1116" s="19">
        <v>45399</v>
      </c>
      <c r="J1116" s="64">
        <v>0.50694444444444442</v>
      </c>
      <c r="K1116" s="9">
        <v>1</v>
      </c>
      <c r="L1116" s="9">
        <v>34.4</v>
      </c>
      <c r="M1116" s="9">
        <v>10.77</v>
      </c>
      <c r="N1116" s="9">
        <v>0.6</v>
      </c>
      <c r="O1116" s="185">
        <v>1.2</v>
      </c>
    </row>
    <row r="1117" spans="1:15">
      <c r="A1117" s="17">
        <v>45404</v>
      </c>
      <c r="B1117" s="64">
        <v>0.65625</v>
      </c>
      <c r="C1117" s="25">
        <v>2.2999999999999998</v>
      </c>
      <c r="D1117" s="11">
        <v>36.9</v>
      </c>
      <c r="E1117" s="9">
        <v>10.97</v>
      </c>
      <c r="F1117" s="9">
        <v>1</v>
      </c>
      <c r="G1117" s="185">
        <v>2</v>
      </c>
      <c r="I1117" s="19">
        <v>45404</v>
      </c>
      <c r="J1117" s="64">
        <v>0.65625</v>
      </c>
      <c r="K1117" s="9">
        <v>1</v>
      </c>
      <c r="L1117" s="9">
        <v>37.200000000000003</v>
      </c>
      <c r="M1117" s="9">
        <v>11.42</v>
      </c>
      <c r="N1117" s="9">
        <v>0.6</v>
      </c>
      <c r="O1117" s="185">
        <v>1.2</v>
      </c>
    </row>
    <row r="1118" spans="1:15">
      <c r="A1118" s="17">
        <v>45412</v>
      </c>
      <c r="B1118" s="64">
        <v>0.58333333333333337</v>
      </c>
      <c r="C1118" s="25">
        <v>2.1</v>
      </c>
      <c r="D1118" s="11">
        <v>37.799999999999997</v>
      </c>
      <c r="E1118" s="9">
        <v>10.81</v>
      </c>
      <c r="F1118" s="9">
        <v>0.7</v>
      </c>
      <c r="G1118" s="185">
        <v>1.4</v>
      </c>
      <c r="I1118" s="19">
        <v>45412</v>
      </c>
      <c r="J1118" s="64">
        <v>0.58333333333333337</v>
      </c>
      <c r="K1118" s="9">
        <v>0.9</v>
      </c>
      <c r="L1118" s="9">
        <v>39.700000000000003</v>
      </c>
      <c r="M1118" s="9">
        <v>11.61</v>
      </c>
      <c r="N1118" s="9">
        <v>1</v>
      </c>
      <c r="O1118" s="185">
        <v>2</v>
      </c>
    </row>
    <row r="1119" spans="1:15">
      <c r="A1119" s="17">
        <v>45419</v>
      </c>
      <c r="B1119" s="64">
        <v>0.60416666666666663</v>
      </c>
      <c r="C1119" s="25">
        <v>2.2000000000000002</v>
      </c>
      <c r="D1119" s="11">
        <v>36.700000000000003</v>
      </c>
      <c r="E1119" s="9">
        <v>9.8000000000000007</v>
      </c>
      <c r="F1119" s="9">
        <v>0.5</v>
      </c>
      <c r="G1119" s="185">
        <v>1</v>
      </c>
      <c r="I1119" s="19">
        <v>45419</v>
      </c>
      <c r="J1119" s="64">
        <v>0.60416666666666663</v>
      </c>
      <c r="K1119" s="9">
        <v>1</v>
      </c>
      <c r="L1119" s="9">
        <v>40.299999999999997</v>
      </c>
      <c r="M1119" s="9">
        <v>11.2</v>
      </c>
      <c r="N1119" s="9">
        <v>1</v>
      </c>
      <c r="O1119" s="185">
        <v>2</v>
      </c>
    </row>
    <row r="1120" spans="1:15">
      <c r="A1120" s="17">
        <v>45425</v>
      </c>
      <c r="B1120" s="64">
        <v>0.59027777777777779</v>
      </c>
      <c r="C1120" s="25">
        <v>2.4</v>
      </c>
      <c r="D1120" s="11">
        <v>39.6</v>
      </c>
      <c r="E1120" s="9">
        <v>10.74</v>
      </c>
      <c r="F1120" s="9">
        <v>1</v>
      </c>
      <c r="G1120" s="185">
        <v>2</v>
      </c>
      <c r="I1120" s="19">
        <v>45425</v>
      </c>
      <c r="J1120" s="64">
        <v>0.59027777777777779</v>
      </c>
      <c r="K1120" s="9">
        <v>0.9</v>
      </c>
      <c r="L1120" s="9">
        <v>41.2</v>
      </c>
      <c r="M1120" s="9">
        <v>11.42</v>
      </c>
      <c r="N1120" s="9">
        <v>1</v>
      </c>
      <c r="O1120" s="185">
        <v>2</v>
      </c>
    </row>
    <row r="1121" spans="1:15">
      <c r="A1121" s="17">
        <v>45434</v>
      </c>
      <c r="B1121" s="64">
        <v>0.66666666666666663</v>
      </c>
      <c r="C1121" s="25">
        <v>2.5</v>
      </c>
      <c r="D1121" s="11">
        <v>38.200000000000003</v>
      </c>
      <c r="E1121" s="9">
        <v>11.2</v>
      </c>
      <c r="F1121" s="9">
        <v>0.5</v>
      </c>
      <c r="G1121" s="185">
        <v>1</v>
      </c>
      <c r="I1121" s="19">
        <v>45066</v>
      </c>
      <c r="J1121" s="64">
        <v>0.57638888888888895</v>
      </c>
      <c r="K1121" s="9">
        <v>1</v>
      </c>
      <c r="L1121" s="9">
        <v>35.799999999999997</v>
      </c>
      <c r="M1121" s="9">
        <v>10.050000000000001</v>
      </c>
      <c r="N1121" s="9">
        <v>1.8</v>
      </c>
      <c r="O1121" s="185">
        <v>3.6</v>
      </c>
    </row>
    <row r="1122" spans="1:15">
      <c r="A1122" s="17">
        <v>45441</v>
      </c>
      <c r="B1122" s="64">
        <v>0.58333333333333337</v>
      </c>
      <c r="C1122" s="25">
        <v>2.6</v>
      </c>
      <c r="D1122" s="11">
        <v>38.1</v>
      </c>
      <c r="E1122" s="9">
        <v>11.5</v>
      </c>
      <c r="F1122" s="9">
        <v>0.75</v>
      </c>
      <c r="G1122" s="185">
        <v>1.5</v>
      </c>
      <c r="I1122" s="19">
        <v>45441</v>
      </c>
      <c r="J1122" s="64">
        <v>0.58333333333333337</v>
      </c>
      <c r="K1122" s="9">
        <v>1</v>
      </c>
      <c r="L1122" s="9">
        <v>40.5</v>
      </c>
      <c r="M1122" s="9">
        <v>11.75</v>
      </c>
      <c r="N1122" s="9">
        <v>1</v>
      </c>
      <c r="O1122" s="185">
        <v>2</v>
      </c>
    </row>
    <row r="1123" spans="1:15">
      <c r="A1123" s="17">
        <v>45446</v>
      </c>
      <c r="B1123" s="64">
        <v>0.65625</v>
      </c>
      <c r="C1123" s="25">
        <v>2.2999999999999998</v>
      </c>
      <c r="D1123" s="11">
        <v>36.200000000000003</v>
      </c>
      <c r="E1123" s="9">
        <v>9.23</v>
      </c>
      <c r="F1123" s="9">
        <v>0.75</v>
      </c>
      <c r="G1123" s="185">
        <v>1.5</v>
      </c>
      <c r="I1123" s="19">
        <v>45446</v>
      </c>
      <c r="J1123" s="64">
        <v>0.65625</v>
      </c>
      <c r="K1123" s="9">
        <v>1</v>
      </c>
      <c r="L1123" s="9">
        <v>36.799999999999997</v>
      </c>
      <c r="M1123" s="9">
        <v>10.91</v>
      </c>
      <c r="N1123" s="9">
        <v>0.75</v>
      </c>
      <c r="O1123" s="185">
        <v>1.5</v>
      </c>
    </row>
    <row r="1124" spans="1:15">
      <c r="A1124" s="17">
        <v>45454</v>
      </c>
      <c r="B1124" s="64">
        <v>0.58333333333333337</v>
      </c>
      <c r="C1124" s="25">
        <v>1.3</v>
      </c>
      <c r="D1124" s="11">
        <v>37</v>
      </c>
      <c r="E1124" s="9">
        <v>11.28</v>
      </c>
      <c r="F1124" s="9">
        <v>0.6</v>
      </c>
      <c r="G1124" s="185">
        <v>1.2</v>
      </c>
      <c r="I1124" s="19">
        <v>45453</v>
      </c>
      <c r="J1124" s="64">
        <v>0.58333333333333337</v>
      </c>
      <c r="K1124" s="9">
        <v>1</v>
      </c>
      <c r="L1124" s="9">
        <v>38.4</v>
      </c>
      <c r="M1124" s="9">
        <v>10.02</v>
      </c>
      <c r="N1124" s="9">
        <v>0.6</v>
      </c>
      <c r="O1124" s="185">
        <v>1.2</v>
      </c>
    </row>
    <row r="1125" spans="1:15">
      <c r="A1125" s="17">
        <v>45460</v>
      </c>
      <c r="B1125" s="64">
        <v>0.57291666666666663</v>
      </c>
      <c r="C1125" s="25">
        <v>2.4</v>
      </c>
      <c r="D1125" s="11">
        <v>38.6</v>
      </c>
      <c r="E1125" s="9">
        <v>11.2</v>
      </c>
      <c r="F1125" s="9">
        <v>0.25</v>
      </c>
      <c r="G1125" s="185">
        <v>0.5</v>
      </c>
      <c r="I1125" s="19">
        <v>45460</v>
      </c>
      <c r="J1125" s="64">
        <v>0.57291666666666663</v>
      </c>
      <c r="K1125" s="9">
        <v>1</v>
      </c>
      <c r="L1125" s="9">
        <v>39.1</v>
      </c>
      <c r="M1125" s="9">
        <v>10.5</v>
      </c>
      <c r="N1125" s="9">
        <v>0.6</v>
      </c>
      <c r="O1125" s="185">
        <v>1.2</v>
      </c>
    </row>
    <row r="1126" spans="1:15">
      <c r="A1126" s="17">
        <v>45467</v>
      </c>
      <c r="B1126" s="64">
        <v>0.58333333333333337</v>
      </c>
      <c r="C1126" s="25">
        <v>2.2000000000000002</v>
      </c>
      <c r="D1126" s="11">
        <v>39.6</v>
      </c>
      <c r="E1126" s="9">
        <v>10.8</v>
      </c>
      <c r="F1126" s="9">
        <v>0.7</v>
      </c>
      <c r="G1126" s="185">
        <v>1.4</v>
      </c>
      <c r="I1126" s="19">
        <v>45467</v>
      </c>
      <c r="J1126" s="64">
        <v>0.58333333333333337</v>
      </c>
      <c r="K1126" s="9">
        <v>1</v>
      </c>
      <c r="L1126" s="9">
        <v>40.5</v>
      </c>
      <c r="M1126" s="9">
        <v>10.8</v>
      </c>
      <c r="N1126" s="9">
        <v>1</v>
      </c>
      <c r="O1126" s="185">
        <v>2</v>
      </c>
    </row>
    <row r="1127" spans="1:15">
      <c r="A1127" s="17">
        <v>45475</v>
      </c>
      <c r="B1127" s="64">
        <v>0.56944444444444442</v>
      </c>
      <c r="C1127" s="25">
        <v>2</v>
      </c>
      <c r="D1127" s="11">
        <v>36.700000000000003</v>
      </c>
      <c r="E1127" s="9">
        <v>10.25</v>
      </c>
      <c r="F1127" s="9">
        <v>1</v>
      </c>
      <c r="G1127" s="185">
        <v>2</v>
      </c>
      <c r="I1127" s="19">
        <v>45475</v>
      </c>
      <c r="J1127" s="64">
        <v>0.56944444444444442</v>
      </c>
      <c r="K1127" s="9">
        <v>1</v>
      </c>
      <c r="L1127" s="9">
        <v>39.200000000000003</v>
      </c>
      <c r="M1127" s="9">
        <v>10.31</v>
      </c>
      <c r="N1127" s="9">
        <v>0.4</v>
      </c>
      <c r="O1127" s="185">
        <v>0.8</v>
      </c>
    </row>
    <row r="1128" spans="1:15">
      <c r="A1128" s="17">
        <v>45481</v>
      </c>
      <c r="B1128" s="64">
        <v>0.59027777777777779</v>
      </c>
      <c r="C1128" s="25">
        <v>2.2000000000000002</v>
      </c>
      <c r="D1128" s="11">
        <v>38</v>
      </c>
      <c r="E1128" s="9">
        <v>11.09</v>
      </c>
      <c r="F1128" s="9">
        <v>0.8</v>
      </c>
      <c r="G1128" s="185">
        <v>1.6</v>
      </c>
      <c r="I1128" s="19">
        <v>45481</v>
      </c>
      <c r="J1128" s="64">
        <v>0.59027777777777779</v>
      </c>
      <c r="K1128" s="9">
        <v>1</v>
      </c>
      <c r="L1128" s="9">
        <v>39.799999999999997</v>
      </c>
      <c r="M1128" s="9">
        <v>11.27</v>
      </c>
      <c r="N1128" s="9">
        <v>0.6</v>
      </c>
      <c r="O1128" s="185">
        <v>1.2</v>
      </c>
    </row>
    <row r="1129" spans="1:15">
      <c r="A1129" s="17">
        <v>45488</v>
      </c>
      <c r="B1129" s="64">
        <v>0.65277777777777779</v>
      </c>
      <c r="C1129" s="25">
        <v>2.2999999999999998</v>
      </c>
      <c r="D1129" s="11">
        <v>35.700000000000003</v>
      </c>
      <c r="E1129" s="9">
        <v>9.25</v>
      </c>
      <c r="F1129" s="9">
        <v>0.8</v>
      </c>
      <c r="G1129" s="185">
        <v>1.6</v>
      </c>
      <c r="I1129" s="19">
        <v>45488</v>
      </c>
      <c r="J1129" s="64">
        <v>0.65277777777777779</v>
      </c>
      <c r="K1129" s="9">
        <v>1</v>
      </c>
      <c r="L1129" s="9">
        <v>38.9</v>
      </c>
      <c r="M1129" s="9">
        <v>10.199999999999999</v>
      </c>
      <c r="N1129" s="9">
        <v>1</v>
      </c>
      <c r="O1129" s="185">
        <v>2</v>
      </c>
    </row>
    <row r="1130" spans="1:15">
      <c r="A1130" s="17">
        <v>45495</v>
      </c>
      <c r="B1130" s="64">
        <v>0.59375</v>
      </c>
      <c r="C1130" s="25">
        <v>2.2999999999999998</v>
      </c>
      <c r="D1130" s="11">
        <v>39</v>
      </c>
      <c r="E1130" s="9">
        <v>11.28</v>
      </c>
      <c r="F1130" s="9">
        <v>0.8</v>
      </c>
      <c r="G1130" s="185">
        <v>1.6</v>
      </c>
      <c r="I1130" s="19">
        <v>45495</v>
      </c>
      <c r="J1130" s="64">
        <v>0.59375</v>
      </c>
      <c r="K1130" s="9">
        <v>1</v>
      </c>
      <c r="L1130" s="9">
        <v>42.2</v>
      </c>
      <c r="M1130" s="9">
        <v>11.58</v>
      </c>
      <c r="N1130" s="9">
        <v>1</v>
      </c>
      <c r="O1130" s="185">
        <v>2</v>
      </c>
    </row>
    <row r="1131" spans="1:15">
      <c r="A1131" s="17">
        <v>45504</v>
      </c>
      <c r="B1131" s="64">
        <v>0.65972222222222221</v>
      </c>
      <c r="C1131" s="25"/>
      <c r="D1131" s="11"/>
      <c r="E1131" s="9"/>
      <c r="F1131" s="9"/>
      <c r="G1131" s="185"/>
      <c r="I1131" s="19">
        <v>45504</v>
      </c>
      <c r="J1131" s="64">
        <v>0.65972222222222221</v>
      </c>
      <c r="K1131" s="9">
        <v>1.1000000000000001</v>
      </c>
      <c r="L1131" s="9">
        <v>37.799999999999997</v>
      </c>
      <c r="M1131" s="9">
        <v>10.3</v>
      </c>
      <c r="N1131" s="9">
        <v>1</v>
      </c>
      <c r="O1131" s="185">
        <v>2</v>
      </c>
    </row>
    <row r="1132" spans="1:15">
      <c r="A1132" s="17">
        <v>45509</v>
      </c>
      <c r="B1132" s="19"/>
      <c r="C1132" s="25"/>
      <c r="D1132" s="11"/>
      <c r="E1132" s="9"/>
      <c r="F1132" s="9"/>
      <c r="G1132" s="185"/>
      <c r="I1132" s="19">
        <v>45509</v>
      </c>
      <c r="J1132" s="64">
        <v>0.57986111111111105</v>
      </c>
      <c r="K1132" s="9">
        <v>1</v>
      </c>
      <c r="L1132" s="9">
        <v>40.9</v>
      </c>
      <c r="M1132" s="9">
        <v>11.37</v>
      </c>
      <c r="N1132" s="9">
        <v>1</v>
      </c>
      <c r="O1132" s="185">
        <v>2</v>
      </c>
    </row>
    <row r="1133" spans="1:15">
      <c r="A1133" s="17">
        <v>45520</v>
      </c>
      <c r="B1133" s="64">
        <v>0.38541666666666669</v>
      </c>
      <c r="C1133" s="25">
        <v>2.4</v>
      </c>
      <c r="D1133" s="11">
        <v>36.700000000000003</v>
      </c>
      <c r="E1133" s="9">
        <v>12.46</v>
      </c>
      <c r="F1133" s="9">
        <v>1</v>
      </c>
      <c r="G1133" s="185">
        <v>2</v>
      </c>
      <c r="I1133" s="19">
        <v>45516</v>
      </c>
      <c r="J1133" s="64">
        <v>0.58333333333333337</v>
      </c>
      <c r="K1133" s="9">
        <v>1</v>
      </c>
      <c r="L1133" s="9">
        <v>41.8</v>
      </c>
      <c r="M1133" s="9">
        <v>11.21</v>
      </c>
      <c r="N1133" s="9">
        <v>1.25</v>
      </c>
      <c r="O1133" s="185">
        <v>2.5</v>
      </c>
    </row>
    <row r="1134" spans="1:15">
      <c r="A1134" s="17">
        <v>45523</v>
      </c>
      <c r="B1134" s="64">
        <v>0.58333333333333337</v>
      </c>
      <c r="C1134" s="25">
        <v>2.4</v>
      </c>
      <c r="D1134" s="11">
        <v>38.5</v>
      </c>
      <c r="E1134" s="9">
        <v>10.19</v>
      </c>
      <c r="F1134" s="9">
        <v>2.1</v>
      </c>
      <c r="G1134" s="185">
        <v>4.2</v>
      </c>
      <c r="I1134" s="19">
        <v>45523</v>
      </c>
      <c r="J1134" s="64">
        <v>0.58333333333333337</v>
      </c>
      <c r="K1134" s="9">
        <v>1</v>
      </c>
      <c r="L1134" s="9">
        <v>40.799999999999997</v>
      </c>
      <c r="M1134" s="9">
        <v>11.12</v>
      </c>
      <c r="N1134" s="9">
        <v>1.1000000000000001</v>
      </c>
      <c r="O1134" s="185">
        <v>2.2000000000000002</v>
      </c>
    </row>
    <row r="1135" spans="1:15">
      <c r="A1135" s="17">
        <v>45531</v>
      </c>
      <c r="B1135" s="64">
        <v>0.58333333333333337</v>
      </c>
      <c r="C1135" s="25">
        <v>2.5</v>
      </c>
      <c r="D1135" s="11">
        <v>38.200000000000003</v>
      </c>
      <c r="E1135" s="9">
        <v>10.8</v>
      </c>
      <c r="F1135" s="9">
        <v>0.75</v>
      </c>
      <c r="G1135" s="185">
        <v>1.5</v>
      </c>
      <c r="I1135" s="19">
        <v>45531</v>
      </c>
      <c r="J1135" s="64">
        <v>0.58333333333333337</v>
      </c>
      <c r="K1135" s="9">
        <v>1</v>
      </c>
      <c r="L1135" s="9">
        <v>40.700000000000003</v>
      </c>
      <c r="M1135" s="9">
        <v>11.46</v>
      </c>
      <c r="N1135" s="9">
        <v>0.6</v>
      </c>
      <c r="O1135" s="185">
        <v>1.2</v>
      </c>
    </row>
    <row r="1136" spans="1:15">
      <c r="A1136" s="17">
        <v>45537</v>
      </c>
      <c r="B1136" s="64">
        <v>0.57638888888888895</v>
      </c>
      <c r="C1136" s="25">
        <v>2.5</v>
      </c>
      <c r="D1136" s="11">
        <v>39.799999999999997</v>
      </c>
      <c r="E1136" s="9">
        <v>10.3</v>
      </c>
      <c r="F1136" s="9">
        <v>1</v>
      </c>
      <c r="G1136" s="185">
        <v>2</v>
      </c>
      <c r="I1136" s="19">
        <v>45537</v>
      </c>
      <c r="J1136" s="64">
        <v>0.57638888888888895</v>
      </c>
      <c r="K1136" s="9">
        <v>1</v>
      </c>
      <c r="L1136" s="9">
        <v>40.6</v>
      </c>
      <c r="M1136" s="9">
        <v>11.1</v>
      </c>
      <c r="N1136" s="9">
        <v>1</v>
      </c>
      <c r="O1136" s="185">
        <v>2</v>
      </c>
    </row>
    <row r="1137" spans="1:15">
      <c r="A1137" s="17">
        <v>45544</v>
      </c>
      <c r="B1137" s="64">
        <v>0.57638888888888895</v>
      </c>
      <c r="C1137" s="25">
        <v>2.6</v>
      </c>
      <c r="D1137" s="11">
        <v>37.1</v>
      </c>
      <c r="E1137" s="9">
        <v>10.39</v>
      </c>
      <c r="F1137" s="9">
        <v>1</v>
      </c>
      <c r="G1137" s="185">
        <v>2</v>
      </c>
      <c r="I1137" s="19">
        <v>45544</v>
      </c>
      <c r="J1137" s="64">
        <v>0.57638888888888895</v>
      </c>
      <c r="K1137" s="9">
        <v>1</v>
      </c>
      <c r="L1137" s="9">
        <v>39.4</v>
      </c>
      <c r="M1137" s="9">
        <v>11.1</v>
      </c>
      <c r="N1137" s="9">
        <v>0.75</v>
      </c>
      <c r="O1137" s="185">
        <v>1.5</v>
      </c>
    </row>
    <row r="1138" spans="1:15">
      <c r="A1138" s="17">
        <v>45551</v>
      </c>
      <c r="B1138" s="19"/>
      <c r="C1138" s="25"/>
      <c r="D1138" s="11"/>
      <c r="E1138" s="9"/>
      <c r="F1138" s="9"/>
      <c r="G1138" s="185"/>
      <c r="I1138" s="19">
        <v>45551</v>
      </c>
      <c r="J1138" s="19"/>
      <c r="K1138" s="9"/>
      <c r="L1138" s="9"/>
      <c r="M1138" s="9"/>
      <c r="N1138" s="9"/>
      <c r="O1138" s="185"/>
    </row>
    <row r="1139" spans="1:15">
      <c r="A1139" s="17">
        <v>45558</v>
      </c>
      <c r="B1139" s="64">
        <v>0.59375</v>
      </c>
      <c r="C1139" s="25">
        <v>1.9</v>
      </c>
      <c r="D1139" s="11">
        <v>37.200000000000003</v>
      </c>
      <c r="E1139" s="9">
        <v>10.5</v>
      </c>
      <c r="F1139" s="9">
        <v>0.75</v>
      </c>
      <c r="G1139" s="185">
        <v>1.5</v>
      </c>
      <c r="I1139" s="19">
        <v>45559</v>
      </c>
      <c r="J1139" s="64">
        <v>0.58333333333333337</v>
      </c>
      <c r="K1139" s="9">
        <v>1</v>
      </c>
      <c r="L1139" s="9">
        <v>31.9</v>
      </c>
      <c r="M1139" s="9">
        <v>9.98</v>
      </c>
      <c r="N1139" s="9">
        <v>0.75</v>
      </c>
      <c r="O1139" s="185">
        <v>1.5</v>
      </c>
    </row>
    <row r="1140" spans="1:15">
      <c r="A1140" s="17"/>
      <c r="B1140" s="19"/>
      <c r="C1140" s="25"/>
      <c r="D1140" s="11"/>
      <c r="E1140" s="9"/>
      <c r="F1140" s="9"/>
      <c r="G1140" s="185"/>
      <c r="I1140" s="19"/>
      <c r="J1140" s="19"/>
      <c r="K1140" s="9"/>
      <c r="L1140" s="9"/>
      <c r="M1140" s="9"/>
      <c r="N1140" s="9"/>
      <c r="O1140" s="185"/>
    </row>
    <row r="1141" spans="1:15">
      <c r="A1141" s="17"/>
      <c r="B1141" s="19"/>
      <c r="C1141" s="25"/>
      <c r="D1141" s="11"/>
      <c r="E1141" s="9"/>
      <c r="F1141" s="9"/>
      <c r="G1141" s="185"/>
      <c r="I1141" s="19"/>
      <c r="J1141" s="19"/>
      <c r="K1141" s="9"/>
      <c r="L1141" s="9"/>
      <c r="M1141" s="9"/>
      <c r="N1141" s="9"/>
      <c r="O1141" s="185"/>
    </row>
    <row r="1142" spans="1:15">
      <c r="A1142" s="17"/>
      <c r="B1142" s="19"/>
      <c r="C1142" s="25"/>
      <c r="D1142" s="11"/>
      <c r="E1142" s="9"/>
      <c r="F1142" s="9"/>
      <c r="G1142" s="185"/>
      <c r="I1142" s="19"/>
      <c r="J1142" s="19"/>
      <c r="K1142" s="9"/>
      <c r="L1142" s="9"/>
      <c r="M1142" s="9"/>
      <c r="N1142" s="9"/>
      <c r="O1142" s="185"/>
    </row>
    <row r="1143" spans="1:15">
      <c r="A1143" s="17"/>
      <c r="B1143" s="19"/>
      <c r="C1143" s="25"/>
      <c r="D1143" s="11"/>
      <c r="E1143" s="9"/>
      <c r="F1143" s="9"/>
      <c r="G1143" s="185"/>
      <c r="I1143" s="19"/>
      <c r="J1143" s="19"/>
      <c r="K1143" s="9"/>
      <c r="L1143" s="9"/>
      <c r="M1143" s="9"/>
      <c r="N1143" s="9"/>
      <c r="O1143" s="185"/>
    </row>
    <row r="1144" spans="1:15">
      <c r="A1144" s="17"/>
      <c r="B1144" s="19"/>
      <c r="C1144" s="25"/>
      <c r="D1144" s="11"/>
      <c r="E1144" s="9"/>
      <c r="F1144" s="9"/>
      <c r="G1144" s="185"/>
      <c r="I1144" s="19"/>
      <c r="J1144" s="19"/>
      <c r="K1144" s="9"/>
      <c r="L1144" s="9"/>
      <c r="M1144" s="9"/>
      <c r="N1144" s="9"/>
      <c r="O1144" s="185"/>
    </row>
    <row r="1145" spans="1:15">
      <c r="A1145" s="17"/>
      <c r="B1145" s="19"/>
      <c r="C1145" s="25"/>
      <c r="D1145" s="11"/>
      <c r="E1145" s="9"/>
      <c r="F1145" s="9"/>
      <c r="G1145" s="185"/>
      <c r="I1145" s="19"/>
      <c r="J1145" s="19"/>
      <c r="K1145" s="9"/>
      <c r="L1145" s="9"/>
      <c r="M1145" s="9"/>
      <c r="N1145" s="9"/>
      <c r="O1145" s="185"/>
    </row>
    <row r="1146" spans="1:15">
      <c r="A1146" s="17"/>
      <c r="B1146" s="19"/>
      <c r="C1146" s="25"/>
      <c r="D1146" s="11"/>
      <c r="E1146" s="9"/>
      <c r="F1146" s="9"/>
      <c r="G1146" s="185"/>
      <c r="I1146" s="19"/>
      <c r="J1146" s="19"/>
      <c r="K1146" s="9"/>
      <c r="L1146" s="9"/>
      <c r="M1146" s="9"/>
      <c r="N1146" s="9"/>
      <c r="O1146" s="185"/>
    </row>
  </sheetData>
  <mergeCells count="15">
    <mergeCell ref="C344:G344"/>
    <mergeCell ref="K343:O343"/>
    <mergeCell ref="C342:G342"/>
    <mergeCell ref="C354:G354"/>
    <mergeCell ref="C353:G353"/>
    <mergeCell ref="K353:O353"/>
    <mergeCell ref="C349:G349"/>
    <mergeCell ref="C348:G348"/>
    <mergeCell ref="C347:G347"/>
    <mergeCell ref="C341:G341"/>
    <mergeCell ref="C338:G338"/>
    <mergeCell ref="C330:G330"/>
    <mergeCell ref="K335:O335"/>
    <mergeCell ref="K336:O336"/>
    <mergeCell ref="C339:G339"/>
  </mergeCells>
  <phoneticPr fontId="0" type="noConversion"/>
  <dataValidations xWindow="80" yWindow="817" count="2">
    <dataValidation type="date" allowBlank="1" showInputMessage="1" showErrorMessage="1" errorTitle="Invalid Date" error="Entry must be a valid date." promptTitle="Sample Date" prompt="Must be a valid date entered in the form dd/mm/yyyy, no additional notes or messages (Use the Excel comment function if needed)" sqref="A9:A642 I646 I769:I773 I1072 A646:A1085" xr:uid="{00000000-0002-0000-0000-000000000000}">
      <formula1>36526</formula1>
      <formula2>TODAY()</formula2>
    </dataValidation>
    <dataValidation type="time" allowBlank="1" showInputMessage="1" showErrorMessage="1" errorTitle="Invalid Time" error="Entry is not a valid time or is in an incorrect format." promptTitle="Sample Time" prompt="Must be a valid time entered in the form hh:mm." sqref="B9:B768 J1072 B774:B1173 J1109" xr:uid="{00000000-0002-0000-0000-000001000000}">
      <formula1>0.000694444444444444</formula1>
      <formula2>0.999305555555556</formula2>
    </dataValidation>
  </dataValidations>
  <pageMargins left="0.75" right="0.75" top="1" bottom="1" header="0.5" footer="0.5"/>
  <pageSetup paperSize="9" scale="1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Z552"/>
  <sheetViews>
    <sheetView tabSelected="1" zoomScale="85" zoomScaleNormal="85" workbookViewId="0">
      <pane ySplit="6" topLeftCell="A420" activePane="bottomLeft" state="frozen"/>
      <selection pane="bottomLeft" activeCell="J14" sqref="J14"/>
      <selection activeCell="I751" sqref="I751"/>
    </sheetView>
  </sheetViews>
  <sheetFormatPr defaultColWidth="9.140625" defaultRowHeight="12.75"/>
  <cols>
    <col min="1" max="1" width="9" customWidth="1"/>
    <col min="2" max="2" width="28.28515625" style="78" bestFit="1" customWidth="1"/>
    <col min="3" max="3" width="14.42578125" bestFit="1" customWidth="1"/>
    <col min="4" max="4" width="12.5703125" bestFit="1" customWidth="1"/>
    <col min="5" max="5" width="19.7109375" bestFit="1" customWidth="1"/>
    <col min="6" max="6" width="21.7109375" bestFit="1" customWidth="1"/>
    <col min="7" max="7" width="28.28515625" customWidth="1"/>
    <col min="8" max="8" width="11.85546875" bestFit="1" customWidth="1"/>
    <col min="9" max="9" width="16.5703125" customWidth="1"/>
    <col min="10" max="10" width="11.5703125" customWidth="1"/>
    <col min="11" max="11" width="14.85546875" bestFit="1" customWidth="1"/>
    <col min="12" max="12" width="16.140625" customWidth="1"/>
    <col min="13" max="13" width="16.28515625" customWidth="1"/>
    <col min="14" max="14" width="16.5703125" customWidth="1"/>
    <col min="15" max="15" width="15.7109375" customWidth="1"/>
    <col min="16" max="16" width="32.28515625" customWidth="1"/>
    <col min="17" max="17" width="7.28515625" customWidth="1"/>
    <col min="18" max="18" width="13.85546875" customWidth="1"/>
    <col min="19" max="19" width="16.42578125" customWidth="1"/>
    <col min="20" max="20" width="19.7109375" customWidth="1"/>
    <col min="21" max="21" width="13.28515625" customWidth="1"/>
    <col min="22" max="22" width="17" bestFit="1" customWidth="1"/>
    <col min="23" max="23" width="12.140625" bestFit="1" customWidth="1"/>
    <col min="24" max="24" width="14.140625" customWidth="1"/>
    <col min="25" max="25" width="20.7109375" customWidth="1"/>
    <col min="26" max="26" width="32.85546875" customWidth="1"/>
  </cols>
  <sheetData>
    <row r="2" spans="1:26">
      <c r="B2" s="104" t="s">
        <v>43</v>
      </c>
      <c r="C2">
        <v>10080</v>
      </c>
    </row>
    <row r="3" spans="1:26">
      <c r="B3" s="104"/>
    </row>
    <row r="4" spans="1:26" ht="23.25">
      <c r="A4" s="74"/>
      <c r="B4" s="194" t="s">
        <v>44</v>
      </c>
      <c r="C4" s="195"/>
      <c r="D4" s="195"/>
      <c r="E4" s="195"/>
      <c r="F4" s="195"/>
      <c r="G4" s="195"/>
      <c r="H4" s="195"/>
      <c r="I4" s="195"/>
      <c r="J4" s="195"/>
      <c r="K4" s="195"/>
      <c r="L4" s="195"/>
      <c r="M4" s="195"/>
      <c r="N4" s="195"/>
      <c r="O4" s="195"/>
      <c r="P4" s="196"/>
      <c r="R4" s="197" t="s">
        <v>45</v>
      </c>
      <c r="S4" s="197"/>
      <c r="T4" s="197"/>
      <c r="U4" s="197"/>
      <c r="V4" s="197"/>
      <c r="W4" s="197"/>
      <c r="X4" s="197"/>
      <c r="Y4" s="197"/>
      <c r="Z4" s="197"/>
    </row>
    <row r="5" spans="1:26" ht="20.85" customHeight="1">
      <c r="A5" s="74"/>
      <c r="B5" s="202" t="s">
        <v>46</v>
      </c>
      <c r="C5" s="203"/>
      <c r="D5" s="203"/>
      <c r="E5" s="203"/>
      <c r="F5" s="203"/>
      <c r="G5" s="204" t="s">
        <v>47</v>
      </c>
      <c r="H5" s="205"/>
      <c r="I5" s="189" t="s">
        <v>48</v>
      </c>
      <c r="J5" s="189" t="s">
        <v>49</v>
      </c>
      <c r="K5" s="198" t="s">
        <v>49</v>
      </c>
      <c r="L5" s="189" t="s">
        <v>50</v>
      </c>
      <c r="M5" s="189" t="s">
        <v>51</v>
      </c>
      <c r="N5" s="189" t="s">
        <v>52</v>
      </c>
      <c r="O5" s="189" t="s">
        <v>53</v>
      </c>
      <c r="P5" s="192" t="s">
        <v>54</v>
      </c>
      <c r="R5" s="200" t="s">
        <v>46</v>
      </c>
      <c r="S5" s="201"/>
      <c r="T5" s="201"/>
      <c r="U5" s="201"/>
      <c r="V5" s="191" t="s">
        <v>55</v>
      </c>
      <c r="W5" s="191" t="s">
        <v>56</v>
      </c>
      <c r="X5" s="191" t="s">
        <v>57</v>
      </c>
      <c r="Y5" s="191" t="s">
        <v>58</v>
      </c>
      <c r="Z5" s="192" t="s">
        <v>59</v>
      </c>
    </row>
    <row r="6" spans="1:26" ht="15">
      <c r="A6" s="74"/>
      <c r="B6" s="116" t="s">
        <v>60</v>
      </c>
      <c r="C6" s="117" t="s">
        <v>61</v>
      </c>
      <c r="D6" s="117" t="s">
        <v>62</v>
      </c>
      <c r="E6" s="117" t="s">
        <v>63</v>
      </c>
      <c r="F6" s="117" t="s">
        <v>64</v>
      </c>
      <c r="G6" s="118" t="s">
        <v>60</v>
      </c>
      <c r="H6" s="2" t="s">
        <v>61</v>
      </c>
      <c r="I6" s="190"/>
      <c r="J6" s="190"/>
      <c r="K6" s="199"/>
      <c r="L6" s="190"/>
      <c r="M6" s="190"/>
      <c r="N6" s="190"/>
      <c r="O6" s="190"/>
      <c r="P6" s="193"/>
      <c r="R6" s="158" t="s">
        <v>65</v>
      </c>
      <c r="S6" s="158" t="s">
        <v>66</v>
      </c>
      <c r="T6" s="120" t="s">
        <v>67</v>
      </c>
      <c r="U6" s="119" t="s">
        <v>68</v>
      </c>
      <c r="V6" s="191"/>
      <c r="W6" s="191"/>
      <c r="X6" s="191"/>
      <c r="Y6" s="191"/>
      <c r="Z6" s="193"/>
    </row>
    <row r="7" spans="1:26">
      <c r="A7" s="74"/>
      <c r="B7" s="115">
        <v>43445.401388888888</v>
      </c>
      <c r="C7" s="112">
        <v>58920</v>
      </c>
      <c r="D7" s="112">
        <v>10.7</v>
      </c>
      <c r="E7" s="112">
        <v>206.09</v>
      </c>
      <c r="F7" s="112">
        <v>205.07</v>
      </c>
      <c r="G7" s="115">
        <v>43441.38958333333</v>
      </c>
      <c r="H7" s="108">
        <f>+'SL3 Effluent results'!D840</f>
        <v>51390</v>
      </c>
      <c r="I7" s="108">
        <f>C7-H7</f>
        <v>7530</v>
      </c>
      <c r="J7" s="109">
        <f>B7-G7</f>
        <v>4.0118055555576575</v>
      </c>
      <c r="K7" s="114">
        <v>5777</v>
      </c>
      <c r="L7" s="108">
        <f>C7-H7</f>
        <v>7530</v>
      </c>
      <c r="M7" s="12">
        <f>(D7+E7+F7)/1000</f>
        <v>0.42186000000000001</v>
      </c>
      <c r="N7" s="108">
        <f>M7*L7</f>
        <v>3176.6058000000003</v>
      </c>
      <c r="O7" s="106">
        <f>N7/1000</f>
        <v>3.1766058000000004</v>
      </c>
      <c r="P7" s="106">
        <f>(O7*1000/K7)*$C$2/1000</f>
        <v>5.5427014824303278</v>
      </c>
      <c r="R7" s="112">
        <v>844</v>
      </c>
      <c r="S7" s="112">
        <v>849</v>
      </c>
      <c r="T7" s="113">
        <f>(R7+S7)/2</f>
        <v>846.5</v>
      </c>
      <c r="U7" s="112">
        <v>736</v>
      </c>
      <c r="V7" s="108">
        <f>(T7*2*750)/U7</f>
        <v>1725.203804347826</v>
      </c>
      <c r="W7" s="110">
        <f>V7/1000</f>
        <v>1.7252038043478259</v>
      </c>
      <c r="X7" s="106">
        <f>(W7*I7)/1000</f>
        <v>12.990784646739129</v>
      </c>
      <c r="Y7" s="106">
        <f>(X7*1000)/K7</f>
        <v>2.2487077456706128</v>
      </c>
      <c r="Z7" s="106">
        <f>(Y7*$C$2)/1000</f>
        <v>22.666974076359775</v>
      </c>
    </row>
    <row r="8" spans="1:26">
      <c r="A8" s="74"/>
      <c r="B8" s="107">
        <v>43452.375</v>
      </c>
      <c r="C8" s="12">
        <v>73670</v>
      </c>
      <c r="D8" s="12">
        <v>21.3</v>
      </c>
      <c r="E8" s="12">
        <v>317.7</v>
      </c>
      <c r="F8" s="12">
        <v>254.6</v>
      </c>
      <c r="G8" s="107">
        <v>43448.390972222223</v>
      </c>
      <c r="H8" s="108">
        <f>+'SL3 Effluent results'!D841</f>
        <v>64220</v>
      </c>
      <c r="I8" s="108">
        <f>C8-H8</f>
        <v>9450</v>
      </c>
      <c r="J8" s="109">
        <f>B8-G8</f>
        <v>3.984027777776646</v>
      </c>
      <c r="K8" s="111">
        <v>5737</v>
      </c>
      <c r="L8" s="108">
        <f t="shared" ref="L8:L11" si="0">C8-H8</f>
        <v>9450</v>
      </c>
      <c r="M8" s="12">
        <f t="shared" ref="M8:M11" si="1">(D8+E8+F8)/1000</f>
        <v>0.59360000000000002</v>
      </c>
      <c r="N8" s="108">
        <f t="shared" ref="N8:N11" si="2">M8*L8</f>
        <v>5609.52</v>
      </c>
      <c r="O8" s="106">
        <f t="shared" ref="O8:O11" si="3">N8/1000</f>
        <v>5.6095200000000007</v>
      </c>
      <c r="P8" s="106">
        <f t="shared" ref="P8:P23" si="4">(O8*1000/K8)*$C$2/1000</f>
        <v>9.8560156179187732</v>
      </c>
      <c r="R8" s="12">
        <v>1046</v>
      </c>
      <c r="S8" s="12">
        <v>1048</v>
      </c>
      <c r="T8" s="106">
        <f t="shared" ref="T8:T11" si="5">(R8+S8)/2</f>
        <v>1047</v>
      </c>
      <c r="U8" s="12">
        <v>766</v>
      </c>
      <c r="V8" s="108">
        <f t="shared" ref="V8:V11" si="6">T8*2*750/U8</f>
        <v>2050.2610966057441</v>
      </c>
      <c r="W8" s="110">
        <f t="shared" ref="W8:W11" si="7">V8/1000</f>
        <v>2.0502610966057442</v>
      </c>
      <c r="X8" s="106">
        <f t="shared" ref="X8:X11" si="8">(W8*I8)/1000</f>
        <v>19.374967362924284</v>
      </c>
      <c r="Y8" s="106">
        <f t="shared" ref="Y8:Y11" si="9">(X8*1000)/K8</f>
        <v>3.3771949386306925</v>
      </c>
      <c r="Z8" s="106">
        <f t="shared" ref="Z8:Z18" si="10">(Y8*$C$2)/1000</f>
        <v>34.042124981397379</v>
      </c>
    </row>
    <row r="9" spans="1:26">
      <c r="A9" s="74"/>
      <c r="B9" s="107">
        <v>43453.319444444445</v>
      </c>
      <c r="C9" s="12">
        <v>75880</v>
      </c>
      <c r="D9" s="12">
        <v>16.899999999999999</v>
      </c>
      <c r="E9" s="12">
        <v>312</v>
      </c>
      <c r="F9" s="12">
        <v>247.4</v>
      </c>
      <c r="G9" s="107">
        <v>43448.390972222223</v>
      </c>
      <c r="H9" s="108">
        <f>+'SL3 Effluent results'!D841</f>
        <v>64220</v>
      </c>
      <c r="I9" s="108">
        <f t="shared" ref="I9:I11" si="11">C9-H9</f>
        <v>11660</v>
      </c>
      <c r="J9" s="109">
        <f t="shared" ref="J9:J11" si="12">B9-G9</f>
        <v>4.9284722222218988</v>
      </c>
      <c r="K9" s="111">
        <v>7097</v>
      </c>
      <c r="L9" s="108">
        <f t="shared" si="0"/>
        <v>11660</v>
      </c>
      <c r="M9" s="12">
        <f t="shared" si="1"/>
        <v>0.57629999999999992</v>
      </c>
      <c r="N9" s="108">
        <f t="shared" si="2"/>
        <v>6719.6579999999994</v>
      </c>
      <c r="O9" s="106">
        <f t="shared" si="3"/>
        <v>6.719657999999999</v>
      </c>
      <c r="P9" s="106">
        <f t="shared" si="4"/>
        <v>9.5440541975482596</v>
      </c>
      <c r="R9" s="12">
        <v>1049</v>
      </c>
      <c r="S9" s="12">
        <v>1070</v>
      </c>
      <c r="T9" s="106">
        <f t="shared" si="5"/>
        <v>1059.5</v>
      </c>
      <c r="U9" s="12">
        <v>757</v>
      </c>
      <c r="V9" s="108">
        <f t="shared" si="6"/>
        <v>2099.4055482166445</v>
      </c>
      <c r="W9" s="110">
        <f t="shared" si="7"/>
        <v>2.0994055482166445</v>
      </c>
      <c r="X9" s="106">
        <f t="shared" si="8"/>
        <v>24.479068692206074</v>
      </c>
      <c r="Y9" s="106">
        <f t="shared" si="9"/>
        <v>3.44921356801551</v>
      </c>
      <c r="Z9" s="106">
        <f t="shared" si="10"/>
        <v>34.768072765596344</v>
      </c>
    </row>
    <row r="10" spans="1:26">
      <c r="A10" s="74"/>
      <c r="B10" s="107">
        <v>43454.322916666664</v>
      </c>
      <c r="C10" s="12">
        <v>77840</v>
      </c>
      <c r="D10" s="12">
        <v>17</v>
      </c>
      <c r="E10" s="12">
        <v>305.60000000000002</v>
      </c>
      <c r="F10" s="12">
        <v>249.7</v>
      </c>
      <c r="G10" s="107">
        <v>43448.390972222223</v>
      </c>
      <c r="H10" s="108">
        <f>+'SL3 Effluent results'!D841</f>
        <v>64220</v>
      </c>
      <c r="I10" s="108">
        <f t="shared" si="11"/>
        <v>13620</v>
      </c>
      <c r="J10" s="109">
        <f t="shared" si="12"/>
        <v>5.9319444444408873</v>
      </c>
      <c r="K10" s="111">
        <v>8542</v>
      </c>
      <c r="L10" s="108">
        <f t="shared" si="0"/>
        <v>13620</v>
      </c>
      <c r="M10" s="12">
        <f t="shared" si="1"/>
        <v>0.57229999999999992</v>
      </c>
      <c r="N10" s="108">
        <f t="shared" si="2"/>
        <v>7794.7259999999987</v>
      </c>
      <c r="O10" s="106">
        <f t="shared" si="3"/>
        <v>7.7947259999999989</v>
      </c>
      <c r="P10" s="106">
        <f t="shared" si="4"/>
        <v>9.1981781877780353</v>
      </c>
      <c r="R10" s="12">
        <v>978</v>
      </c>
      <c r="S10" s="12">
        <v>989</v>
      </c>
      <c r="T10" s="106">
        <f t="shared" si="5"/>
        <v>983.5</v>
      </c>
      <c r="U10" s="12">
        <v>767</v>
      </c>
      <c r="V10" s="108">
        <f t="shared" si="6"/>
        <v>1923.4028683181225</v>
      </c>
      <c r="W10" s="110">
        <f t="shared" si="7"/>
        <v>1.9234028683181226</v>
      </c>
      <c r="X10" s="106">
        <f t="shared" si="8"/>
        <v>26.196747066492829</v>
      </c>
      <c r="Y10" s="106">
        <f t="shared" si="9"/>
        <v>3.0668165612845737</v>
      </c>
      <c r="Z10" s="106">
        <f t="shared" si="10"/>
        <v>30.913510937748502</v>
      </c>
    </row>
    <row r="11" spans="1:26">
      <c r="A11" s="74"/>
      <c r="B11" s="107">
        <v>43458.324999999997</v>
      </c>
      <c r="C11" s="12">
        <v>86660</v>
      </c>
      <c r="D11" s="12">
        <v>21.42</v>
      </c>
      <c r="E11" s="12">
        <v>313.55</v>
      </c>
      <c r="F11" s="12">
        <v>252.23</v>
      </c>
      <c r="G11" s="107">
        <v>43455</v>
      </c>
      <c r="H11" s="108">
        <f>+'SL3 Effluent results'!D842</f>
        <v>79340</v>
      </c>
      <c r="I11" s="108">
        <f t="shared" si="11"/>
        <v>7320</v>
      </c>
      <c r="J11" s="109">
        <f t="shared" si="12"/>
        <v>3.3249999999970896</v>
      </c>
      <c r="K11" s="111">
        <v>4788</v>
      </c>
      <c r="L11" s="108">
        <f t="shared" si="0"/>
        <v>7320</v>
      </c>
      <c r="M11" s="12">
        <f t="shared" si="1"/>
        <v>0.58720000000000006</v>
      </c>
      <c r="N11" s="108">
        <f t="shared" si="2"/>
        <v>4298.3040000000001</v>
      </c>
      <c r="O11" s="106">
        <f t="shared" si="3"/>
        <v>4.2983039999999999</v>
      </c>
      <c r="P11" s="106">
        <f t="shared" si="4"/>
        <v>9.0490610526315791</v>
      </c>
      <c r="R11" s="12">
        <v>1055</v>
      </c>
      <c r="S11" s="12">
        <v>1057</v>
      </c>
      <c r="T11" s="106">
        <f t="shared" si="5"/>
        <v>1056</v>
      </c>
      <c r="U11" s="12">
        <v>766</v>
      </c>
      <c r="V11" s="108">
        <f t="shared" si="6"/>
        <v>2067.8851174934725</v>
      </c>
      <c r="W11" s="110">
        <f t="shared" si="7"/>
        <v>2.0678851174934727</v>
      </c>
      <c r="X11" s="106">
        <f t="shared" si="8"/>
        <v>15.13691906005222</v>
      </c>
      <c r="Y11" s="106">
        <f t="shared" si="9"/>
        <v>3.1614283751153343</v>
      </c>
      <c r="Z11" s="106">
        <f t="shared" si="10"/>
        <v>31.867198021162572</v>
      </c>
    </row>
    <row r="12" spans="1:26">
      <c r="A12" s="74"/>
      <c r="B12" s="121">
        <v>43465.375</v>
      </c>
      <c r="C12" s="124">
        <v>101300</v>
      </c>
      <c r="D12" s="122">
        <v>48.6</v>
      </c>
      <c r="E12" s="122">
        <v>259.7</v>
      </c>
      <c r="F12" s="122">
        <v>235.65</v>
      </c>
      <c r="G12" s="121">
        <v>43462.375</v>
      </c>
      <c r="H12" s="108">
        <f>+'SL3 Effluent results'!D843</f>
        <v>94070</v>
      </c>
      <c r="I12" s="124">
        <f>C12-H12</f>
        <v>7230</v>
      </c>
      <c r="J12" s="126">
        <f>B12-G12</f>
        <v>3</v>
      </c>
      <c r="K12" s="127">
        <v>4320</v>
      </c>
      <c r="L12" s="124">
        <f>C12-H12</f>
        <v>7230</v>
      </c>
      <c r="M12" s="122">
        <f>(D12+E12+F12)/1000</f>
        <v>0.54395000000000004</v>
      </c>
      <c r="N12" s="124">
        <f>M12*L12</f>
        <v>3932.7585000000004</v>
      </c>
      <c r="O12" s="123">
        <f>N12/1000</f>
        <v>3.9327585000000003</v>
      </c>
      <c r="P12" s="123">
        <f t="shared" si="4"/>
        <v>9.1764365000000012</v>
      </c>
      <c r="R12" s="122">
        <v>971</v>
      </c>
      <c r="S12" s="122">
        <v>976</v>
      </c>
      <c r="T12" s="123">
        <f>(R12+S12)/2</f>
        <v>973.5</v>
      </c>
      <c r="U12" s="122">
        <v>745</v>
      </c>
      <c r="V12" s="124">
        <f>T12*2*750/U12</f>
        <v>1960.0671140939598</v>
      </c>
      <c r="W12" s="125">
        <f>V12/1000</f>
        <v>1.9600671140939598</v>
      </c>
      <c r="X12" s="123">
        <f>(W12*I12)/1000</f>
        <v>14.171285234899329</v>
      </c>
      <c r="Y12" s="123">
        <f>(X12*1000)/K12</f>
        <v>3.2803901006711409</v>
      </c>
      <c r="Z12" s="123">
        <f t="shared" si="10"/>
        <v>33.066332214765097</v>
      </c>
    </row>
    <row r="13" spans="1:26">
      <c r="A13" s="74"/>
      <c r="B13" s="121">
        <v>43472.347222222219</v>
      </c>
      <c r="C13" s="122">
        <v>114070</v>
      </c>
      <c r="D13" s="122">
        <v>13.42</v>
      </c>
      <c r="E13" s="122">
        <v>229.96</v>
      </c>
      <c r="F13" s="122">
        <v>162.88</v>
      </c>
      <c r="G13" s="121">
        <v>43469.386805555558</v>
      </c>
      <c r="H13" s="108">
        <f>+'SL3 Effluent results'!D844</f>
        <v>107770</v>
      </c>
      <c r="I13" s="124">
        <f t="shared" ref="I13:I15" si="13">C13-H13</f>
        <v>6300</v>
      </c>
      <c r="J13" s="126">
        <f>B13-G13</f>
        <v>2.960416666661331</v>
      </c>
      <c r="K13" s="127">
        <v>4263</v>
      </c>
      <c r="L13" s="124">
        <f t="shared" ref="L13:L15" si="14">C13-H13</f>
        <v>6300</v>
      </c>
      <c r="M13" s="122">
        <f t="shared" ref="M13:M15" si="15">(D13+E13+F13)/1000</f>
        <v>0.40626000000000001</v>
      </c>
      <c r="N13" s="124">
        <f t="shared" ref="N13:N15" si="16">M13*L13</f>
        <v>2559.4380000000001</v>
      </c>
      <c r="O13" s="123">
        <f t="shared" ref="O13:O15" si="17">N13/1000</f>
        <v>2.5594380000000001</v>
      </c>
      <c r="P13" s="123">
        <f t="shared" si="4"/>
        <v>6.0518731034482762</v>
      </c>
      <c r="R13" s="122">
        <v>908</v>
      </c>
      <c r="S13" s="122">
        <v>912</v>
      </c>
      <c r="T13" s="123">
        <f t="shared" ref="T13:T15" si="18">(R13+S13)/2</f>
        <v>910</v>
      </c>
      <c r="U13" s="122">
        <v>763</v>
      </c>
      <c r="V13" s="124">
        <f t="shared" ref="V13:V15" si="19">T13*2*750/U13</f>
        <v>1788.9908256880733</v>
      </c>
      <c r="W13" s="125">
        <f t="shared" ref="W13:W15" si="20">V13/1000</f>
        <v>1.7889908256880733</v>
      </c>
      <c r="X13" s="123">
        <f t="shared" ref="X13:X15" si="21">(W13*I13)/1000</f>
        <v>11.270642201834862</v>
      </c>
      <c r="Y13" s="123">
        <f t="shared" ref="Y13:Y15" si="22">(X13*1000)/K13</f>
        <v>2.6438288064355766</v>
      </c>
      <c r="Z13" s="123">
        <f t="shared" si="10"/>
        <v>26.649794368870612</v>
      </c>
    </row>
    <row r="14" spans="1:26">
      <c r="A14" s="74"/>
      <c r="B14" s="121">
        <v>43473.347222222219</v>
      </c>
      <c r="C14" s="122">
        <v>116070</v>
      </c>
      <c r="D14" s="122">
        <v>14.68</v>
      </c>
      <c r="E14" s="122">
        <v>215.13</v>
      </c>
      <c r="F14" s="122">
        <v>188.22</v>
      </c>
      <c r="G14" s="121">
        <v>43469.386805555558</v>
      </c>
      <c r="H14" s="108">
        <f>+'SL3 Effluent results'!D844</f>
        <v>107770</v>
      </c>
      <c r="I14" s="124">
        <f t="shared" si="13"/>
        <v>8300</v>
      </c>
      <c r="J14" s="126">
        <f t="shared" ref="J14:J15" si="23">B14-G14</f>
        <v>3.960416666661331</v>
      </c>
      <c r="K14" s="127">
        <v>5703</v>
      </c>
      <c r="L14" s="124">
        <f t="shared" si="14"/>
        <v>8300</v>
      </c>
      <c r="M14" s="122">
        <f t="shared" si="15"/>
        <v>0.41802999999999996</v>
      </c>
      <c r="N14" s="124">
        <f t="shared" si="16"/>
        <v>3469.6489999999994</v>
      </c>
      <c r="O14" s="123">
        <f t="shared" si="17"/>
        <v>3.4696489999999995</v>
      </c>
      <c r="P14" s="123">
        <f t="shared" si="4"/>
        <v>6.1325726670173584</v>
      </c>
      <c r="R14" s="122">
        <v>890</v>
      </c>
      <c r="S14" s="122">
        <v>895</v>
      </c>
      <c r="T14" s="123">
        <f t="shared" si="18"/>
        <v>892.5</v>
      </c>
      <c r="U14" s="122">
        <v>747</v>
      </c>
      <c r="V14" s="124">
        <f t="shared" si="19"/>
        <v>1792.1686746987953</v>
      </c>
      <c r="W14" s="125">
        <f t="shared" si="20"/>
        <v>1.7921686746987953</v>
      </c>
      <c r="X14" s="123">
        <f t="shared" si="21"/>
        <v>14.875</v>
      </c>
      <c r="Y14" s="123">
        <f t="shared" si="22"/>
        <v>2.6082763457829214</v>
      </c>
      <c r="Z14" s="123">
        <f t="shared" si="10"/>
        <v>26.291425565491849</v>
      </c>
    </row>
    <row r="15" spans="1:26">
      <c r="A15" s="74"/>
      <c r="B15" s="121">
        <v>43474.333333333336</v>
      </c>
      <c r="C15" s="122">
        <v>117900</v>
      </c>
      <c r="D15" s="122">
        <v>9.36</v>
      </c>
      <c r="E15" s="122">
        <v>198.64</v>
      </c>
      <c r="F15" s="122">
        <v>215</v>
      </c>
      <c r="G15" s="121">
        <v>43469.386805555558</v>
      </c>
      <c r="H15" s="124">
        <f>+'SL3 Effluent results'!D844</f>
        <v>107770</v>
      </c>
      <c r="I15" s="124">
        <f t="shared" si="13"/>
        <v>10130</v>
      </c>
      <c r="J15" s="126">
        <f t="shared" si="23"/>
        <v>4.9465277777781012</v>
      </c>
      <c r="K15" s="127">
        <v>7123</v>
      </c>
      <c r="L15" s="124">
        <f t="shared" si="14"/>
        <v>10130</v>
      </c>
      <c r="M15" s="122">
        <f t="shared" si="15"/>
        <v>0.42299999999999999</v>
      </c>
      <c r="N15" s="124">
        <f t="shared" si="16"/>
        <v>4284.99</v>
      </c>
      <c r="O15" s="123">
        <f t="shared" si="17"/>
        <v>4.2849899999999996</v>
      </c>
      <c r="P15" s="123">
        <f t="shared" si="4"/>
        <v>6.0638353502737612</v>
      </c>
      <c r="R15" s="122">
        <v>888</v>
      </c>
      <c r="S15" s="122">
        <v>901</v>
      </c>
      <c r="T15" s="123">
        <f t="shared" si="18"/>
        <v>894.5</v>
      </c>
      <c r="U15" s="122">
        <v>749</v>
      </c>
      <c r="V15" s="124">
        <f t="shared" si="19"/>
        <v>1791.388518024032</v>
      </c>
      <c r="W15" s="125">
        <f t="shared" si="20"/>
        <v>1.7913885180240321</v>
      </c>
      <c r="X15" s="123">
        <f t="shared" si="21"/>
        <v>18.146765687583443</v>
      </c>
      <c r="Y15" s="123">
        <f t="shared" si="22"/>
        <v>2.5476296065679409</v>
      </c>
      <c r="Z15" s="123">
        <f t="shared" si="10"/>
        <v>25.680106434204845</v>
      </c>
    </row>
    <row r="16" spans="1:26">
      <c r="A16" s="74"/>
      <c r="B16" s="121">
        <v>43475.340277777781</v>
      </c>
      <c r="C16" s="122">
        <v>119760</v>
      </c>
      <c r="D16" s="122">
        <v>17.649999999999999</v>
      </c>
      <c r="E16" s="122">
        <v>191.5</v>
      </c>
      <c r="F16" s="122">
        <v>223.91</v>
      </c>
      <c r="G16" s="121">
        <v>43469.386805555558</v>
      </c>
      <c r="H16" s="124">
        <v>107770</v>
      </c>
      <c r="I16" s="124">
        <f t="shared" ref="I16:I22" si="24">C16-H16</f>
        <v>11990</v>
      </c>
      <c r="J16" s="126">
        <f t="shared" ref="J16:J22" si="25">B16-G16</f>
        <v>5.953472222223354</v>
      </c>
      <c r="K16" s="127">
        <v>8573</v>
      </c>
      <c r="L16" s="124">
        <f t="shared" ref="L16:L22" si="26">C16-H16</f>
        <v>11990</v>
      </c>
      <c r="M16" s="122">
        <f t="shared" ref="M16:M22" si="27">(D16+E16+F16)/1000</f>
        <v>0.43306</v>
      </c>
      <c r="N16" s="124">
        <f t="shared" ref="N16:N22" si="28">M16*L16</f>
        <v>5192.3894</v>
      </c>
      <c r="O16" s="123">
        <f t="shared" ref="O16:O22" si="29">N16/1000</f>
        <v>5.1923893999999997</v>
      </c>
      <c r="P16" s="123">
        <f t="shared" si="4"/>
        <v>6.1051306604455853</v>
      </c>
      <c r="R16" s="122">
        <v>892</v>
      </c>
      <c r="S16" s="122">
        <v>888</v>
      </c>
      <c r="T16" s="123">
        <v>890</v>
      </c>
      <c r="U16" s="122">
        <v>747</v>
      </c>
      <c r="V16" s="124">
        <f t="shared" ref="V16:V22" si="30">T16*2*750/U16</f>
        <v>1787.1485943775101</v>
      </c>
      <c r="W16" s="125">
        <f t="shared" ref="W16:W22" si="31">V16/1000</f>
        <v>1.7871485943775101</v>
      </c>
      <c r="X16" s="123">
        <f t="shared" ref="X16:X22" si="32">(W16*I16)/1000</f>
        <v>21.427911646586345</v>
      </c>
      <c r="Y16" s="123">
        <f t="shared" ref="Y16:Y22" si="33">(X16*1000)/K16</f>
        <v>2.4994647902235325</v>
      </c>
      <c r="Z16" s="123">
        <f t="shared" si="10"/>
        <v>25.194605085453208</v>
      </c>
    </row>
    <row r="17" spans="1:26">
      <c r="A17" s="74"/>
      <c r="B17" s="121">
        <v>43479.354166666664</v>
      </c>
      <c r="C17" s="122">
        <v>127110</v>
      </c>
      <c r="D17" s="122">
        <v>21.41</v>
      </c>
      <c r="E17" s="122">
        <v>128.63</v>
      </c>
      <c r="F17" s="122">
        <v>218.05</v>
      </c>
      <c r="G17" s="121">
        <v>43476.37777777778</v>
      </c>
      <c r="H17" s="124">
        <f>+'SL3 Effluent results'!D845</f>
        <v>121560</v>
      </c>
      <c r="I17" s="124">
        <f t="shared" si="24"/>
        <v>5550</v>
      </c>
      <c r="J17" s="126">
        <f t="shared" si="25"/>
        <v>2.976388888884685</v>
      </c>
      <c r="K17" s="127">
        <v>4286</v>
      </c>
      <c r="L17" s="124">
        <f t="shared" si="26"/>
        <v>5550</v>
      </c>
      <c r="M17" s="122">
        <f t="shared" si="27"/>
        <v>0.36809000000000003</v>
      </c>
      <c r="N17" s="124">
        <f t="shared" si="28"/>
        <v>2042.8995000000002</v>
      </c>
      <c r="O17" s="123">
        <f t="shared" si="29"/>
        <v>2.0428995000000003</v>
      </c>
      <c r="P17" s="123">
        <f t="shared" si="4"/>
        <v>4.8045793187120864</v>
      </c>
      <c r="R17" s="122">
        <v>921</v>
      </c>
      <c r="S17" s="122">
        <v>914</v>
      </c>
      <c r="T17" s="123">
        <f>(R17+S17)/2</f>
        <v>917.5</v>
      </c>
      <c r="U17" s="122">
        <v>739</v>
      </c>
      <c r="V17" s="124">
        <f t="shared" si="30"/>
        <v>1862.3139377537213</v>
      </c>
      <c r="W17" s="125">
        <f t="shared" si="31"/>
        <v>1.8623139377537214</v>
      </c>
      <c r="X17" s="123">
        <f t="shared" si="32"/>
        <v>10.335842354533153</v>
      </c>
      <c r="Y17" s="123">
        <f t="shared" si="33"/>
        <v>2.4115357803390465</v>
      </c>
      <c r="Z17" s="123">
        <f t="shared" si="10"/>
        <v>24.308280665817588</v>
      </c>
    </row>
    <row r="18" spans="1:26">
      <c r="A18" s="74"/>
      <c r="B18" s="121">
        <v>43481.368055555555</v>
      </c>
      <c r="C18" s="122">
        <v>130630</v>
      </c>
      <c r="D18" s="122">
        <v>21.56</v>
      </c>
      <c r="E18" s="122">
        <v>119.82</v>
      </c>
      <c r="F18" s="122">
        <v>250.53</v>
      </c>
      <c r="G18" s="121">
        <v>43476.37777777778</v>
      </c>
      <c r="H18" s="124">
        <f>+'SL3 Effluent results'!D845</f>
        <v>121560</v>
      </c>
      <c r="I18" s="124">
        <f t="shared" si="24"/>
        <v>9070</v>
      </c>
      <c r="J18" s="126">
        <f t="shared" si="25"/>
        <v>4.9902777777751908</v>
      </c>
      <c r="K18" s="127">
        <v>7186</v>
      </c>
      <c r="L18" s="124">
        <f t="shared" si="26"/>
        <v>9070</v>
      </c>
      <c r="M18" s="122">
        <f t="shared" si="27"/>
        <v>0.39190999999999998</v>
      </c>
      <c r="N18" s="124">
        <f t="shared" si="28"/>
        <v>3554.6236999999996</v>
      </c>
      <c r="O18" s="123">
        <f t="shared" si="29"/>
        <v>3.5546236999999996</v>
      </c>
      <c r="P18" s="123">
        <f t="shared" si="4"/>
        <v>4.9861685076537707</v>
      </c>
      <c r="R18" s="122">
        <v>934</v>
      </c>
      <c r="S18" s="122">
        <v>927</v>
      </c>
      <c r="T18" s="123">
        <f>(R18+S18)/2</f>
        <v>930.5</v>
      </c>
      <c r="U18" s="122">
        <v>755</v>
      </c>
      <c r="V18" s="124">
        <f t="shared" si="30"/>
        <v>1848.6754966887418</v>
      </c>
      <c r="W18" s="125">
        <f t="shared" si="31"/>
        <v>1.8486754966887418</v>
      </c>
      <c r="X18" s="123">
        <f t="shared" si="32"/>
        <v>16.767486754966889</v>
      </c>
      <c r="Y18" s="123">
        <f t="shared" si="33"/>
        <v>2.3333546834075825</v>
      </c>
      <c r="Z18" s="123">
        <f t="shared" si="10"/>
        <v>23.520215208748432</v>
      </c>
    </row>
    <row r="19" spans="1:26">
      <c r="A19" s="74"/>
      <c r="B19" s="121">
        <v>43487.357638888891</v>
      </c>
      <c r="C19" s="122">
        <v>141690</v>
      </c>
      <c r="D19" s="122">
        <v>64.3</v>
      </c>
      <c r="E19" s="122">
        <v>198.4</v>
      </c>
      <c r="F19" s="122">
        <v>153.4</v>
      </c>
      <c r="G19" s="121">
        <v>43483.370138888888</v>
      </c>
      <c r="H19" s="124">
        <f>+'SL3 Effluent results'!D846</f>
        <v>134070</v>
      </c>
      <c r="I19" s="124">
        <f t="shared" si="24"/>
        <v>7620</v>
      </c>
      <c r="J19" s="126">
        <f t="shared" si="25"/>
        <v>3.9875000000029104</v>
      </c>
      <c r="K19" s="127">
        <v>5742</v>
      </c>
      <c r="L19" s="124">
        <f t="shared" si="26"/>
        <v>7620</v>
      </c>
      <c r="M19" s="122">
        <f t="shared" si="27"/>
        <v>0.41610000000000003</v>
      </c>
      <c r="N19" s="124">
        <f t="shared" si="28"/>
        <v>3170.6820000000002</v>
      </c>
      <c r="O19" s="123">
        <f t="shared" si="29"/>
        <v>3.1706820000000002</v>
      </c>
      <c r="P19" s="123">
        <f t="shared" si="4"/>
        <v>5.5660875235109728</v>
      </c>
      <c r="R19" s="122">
        <v>909</v>
      </c>
      <c r="S19" s="122">
        <v>906</v>
      </c>
      <c r="T19" s="123">
        <f>(R19+S19)/2</f>
        <v>907.5</v>
      </c>
      <c r="U19" s="122">
        <v>734</v>
      </c>
      <c r="V19" s="124">
        <f t="shared" si="30"/>
        <v>1854.5640326975476</v>
      </c>
      <c r="W19" s="125">
        <f t="shared" si="31"/>
        <v>1.8545640326975477</v>
      </c>
      <c r="X19" s="123">
        <f t="shared" si="32"/>
        <v>14.131777929155312</v>
      </c>
      <c r="Y19" s="123">
        <f t="shared" si="33"/>
        <v>2.4611246828901625</v>
      </c>
      <c r="Z19" s="123">
        <f>(Y19*$C$2/1000)</f>
        <v>24.80813680353284</v>
      </c>
    </row>
    <row r="20" spans="1:26">
      <c r="A20" s="74"/>
      <c r="B20" s="121">
        <v>43488.327777777777</v>
      </c>
      <c r="C20" s="122">
        <v>143640</v>
      </c>
      <c r="D20" s="122">
        <v>70.400000000000006</v>
      </c>
      <c r="E20" s="122">
        <v>262</v>
      </c>
      <c r="F20" s="122">
        <v>141.80000000000001</v>
      </c>
      <c r="G20" s="121">
        <v>43483.370138888888</v>
      </c>
      <c r="H20" s="124">
        <f>+'SL3 Effluent results'!D846</f>
        <v>134070</v>
      </c>
      <c r="I20" s="124">
        <f t="shared" si="24"/>
        <v>9570</v>
      </c>
      <c r="J20" s="126">
        <f t="shared" si="25"/>
        <v>4.9576388888890506</v>
      </c>
      <c r="K20" s="127">
        <v>7139</v>
      </c>
      <c r="L20" s="124">
        <f t="shared" si="26"/>
        <v>9570</v>
      </c>
      <c r="M20" s="122">
        <f t="shared" si="27"/>
        <v>0.47420000000000001</v>
      </c>
      <c r="N20" s="124">
        <f t="shared" si="28"/>
        <v>4538.0940000000001</v>
      </c>
      <c r="O20" s="123">
        <f t="shared" si="29"/>
        <v>4.5380940000000001</v>
      </c>
      <c r="P20" s="123">
        <f t="shared" si="4"/>
        <v>6.4076183667180278</v>
      </c>
      <c r="R20" s="122">
        <v>999</v>
      </c>
      <c r="S20" s="122">
        <v>1001</v>
      </c>
      <c r="T20" s="123">
        <v>1000</v>
      </c>
      <c r="U20" s="122">
        <v>762</v>
      </c>
      <c r="V20" s="124">
        <f t="shared" si="30"/>
        <v>1968.5039370078741</v>
      </c>
      <c r="W20" s="125">
        <f t="shared" si="31"/>
        <v>1.9685039370078741</v>
      </c>
      <c r="X20" s="123">
        <f t="shared" si="32"/>
        <v>18.838582677165356</v>
      </c>
      <c r="Y20" s="123">
        <f t="shared" si="33"/>
        <v>2.6388265411353631</v>
      </c>
      <c r="Z20" s="123">
        <f t="shared" ref="Z20:Z21" si="34">(Y20*$C$2)/1000</f>
        <v>26.599371534644458</v>
      </c>
    </row>
    <row r="21" spans="1:26">
      <c r="A21" s="74"/>
      <c r="B21" s="121">
        <v>43489.318749999999</v>
      </c>
      <c r="C21" s="122">
        <v>145980</v>
      </c>
      <c r="D21" s="122">
        <v>81.099999999999994</v>
      </c>
      <c r="E21" s="122">
        <v>258.10000000000002</v>
      </c>
      <c r="F21" s="122">
        <v>151.30000000000001</v>
      </c>
      <c r="G21" s="121">
        <v>43483.370138888888</v>
      </c>
      <c r="H21" s="124">
        <f>+'SL3 Effluent results'!D846</f>
        <v>134070</v>
      </c>
      <c r="I21" s="124">
        <f>C21-H21</f>
        <v>11910</v>
      </c>
      <c r="J21" s="126">
        <f>B21-G21</f>
        <v>5.9486111111109494</v>
      </c>
      <c r="K21" s="127">
        <v>8566</v>
      </c>
      <c r="L21" s="124">
        <f>C21-H21</f>
        <v>11910</v>
      </c>
      <c r="M21" s="122">
        <f>(D21+E21+F21)/1000</f>
        <v>0.49050000000000005</v>
      </c>
      <c r="N21" s="124">
        <f>M21*L21</f>
        <v>5841.8550000000005</v>
      </c>
      <c r="O21" s="123">
        <f>N21/1000</f>
        <v>5.8418550000000007</v>
      </c>
      <c r="P21" s="123">
        <f t="shared" si="4"/>
        <v>6.8743752509922951</v>
      </c>
      <c r="R21" s="122">
        <v>1043</v>
      </c>
      <c r="S21" s="122">
        <v>1013</v>
      </c>
      <c r="T21" s="123">
        <f t="shared" ref="T21:T26" si="35">(R21+S21)/2</f>
        <v>1028</v>
      </c>
      <c r="U21" s="122">
        <v>776</v>
      </c>
      <c r="V21" s="124">
        <f>T21*2*750/U21</f>
        <v>1987.1134020618556</v>
      </c>
      <c r="W21" s="125">
        <f>V21/1000</f>
        <v>1.9871134020618555</v>
      </c>
      <c r="X21" s="123">
        <f>(W21*I21)/1000</f>
        <v>23.666520618556699</v>
      </c>
      <c r="Y21" s="123">
        <f>(X21*1000)/K21</f>
        <v>2.7628438732846954</v>
      </c>
      <c r="Z21" s="123">
        <f t="shared" si="34"/>
        <v>27.849466242709727</v>
      </c>
    </row>
    <row r="22" spans="1:26">
      <c r="A22" s="74"/>
      <c r="B22" s="121">
        <v>43493.376388888886</v>
      </c>
      <c r="C22" s="122">
        <v>153550</v>
      </c>
      <c r="D22" s="122">
        <v>58.8</v>
      </c>
      <c r="E22" s="122">
        <v>353.64</v>
      </c>
      <c r="F22" s="122">
        <v>220.95</v>
      </c>
      <c r="G22" s="121">
        <v>43490.381249999999</v>
      </c>
      <c r="H22" s="124">
        <f>+'SL3 Effluent results'!D847</f>
        <v>147830</v>
      </c>
      <c r="I22" s="124">
        <f t="shared" si="24"/>
        <v>5720</v>
      </c>
      <c r="J22" s="126">
        <f t="shared" si="25"/>
        <v>2.9951388888875954</v>
      </c>
      <c r="K22" s="127">
        <v>4313</v>
      </c>
      <c r="L22" s="124">
        <f t="shared" si="26"/>
        <v>5720</v>
      </c>
      <c r="M22" s="122">
        <f t="shared" si="27"/>
        <v>0.63339000000000001</v>
      </c>
      <c r="N22" s="124">
        <f t="shared" si="28"/>
        <v>3622.9908</v>
      </c>
      <c r="O22" s="123">
        <f t="shared" si="29"/>
        <v>3.6229908000000002</v>
      </c>
      <c r="P22" s="123">
        <f t="shared" si="4"/>
        <v>8.4673654681196382</v>
      </c>
      <c r="R22" s="122">
        <v>991</v>
      </c>
      <c r="S22" s="122">
        <v>1040</v>
      </c>
      <c r="T22" s="123">
        <f t="shared" si="35"/>
        <v>1015.5</v>
      </c>
      <c r="U22" s="122">
        <v>781</v>
      </c>
      <c r="V22" s="124">
        <f t="shared" si="30"/>
        <v>1950.3841229193342</v>
      </c>
      <c r="W22" s="125">
        <f t="shared" si="31"/>
        <v>1.9503841229193342</v>
      </c>
      <c r="X22" s="123">
        <f t="shared" si="32"/>
        <v>11.156197183098591</v>
      </c>
      <c r="Y22" s="123">
        <f t="shared" si="33"/>
        <v>2.5866443735447695</v>
      </c>
      <c r="Z22" s="123">
        <f t="shared" ref="Z22:Z23" si="36">(Y22*$C$2)/1000</f>
        <v>26.073375285331277</v>
      </c>
    </row>
    <row r="23" spans="1:26">
      <c r="A23" s="74"/>
      <c r="B23" s="121">
        <v>43495.344444444447</v>
      </c>
      <c r="C23" s="122">
        <v>157440</v>
      </c>
      <c r="D23" s="122">
        <v>78.56</v>
      </c>
      <c r="E23" s="122">
        <v>311.26</v>
      </c>
      <c r="F23" s="122">
        <v>219.62</v>
      </c>
      <c r="G23" s="121">
        <v>43490.381249999999</v>
      </c>
      <c r="H23" s="124">
        <f>+'SL3 Effluent results'!D847</f>
        <v>147830</v>
      </c>
      <c r="I23" s="124">
        <f t="shared" ref="I23:I29" si="37">C23-H23</f>
        <v>9610</v>
      </c>
      <c r="J23" s="126">
        <f t="shared" ref="J23:J29" si="38">B23-G23</f>
        <v>4.9631944444481633</v>
      </c>
      <c r="K23" s="127">
        <v>7147</v>
      </c>
      <c r="L23" s="124">
        <f t="shared" ref="L23:L29" si="39">C23-H23</f>
        <v>9610</v>
      </c>
      <c r="M23" s="122">
        <f t="shared" ref="M23:M29" si="40">(D23+E23+F23)/1000</f>
        <v>0.60944000000000009</v>
      </c>
      <c r="N23" s="124">
        <f t="shared" ref="N23:N29" si="41">M23*L23</f>
        <v>5856.7184000000007</v>
      </c>
      <c r="O23" s="123">
        <f t="shared" ref="O23:O29" si="42">N23/1000</f>
        <v>5.856718400000001</v>
      </c>
      <c r="P23" s="123">
        <f t="shared" si="4"/>
        <v>8.2602100842311472</v>
      </c>
      <c r="R23" s="122">
        <v>985</v>
      </c>
      <c r="S23" s="122">
        <v>963</v>
      </c>
      <c r="T23" s="123">
        <f t="shared" si="35"/>
        <v>974</v>
      </c>
      <c r="U23" s="122">
        <v>733</v>
      </c>
      <c r="V23" s="124">
        <f t="shared" ref="V23:V29" si="43">T23*2*750/U23</f>
        <v>1993.1787175989086</v>
      </c>
      <c r="W23" s="125">
        <f t="shared" ref="W23:W29" si="44">V23/1000</f>
        <v>1.9931787175989086</v>
      </c>
      <c r="X23" s="123">
        <f t="shared" ref="X23:X29" si="45">(W23*I23)/1000</f>
        <v>19.154447476125512</v>
      </c>
      <c r="Y23" s="123">
        <f t="shared" ref="Y23:Y29" si="46">(X23*1000)/K23</f>
        <v>2.6800682070974551</v>
      </c>
      <c r="Z23" s="123">
        <f t="shared" si="36"/>
        <v>27.015087527542345</v>
      </c>
    </row>
    <row r="24" spans="1:26">
      <c r="A24" s="74"/>
      <c r="B24" s="121">
        <v>43496.386111111111</v>
      </c>
      <c r="C24" s="122">
        <v>159573</v>
      </c>
      <c r="D24" s="122">
        <v>83.6</v>
      </c>
      <c r="E24" s="122">
        <v>268.08999999999997</v>
      </c>
      <c r="F24" s="122">
        <v>215.58</v>
      </c>
      <c r="G24" s="121">
        <v>43490.381249999999</v>
      </c>
      <c r="H24" s="124">
        <f>+'SL3 Effluent results'!D847</f>
        <v>147830</v>
      </c>
      <c r="I24" s="124">
        <f t="shared" si="37"/>
        <v>11743</v>
      </c>
      <c r="J24" s="126">
        <f t="shared" si="38"/>
        <v>6.0048611111124046</v>
      </c>
      <c r="K24" s="127">
        <v>8647</v>
      </c>
      <c r="L24" s="124">
        <f t="shared" si="39"/>
        <v>11743</v>
      </c>
      <c r="M24" s="122">
        <f t="shared" si="40"/>
        <v>0.56726999999999994</v>
      </c>
      <c r="N24" s="124">
        <f t="shared" si="41"/>
        <v>6661.4516099999992</v>
      </c>
      <c r="O24" s="123">
        <f t="shared" si="42"/>
        <v>6.6614516099999994</v>
      </c>
      <c r="P24" s="123">
        <f t="shared" ref="P24:P101" si="47">(O24*1000/K24)*$C$2/1000</f>
        <v>7.7654021312362662</v>
      </c>
      <c r="R24" s="122">
        <v>989</v>
      </c>
      <c r="S24" s="122">
        <v>996</v>
      </c>
      <c r="T24" s="123">
        <f t="shared" si="35"/>
        <v>992.5</v>
      </c>
      <c r="U24" s="122">
        <v>746</v>
      </c>
      <c r="V24" s="124">
        <f t="shared" si="43"/>
        <v>1995.6434316353887</v>
      </c>
      <c r="W24" s="125">
        <f t="shared" si="44"/>
        <v>1.9956434316353886</v>
      </c>
      <c r="X24" s="123">
        <f t="shared" si="45"/>
        <v>23.434840817694365</v>
      </c>
      <c r="Y24" s="123">
        <f t="shared" si="46"/>
        <v>2.7101700957204078</v>
      </c>
      <c r="Z24" s="123">
        <f t="shared" ref="Z24:Z101" si="48">(Y24*$C$2)/1000</f>
        <v>27.318514564861712</v>
      </c>
    </row>
    <row r="25" spans="1:26">
      <c r="A25" s="74"/>
      <c r="B25" s="121">
        <v>43500.361111111109</v>
      </c>
      <c r="C25" s="122">
        <v>166580</v>
      </c>
      <c r="D25" s="122">
        <v>68.23</v>
      </c>
      <c r="E25" s="122">
        <v>157.08000000000001</v>
      </c>
      <c r="F25" s="122">
        <v>132.43</v>
      </c>
      <c r="G25" s="121">
        <v>43497.354166666664</v>
      </c>
      <c r="H25" s="124">
        <f>+'SL3 Effluent results'!D848</f>
        <v>160990</v>
      </c>
      <c r="I25" s="124">
        <f t="shared" si="37"/>
        <v>5590</v>
      </c>
      <c r="J25" s="126">
        <f t="shared" si="38"/>
        <v>3.0069444444452529</v>
      </c>
      <c r="K25" s="127">
        <v>4330</v>
      </c>
      <c r="L25" s="124">
        <f t="shared" si="39"/>
        <v>5590</v>
      </c>
      <c r="M25" s="122">
        <f t="shared" si="40"/>
        <v>0.35774</v>
      </c>
      <c r="N25" s="124">
        <f t="shared" si="41"/>
        <v>1999.7665999999999</v>
      </c>
      <c r="O25" s="123">
        <f t="shared" si="42"/>
        <v>1.9997665999999998</v>
      </c>
      <c r="P25" s="123">
        <f t="shared" si="47"/>
        <v>4.6553458032332564</v>
      </c>
      <c r="R25" s="122">
        <v>953</v>
      </c>
      <c r="S25" s="122">
        <v>952</v>
      </c>
      <c r="T25" s="123">
        <f t="shared" si="35"/>
        <v>952.5</v>
      </c>
      <c r="U25" s="122">
        <v>765</v>
      </c>
      <c r="V25" s="124">
        <f t="shared" si="43"/>
        <v>1867.6470588235295</v>
      </c>
      <c r="W25" s="125">
        <f t="shared" si="44"/>
        <v>1.8676470588235294</v>
      </c>
      <c r="X25" s="123">
        <f t="shared" si="45"/>
        <v>10.440147058823531</v>
      </c>
      <c r="Y25" s="123">
        <f t="shared" si="46"/>
        <v>2.4111194131232172</v>
      </c>
      <c r="Z25" s="123">
        <f t="shared" si="48"/>
        <v>24.304083684282027</v>
      </c>
    </row>
    <row r="26" spans="1:26">
      <c r="A26" s="74"/>
      <c r="B26" s="121">
        <v>43501.459722222222</v>
      </c>
      <c r="C26" s="122">
        <v>168670</v>
      </c>
      <c r="D26" s="122">
        <v>22.68</v>
      </c>
      <c r="E26" s="122">
        <v>177.78</v>
      </c>
      <c r="F26" s="122">
        <v>153.38999999999999</v>
      </c>
      <c r="G26" s="121">
        <v>43497.354166666664</v>
      </c>
      <c r="H26" s="124">
        <v>160990</v>
      </c>
      <c r="I26" s="124">
        <f t="shared" si="37"/>
        <v>7680</v>
      </c>
      <c r="J26" s="126">
        <f t="shared" si="38"/>
        <v>4.1055555555576575</v>
      </c>
      <c r="K26" s="127">
        <v>5912</v>
      </c>
      <c r="L26" s="124">
        <f t="shared" si="39"/>
        <v>7680</v>
      </c>
      <c r="M26" s="122">
        <f t="shared" si="40"/>
        <v>0.35385</v>
      </c>
      <c r="N26" s="124">
        <f t="shared" si="41"/>
        <v>2717.5680000000002</v>
      </c>
      <c r="O26" s="123">
        <f t="shared" si="42"/>
        <v>2.7175680000000004</v>
      </c>
      <c r="P26" s="123">
        <f t="shared" si="47"/>
        <v>4.633471826792964</v>
      </c>
      <c r="R26" s="122">
        <v>920</v>
      </c>
      <c r="S26" s="122">
        <v>909</v>
      </c>
      <c r="T26" s="123">
        <f t="shared" si="35"/>
        <v>914.5</v>
      </c>
      <c r="U26" s="122">
        <v>744</v>
      </c>
      <c r="V26" s="124">
        <f t="shared" si="43"/>
        <v>1843.75</v>
      </c>
      <c r="W26" s="125">
        <f t="shared" si="44"/>
        <v>1.84375</v>
      </c>
      <c r="X26" s="123">
        <f t="shared" si="45"/>
        <v>14.16</v>
      </c>
      <c r="Y26" s="123">
        <f t="shared" si="46"/>
        <v>2.3951285520974288</v>
      </c>
      <c r="Z26" s="123">
        <f t="shared" si="48"/>
        <v>24.142895805142082</v>
      </c>
    </row>
    <row r="27" spans="1:26">
      <c r="A27" s="74"/>
      <c r="B27" s="121">
        <v>43502.365277777775</v>
      </c>
      <c r="C27" s="122">
        <v>170580</v>
      </c>
      <c r="D27" s="122">
        <v>31</v>
      </c>
      <c r="E27" s="122">
        <v>189.92</v>
      </c>
      <c r="F27" s="122">
        <v>151.41999999999999</v>
      </c>
      <c r="G27" s="121">
        <v>43497.354166666664</v>
      </c>
      <c r="H27" s="124">
        <f>+'SL3 Effluent results'!D848</f>
        <v>160990</v>
      </c>
      <c r="I27" s="124">
        <f t="shared" si="37"/>
        <v>9590</v>
      </c>
      <c r="J27" s="126">
        <f t="shared" si="38"/>
        <v>5.0111111111109494</v>
      </c>
      <c r="K27" s="127">
        <v>7216</v>
      </c>
      <c r="L27" s="124">
        <f t="shared" si="39"/>
        <v>9590</v>
      </c>
      <c r="M27" s="122">
        <f t="shared" si="40"/>
        <v>0.37233999999999995</v>
      </c>
      <c r="N27" s="124">
        <f t="shared" si="41"/>
        <v>3570.7405999999996</v>
      </c>
      <c r="O27" s="123">
        <f t="shared" si="42"/>
        <v>3.5707405999999997</v>
      </c>
      <c r="P27" s="123">
        <f t="shared" si="47"/>
        <v>4.987952501108647</v>
      </c>
      <c r="R27" s="122">
        <v>921</v>
      </c>
      <c r="S27" s="122">
        <v>924</v>
      </c>
      <c r="T27" s="123">
        <f>(R27+S27)/2</f>
        <v>922.5</v>
      </c>
      <c r="U27" s="122">
        <v>744</v>
      </c>
      <c r="V27" s="124">
        <f t="shared" si="43"/>
        <v>1859.8790322580646</v>
      </c>
      <c r="W27" s="125">
        <f t="shared" si="44"/>
        <v>1.8598790322580647</v>
      </c>
      <c r="X27" s="123">
        <f t="shared" si="45"/>
        <v>17.836239919354842</v>
      </c>
      <c r="Y27" s="123">
        <f t="shared" si="46"/>
        <v>2.4717627382697951</v>
      </c>
      <c r="Z27" s="123">
        <f t="shared" si="48"/>
        <v>24.915368401759533</v>
      </c>
    </row>
    <row r="28" spans="1:26">
      <c r="A28" s="74"/>
      <c r="B28" s="121">
        <v>43508.375</v>
      </c>
      <c r="C28" s="122">
        <v>181920</v>
      </c>
      <c r="D28" s="122">
        <v>54.07</v>
      </c>
      <c r="E28" s="122">
        <v>268.95</v>
      </c>
      <c r="F28" s="122">
        <v>123.55</v>
      </c>
      <c r="G28" s="121">
        <v>43504.371527777781</v>
      </c>
      <c r="H28" s="124">
        <f>+'SL3 Effluent results'!D849</f>
        <v>174260</v>
      </c>
      <c r="I28" s="124">
        <f t="shared" si="37"/>
        <v>7660</v>
      </c>
      <c r="J28" s="126">
        <f t="shared" si="38"/>
        <v>4.0034722222189885</v>
      </c>
      <c r="K28" s="127">
        <v>5765</v>
      </c>
      <c r="L28" s="124">
        <f t="shared" si="39"/>
        <v>7660</v>
      </c>
      <c r="M28" s="122">
        <f t="shared" si="40"/>
        <v>0.44656999999999997</v>
      </c>
      <c r="N28" s="124">
        <f t="shared" si="41"/>
        <v>3420.7261999999996</v>
      </c>
      <c r="O28" s="123">
        <f t="shared" si="42"/>
        <v>3.4207261999999998</v>
      </c>
      <c r="P28" s="123">
        <f t="shared" si="47"/>
        <v>5.981078941196877</v>
      </c>
      <c r="R28" s="122">
        <v>908</v>
      </c>
      <c r="S28" s="122">
        <v>903</v>
      </c>
      <c r="T28" s="123">
        <f>(R28+S28)/2</f>
        <v>905.5</v>
      </c>
      <c r="U28" s="122">
        <v>758</v>
      </c>
      <c r="V28" s="124">
        <f t="shared" si="43"/>
        <v>1791.8865435356201</v>
      </c>
      <c r="W28" s="125">
        <f t="shared" si="44"/>
        <v>1.7918865435356202</v>
      </c>
      <c r="X28" s="123">
        <f t="shared" si="45"/>
        <v>13.725850923482851</v>
      </c>
      <c r="Y28" s="123">
        <f t="shared" si="46"/>
        <v>2.3808934819571292</v>
      </c>
      <c r="Z28" s="123">
        <f t="shared" si="48"/>
        <v>23.999406298127862</v>
      </c>
    </row>
    <row r="29" spans="1:26">
      <c r="A29" s="74"/>
      <c r="B29" s="121">
        <v>43515.390277777777</v>
      </c>
      <c r="C29" s="122">
        <v>195410</v>
      </c>
      <c r="D29" s="122">
        <v>63.05</v>
      </c>
      <c r="E29" s="122">
        <v>176.04</v>
      </c>
      <c r="F29" s="122">
        <v>128.52000000000001</v>
      </c>
      <c r="G29" s="121">
        <v>43511.375</v>
      </c>
      <c r="H29" s="124">
        <f>+'SL3 Effluent results'!D850</f>
        <v>187850</v>
      </c>
      <c r="I29" s="124">
        <f t="shared" si="37"/>
        <v>7560</v>
      </c>
      <c r="J29" s="126">
        <f t="shared" si="38"/>
        <v>4.015277777776646</v>
      </c>
      <c r="K29" s="127">
        <v>5782</v>
      </c>
      <c r="L29" s="124">
        <f t="shared" si="39"/>
        <v>7560</v>
      </c>
      <c r="M29" s="122">
        <f t="shared" si="40"/>
        <v>0.36760999999999999</v>
      </c>
      <c r="N29" s="124">
        <f t="shared" si="41"/>
        <v>2779.1316000000002</v>
      </c>
      <c r="O29" s="123">
        <f t="shared" si="42"/>
        <v>2.7791316000000004</v>
      </c>
      <c r="P29" s="123">
        <f t="shared" si="47"/>
        <v>4.8449751864406778</v>
      </c>
      <c r="R29" s="122">
        <v>847</v>
      </c>
      <c r="S29" s="122">
        <v>840</v>
      </c>
      <c r="T29" s="123">
        <f>(R29+S29)/2</f>
        <v>843.5</v>
      </c>
      <c r="U29" s="122">
        <v>737</v>
      </c>
      <c r="V29" s="124">
        <f t="shared" si="43"/>
        <v>1716.7571234735415</v>
      </c>
      <c r="W29" s="125">
        <f t="shared" si="44"/>
        <v>1.7167571234735415</v>
      </c>
      <c r="X29" s="123">
        <f t="shared" si="45"/>
        <v>12.978683853459973</v>
      </c>
      <c r="Y29" s="123">
        <f t="shared" si="46"/>
        <v>2.2446703309339284</v>
      </c>
      <c r="Z29" s="123">
        <f t="shared" si="48"/>
        <v>22.626276935813998</v>
      </c>
    </row>
    <row r="30" spans="1:26" s="105" customFormat="1">
      <c r="A30" s="131"/>
      <c r="B30" s="132">
        <v>43522</v>
      </c>
      <c r="C30" s="133">
        <v>207480</v>
      </c>
      <c r="D30" s="133">
        <v>8.65</v>
      </c>
      <c r="E30" s="133">
        <v>86.236999999999995</v>
      </c>
      <c r="F30" s="133">
        <v>135</v>
      </c>
      <c r="G30" s="132">
        <v>43518.380555555559</v>
      </c>
      <c r="H30" s="127">
        <f>+'SL3 Effluent results'!D851</f>
        <v>201280</v>
      </c>
      <c r="I30" s="127">
        <f>C30-H30</f>
        <v>6200</v>
      </c>
      <c r="J30" s="126">
        <f>B30-G30</f>
        <v>3.6194444444408873</v>
      </c>
      <c r="K30" s="127">
        <v>5212</v>
      </c>
      <c r="L30" s="127">
        <f>C30-H30</f>
        <v>6200</v>
      </c>
      <c r="M30" s="133">
        <f>(D30+E30+F30)/1000</f>
        <v>0.22988700000000001</v>
      </c>
      <c r="N30" s="127">
        <f>M30*L30</f>
        <v>1425.2994000000001</v>
      </c>
      <c r="O30" s="134">
        <f>N30/1000</f>
        <v>1.4252994000000001</v>
      </c>
      <c r="P30" s="134">
        <f t="shared" si="47"/>
        <v>2.7565268518802766</v>
      </c>
      <c r="R30" s="133">
        <v>638</v>
      </c>
      <c r="S30" s="133">
        <v>639</v>
      </c>
      <c r="T30" s="134">
        <f>(R30+S30)/2</f>
        <v>638.5</v>
      </c>
      <c r="U30" s="133">
        <v>729</v>
      </c>
      <c r="V30" s="127">
        <f>T30*2*750/U30</f>
        <v>1313.7860082304526</v>
      </c>
      <c r="W30" s="135">
        <f>V30/1000</f>
        <v>1.3137860082304527</v>
      </c>
      <c r="X30" s="134">
        <f>(W30*I30)/1000</f>
        <v>8.1454732510288075</v>
      </c>
      <c r="Y30" s="134">
        <f>(X30*1000)/K30</f>
        <v>1.5628306314330023</v>
      </c>
      <c r="Z30" s="134">
        <f t="shared" si="48"/>
        <v>15.753332764844663</v>
      </c>
    </row>
    <row r="31" spans="1:26">
      <c r="A31" s="74"/>
      <c r="B31" s="121">
        <v>43529.374942129631</v>
      </c>
      <c r="C31" s="122">
        <v>220550</v>
      </c>
      <c r="D31" s="122">
        <v>0</v>
      </c>
      <c r="E31" s="122">
        <v>298.91000000000003</v>
      </c>
      <c r="F31" s="122">
        <v>128.71</v>
      </c>
      <c r="G31" s="121">
        <v>43525.379166666666</v>
      </c>
      <c r="H31" s="124">
        <f>+'SL3 Effluent results'!D852</f>
        <v>212130</v>
      </c>
      <c r="I31" s="124">
        <f t="shared" ref="I31:I32" si="49">C31-H31</f>
        <v>8420</v>
      </c>
      <c r="J31" s="126">
        <f t="shared" ref="J31:J32" si="50">B31-G31</f>
        <v>3.9957754629649571</v>
      </c>
      <c r="K31" s="127">
        <v>5753</v>
      </c>
      <c r="L31" s="124">
        <f t="shared" ref="L31:L32" si="51">C31-H31</f>
        <v>8420</v>
      </c>
      <c r="M31" s="122">
        <f t="shared" ref="M31:M32" si="52">(D31+E31+F31)/1000</f>
        <v>0.42762</v>
      </c>
      <c r="N31" s="124">
        <f t="shared" ref="N31:N32" si="53">M31*L31</f>
        <v>3600.5603999999998</v>
      </c>
      <c r="O31" s="123">
        <f t="shared" ref="O31:O32" si="54">N31/1000</f>
        <v>3.6005604</v>
      </c>
      <c r="P31" s="123">
        <f t="shared" si="47"/>
        <v>6.3086474590648347</v>
      </c>
      <c r="R31" s="122">
        <v>983</v>
      </c>
      <c r="S31" s="122">
        <v>1003</v>
      </c>
      <c r="T31" s="123">
        <f t="shared" ref="T31:T32" si="55">(R31+S31)/2</f>
        <v>993</v>
      </c>
      <c r="U31" s="122">
        <v>770</v>
      </c>
      <c r="V31" s="124">
        <f t="shared" ref="V31:V32" si="56">T31*2*750/U31</f>
        <v>1934.4155844155844</v>
      </c>
      <c r="W31" s="125">
        <f t="shared" ref="W31:W32" si="57">V31/1000</f>
        <v>1.9344155844155844</v>
      </c>
      <c r="X31" s="123">
        <f t="shared" ref="X31:X32" si="58">(W31*I31)/1000</f>
        <v>16.287779220779221</v>
      </c>
      <c r="Y31" s="123">
        <f t="shared" ref="Y31:Y32" si="59">(X31*1000)/K31</f>
        <v>2.8311801183346463</v>
      </c>
      <c r="Z31" s="123">
        <f t="shared" si="48"/>
        <v>28.538295592813235</v>
      </c>
    </row>
    <row r="32" spans="1:26">
      <c r="A32" s="74"/>
      <c r="B32" s="121">
        <v>43530.357638888891</v>
      </c>
      <c r="C32" s="122">
        <v>222200</v>
      </c>
      <c r="D32" s="122">
        <v>0</v>
      </c>
      <c r="E32" s="122">
        <v>276.24</v>
      </c>
      <c r="F32" s="122">
        <v>150.33000000000001</v>
      </c>
      <c r="G32" s="121">
        <v>43525.379166666666</v>
      </c>
      <c r="H32" s="124">
        <f>+'SL3 Effluent results'!D852</f>
        <v>212130</v>
      </c>
      <c r="I32" s="124">
        <f t="shared" si="49"/>
        <v>10070</v>
      </c>
      <c r="J32" s="126">
        <f t="shared" si="50"/>
        <v>4.9784722222248092</v>
      </c>
      <c r="K32" s="127">
        <v>7169</v>
      </c>
      <c r="L32" s="124">
        <f t="shared" si="51"/>
        <v>10070</v>
      </c>
      <c r="M32" s="122">
        <f t="shared" si="52"/>
        <v>0.42657000000000006</v>
      </c>
      <c r="N32" s="124">
        <f t="shared" si="53"/>
        <v>4295.5599000000002</v>
      </c>
      <c r="O32" s="123">
        <f t="shared" si="54"/>
        <v>4.2955598999999998</v>
      </c>
      <c r="P32" s="123">
        <f t="shared" si="47"/>
        <v>6.0397885049518765</v>
      </c>
      <c r="R32" s="122">
        <v>961</v>
      </c>
      <c r="S32" s="122">
        <v>965</v>
      </c>
      <c r="T32" s="123">
        <f t="shared" si="55"/>
        <v>963</v>
      </c>
      <c r="U32" s="122">
        <v>738</v>
      </c>
      <c r="V32" s="124">
        <f t="shared" si="56"/>
        <v>1957.3170731707316</v>
      </c>
      <c r="W32" s="125">
        <f t="shared" si="57"/>
        <v>1.9573170731707317</v>
      </c>
      <c r="X32" s="123">
        <f t="shared" si="58"/>
        <v>19.710182926829269</v>
      </c>
      <c r="Y32" s="123">
        <f t="shared" si="59"/>
        <v>2.7493629413906078</v>
      </c>
      <c r="Z32" s="123">
        <f t="shared" si="48"/>
        <v>27.713578449217326</v>
      </c>
    </row>
    <row r="33" spans="1:26">
      <c r="A33" s="74"/>
      <c r="B33" s="121">
        <v>43531.366666666669</v>
      </c>
      <c r="C33" s="122">
        <v>223960</v>
      </c>
      <c r="D33" s="122">
        <v>0</v>
      </c>
      <c r="E33" s="122">
        <v>248.65</v>
      </c>
      <c r="F33" s="122">
        <v>157.35</v>
      </c>
      <c r="G33" s="121">
        <v>43525.379166666666</v>
      </c>
      <c r="H33" s="124">
        <v>212130</v>
      </c>
      <c r="I33" s="124">
        <f>C33-H33</f>
        <v>11830</v>
      </c>
      <c r="J33" s="126">
        <f>B33-G33</f>
        <v>5.9875000000029104</v>
      </c>
      <c r="K33" s="127">
        <v>8622</v>
      </c>
      <c r="L33" s="124">
        <f>C33-H33</f>
        <v>11830</v>
      </c>
      <c r="M33" s="122">
        <f>(D33+E33+F33)/1000</f>
        <v>0.40600000000000003</v>
      </c>
      <c r="N33" s="124">
        <f>M33*L33</f>
        <v>4802.9800000000005</v>
      </c>
      <c r="O33" s="123">
        <f>N33/1000</f>
        <v>4.8029800000000007</v>
      </c>
      <c r="P33" s="123">
        <f t="shared" si="47"/>
        <v>5.615174947807934</v>
      </c>
      <c r="R33" s="122">
        <v>957</v>
      </c>
      <c r="S33" s="122">
        <v>954</v>
      </c>
      <c r="T33" s="123">
        <f>(R33+S33)/2</f>
        <v>955.5</v>
      </c>
      <c r="U33" s="122">
        <v>737</v>
      </c>
      <c r="V33" s="124">
        <f>T33*2*750/U33</f>
        <v>1944.7082767978291</v>
      </c>
      <c r="W33" s="125">
        <f>V33/1000</f>
        <v>1.944708276797829</v>
      </c>
      <c r="X33" s="123">
        <f>(W33*I33)/1000</f>
        <v>23.005898914518319</v>
      </c>
      <c r="Y33" s="123">
        <f>(X33*1000)/K33</f>
        <v>2.6682786957223752</v>
      </c>
      <c r="Z33" s="123">
        <f t="shared" si="48"/>
        <v>26.896249252881542</v>
      </c>
    </row>
    <row r="34" spans="1:26">
      <c r="A34" s="74"/>
      <c r="B34" s="121">
        <v>43536.370138888888</v>
      </c>
      <c r="C34" s="122">
        <v>233350</v>
      </c>
      <c r="D34" s="122">
        <v>6.11</v>
      </c>
      <c r="E34" s="122">
        <v>147.56</v>
      </c>
      <c r="F34" s="122">
        <v>108.64</v>
      </c>
      <c r="G34" s="121">
        <v>43532.37777777778</v>
      </c>
      <c r="H34" s="124">
        <v>225870</v>
      </c>
      <c r="I34" s="124">
        <f>C34-H34</f>
        <v>7480</v>
      </c>
      <c r="J34" s="126">
        <f>B34-G34</f>
        <v>3.992361111108039</v>
      </c>
      <c r="K34" s="127">
        <v>5749</v>
      </c>
      <c r="L34" s="124">
        <f>C34-H34</f>
        <v>7480</v>
      </c>
      <c r="M34" s="122">
        <f>(D34+E34+F34)/1000</f>
        <v>0.26230999999999999</v>
      </c>
      <c r="N34" s="124">
        <f>M34*L34</f>
        <v>1962.0788</v>
      </c>
      <c r="O34" s="123">
        <f>N34/1000</f>
        <v>1.9620788</v>
      </c>
      <c r="P34" s="123">
        <f t="shared" si="47"/>
        <v>3.4402077411723782</v>
      </c>
      <c r="R34" s="122">
        <v>911</v>
      </c>
      <c r="S34" s="122">
        <v>904</v>
      </c>
      <c r="T34" s="123">
        <f>(R34+S34)/2</f>
        <v>907.5</v>
      </c>
      <c r="U34" s="122">
        <v>754</v>
      </c>
      <c r="V34" s="124">
        <f>T34*2*750/U34</f>
        <v>1805.371352785146</v>
      </c>
      <c r="W34" s="125">
        <f>V34/1000</f>
        <v>1.805371352785146</v>
      </c>
      <c r="X34" s="123">
        <f>(W34*I34)/1000</f>
        <v>13.504177718832892</v>
      </c>
      <c r="Y34" s="123">
        <f>(X34*1000)/K34</f>
        <v>2.3489611617381967</v>
      </c>
      <c r="Z34" s="123">
        <f t="shared" si="48"/>
        <v>23.677528510321022</v>
      </c>
    </row>
    <row r="35" spans="1:26">
      <c r="A35" s="74"/>
      <c r="B35" s="121">
        <v>43542.341666666667</v>
      </c>
      <c r="C35" s="122">
        <v>245960</v>
      </c>
      <c r="D35" s="122">
        <v>5.31</v>
      </c>
      <c r="E35" s="122">
        <v>300.39</v>
      </c>
      <c r="F35" s="122">
        <v>120.24</v>
      </c>
      <c r="G35" s="121">
        <v>43539.373611111114</v>
      </c>
      <c r="H35" s="124">
        <v>239090</v>
      </c>
      <c r="I35" s="124">
        <f t="shared" ref="I35:I36" si="60">C35-H35</f>
        <v>6870</v>
      </c>
      <c r="J35" s="126">
        <f t="shared" ref="J35:J36" si="61">B35-G35</f>
        <v>2.9680555555532919</v>
      </c>
      <c r="K35" s="127">
        <v>4274</v>
      </c>
      <c r="L35" s="124">
        <f t="shared" ref="L35:L36" si="62">C35-H35</f>
        <v>6870</v>
      </c>
      <c r="M35" s="122">
        <f t="shared" ref="M35:M36" si="63">(D35+E35+F35)/1000</f>
        <v>0.42593999999999999</v>
      </c>
      <c r="N35" s="124">
        <f t="shared" ref="N35:N36" si="64">M35*L35</f>
        <v>2926.2077999999997</v>
      </c>
      <c r="O35" s="123">
        <f t="shared" ref="O35:O36" si="65">N35/1000</f>
        <v>2.9262077999999998</v>
      </c>
      <c r="P35" s="123">
        <f t="shared" si="47"/>
        <v>6.9013043107159557</v>
      </c>
      <c r="R35" s="122">
        <v>1008</v>
      </c>
      <c r="S35" s="122">
        <v>1010</v>
      </c>
      <c r="T35" s="123">
        <f t="shared" ref="T35:T36" si="66">(R35+S35)/2</f>
        <v>1009</v>
      </c>
      <c r="U35" s="122">
        <v>737</v>
      </c>
      <c r="V35" s="124">
        <f t="shared" ref="V35:V36" si="67">T35*2*750/U35</f>
        <v>2053.59565807327</v>
      </c>
      <c r="W35" s="125">
        <f t="shared" ref="W35:W36" si="68">V35/1000</f>
        <v>2.0535956580732702</v>
      </c>
      <c r="X35" s="123">
        <f t="shared" ref="X35:X36" si="69">(W35*I35)/1000</f>
        <v>14.108202170963366</v>
      </c>
      <c r="Y35" s="123">
        <f t="shared" ref="Y35:Y36" si="70">(X35*1000)/K35</f>
        <v>3.3009363993830991</v>
      </c>
      <c r="Z35" s="123">
        <f t="shared" si="48"/>
        <v>33.273438905781639</v>
      </c>
    </row>
    <row r="36" spans="1:26">
      <c r="A36" s="74"/>
      <c r="B36" s="121">
        <v>43543.333333333336</v>
      </c>
      <c r="C36" s="122">
        <v>247871</v>
      </c>
      <c r="D36" s="122">
        <v>0</v>
      </c>
      <c r="E36" s="122">
        <v>266.87</v>
      </c>
      <c r="F36" s="122">
        <v>125.39</v>
      </c>
      <c r="G36" s="121">
        <v>43539.373611111114</v>
      </c>
      <c r="H36" s="124">
        <v>239090</v>
      </c>
      <c r="I36" s="124">
        <f t="shared" si="60"/>
        <v>8781</v>
      </c>
      <c r="J36" s="126">
        <f t="shared" si="61"/>
        <v>3.9597222222218988</v>
      </c>
      <c r="K36" s="127">
        <v>5702</v>
      </c>
      <c r="L36" s="124">
        <f t="shared" si="62"/>
        <v>8781</v>
      </c>
      <c r="M36" s="122">
        <f t="shared" si="63"/>
        <v>0.39226</v>
      </c>
      <c r="N36" s="124">
        <f t="shared" si="64"/>
        <v>3444.4350599999998</v>
      </c>
      <c r="O36" s="123">
        <f t="shared" si="65"/>
        <v>3.44443506</v>
      </c>
      <c r="P36" s="123">
        <f t="shared" si="47"/>
        <v>6.0890749569975453</v>
      </c>
      <c r="R36" s="122">
        <v>996</v>
      </c>
      <c r="S36" s="122">
        <v>1002</v>
      </c>
      <c r="T36" s="123">
        <f t="shared" si="66"/>
        <v>999</v>
      </c>
      <c r="U36" s="122">
        <v>745</v>
      </c>
      <c r="V36" s="124">
        <f t="shared" si="67"/>
        <v>2011.4093959731545</v>
      </c>
      <c r="W36" s="125">
        <f t="shared" si="68"/>
        <v>2.0114093959731543</v>
      </c>
      <c r="X36" s="123">
        <f t="shared" si="69"/>
        <v>17.662185906040268</v>
      </c>
      <c r="Y36" s="123">
        <f t="shared" si="70"/>
        <v>3.0975422493932423</v>
      </c>
      <c r="Z36" s="123">
        <f t="shared" si="48"/>
        <v>31.223225873883884</v>
      </c>
    </row>
    <row r="37" spans="1:26">
      <c r="A37" s="74"/>
      <c r="B37" s="121">
        <v>43544.324999999997</v>
      </c>
      <c r="C37" s="122">
        <v>250098</v>
      </c>
      <c r="D37" s="122">
        <v>4.16</v>
      </c>
      <c r="E37" s="122">
        <v>281.10000000000002</v>
      </c>
      <c r="F37" s="122">
        <v>123.63</v>
      </c>
      <c r="G37" s="121">
        <v>43539.373611111114</v>
      </c>
      <c r="H37" s="124">
        <v>239090</v>
      </c>
      <c r="I37" s="124">
        <f>C37-H37</f>
        <v>11008</v>
      </c>
      <c r="J37" s="126">
        <f>B37-G37</f>
        <v>4.9513888888832298</v>
      </c>
      <c r="K37" s="127">
        <v>7130</v>
      </c>
      <c r="L37" s="124">
        <f>C37-H37</f>
        <v>11008</v>
      </c>
      <c r="M37" s="122">
        <f>(D37+E37+F37)/1000</f>
        <v>0.40889000000000003</v>
      </c>
      <c r="N37" s="124">
        <f>M37*L37</f>
        <v>4501.0611200000003</v>
      </c>
      <c r="O37" s="123">
        <f>N37/1000</f>
        <v>4.5010611200000001</v>
      </c>
      <c r="P37" s="123">
        <f t="shared" si="47"/>
        <v>6.3633514852173922</v>
      </c>
      <c r="R37" s="122">
        <v>951</v>
      </c>
      <c r="S37" s="122">
        <v>957</v>
      </c>
      <c r="T37" s="123">
        <f>(R37+S37)/2</f>
        <v>954</v>
      </c>
      <c r="U37" s="122">
        <v>733</v>
      </c>
      <c r="V37" s="124">
        <f>T37*2*750/U37</f>
        <v>1952.2510231923602</v>
      </c>
      <c r="W37" s="125">
        <f>V37/1000</f>
        <v>1.9522510231923602</v>
      </c>
      <c r="X37" s="123">
        <f>(W37*I37)/1000</f>
        <v>21.490379263301499</v>
      </c>
      <c r="Y37" s="123">
        <f>(X37*1000)/K37</f>
        <v>3.0140784380507011</v>
      </c>
      <c r="Z37" s="123">
        <f t="shared" si="48"/>
        <v>30.381910655551067</v>
      </c>
    </row>
    <row r="38" spans="1:26">
      <c r="A38" s="74"/>
      <c r="B38" s="121">
        <v>43545.331944444442</v>
      </c>
      <c r="C38" s="122">
        <v>252020</v>
      </c>
      <c r="D38" s="122">
        <v>0</v>
      </c>
      <c r="E38" s="122">
        <v>277.81</v>
      </c>
      <c r="F38" s="122">
        <v>121.67</v>
      </c>
      <c r="G38" s="121">
        <v>43539.373611111114</v>
      </c>
      <c r="H38" s="124">
        <v>239090</v>
      </c>
      <c r="I38" s="124">
        <f t="shared" ref="I38:I40" si="71">C38-H38</f>
        <v>12930</v>
      </c>
      <c r="J38" s="126">
        <f t="shared" ref="J38:J40" si="72">B38-G38</f>
        <v>5.9583333333284827</v>
      </c>
      <c r="K38" s="127">
        <v>8580</v>
      </c>
      <c r="L38" s="124">
        <f t="shared" ref="L38:L40" si="73">C38-H38</f>
        <v>12930</v>
      </c>
      <c r="M38" s="122">
        <f t="shared" ref="M38:M40" si="74">(D38+E38+F38)/1000</f>
        <v>0.39948</v>
      </c>
      <c r="N38" s="124">
        <f t="shared" ref="N38:N40" si="75">M38*L38</f>
        <v>5165.2763999999997</v>
      </c>
      <c r="O38" s="123">
        <f t="shared" ref="O38:O40" si="76">N38/1000</f>
        <v>5.1652763999999998</v>
      </c>
      <c r="P38" s="123">
        <f t="shared" si="47"/>
        <v>6.0682967496503499</v>
      </c>
      <c r="R38" s="122">
        <v>986</v>
      </c>
      <c r="S38" s="122">
        <v>992</v>
      </c>
      <c r="T38" s="123">
        <f t="shared" ref="T38:T40" si="77">(R38+S38)/2</f>
        <v>989</v>
      </c>
      <c r="U38" s="122">
        <v>730</v>
      </c>
      <c r="V38" s="124">
        <f t="shared" ref="V38:V40" si="78">T38*2*750/U38</f>
        <v>2032.1917808219177</v>
      </c>
      <c r="W38" s="125">
        <f t="shared" ref="W38:W40" si="79">V38/1000</f>
        <v>2.0321917808219179</v>
      </c>
      <c r="X38" s="123">
        <f t="shared" ref="X38:X40" si="80">(W38*I38)/1000</f>
        <v>26.276239726027399</v>
      </c>
      <c r="Y38" s="123">
        <f t="shared" ref="Y38:Y40" si="81">(X38*1000)/K38</f>
        <v>3.0624988025672959</v>
      </c>
      <c r="Z38" s="123">
        <f t="shared" si="48"/>
        <v>30.869987929878342</v>
      </c>
    </row>
    <row r="39" spans="1:26">
      <c r="A39" s="74"/>
      <c r="B39" s="121">
        <v>43550.371527777781</v>
      </c>
      <c r="C39" s="122">
        <v>261150</v>
      </c>
      <c r="D39" s="122">
        <v>14.1</v>
      </c>
      <c r="E39" s="122">
        <v>344.78</v>
      </c>
      <c r="F39" s="122">
        <v>178.31</v>
      </c>
      <c r="G39" s="121">
        <v>43546.371527777781</v>
      </c>
      <c r="H39" s="124">
        <v>253130</v>
      </c>
      <c r="I39" s="124">
        <f>C39-H39</f>
        <v>8020</v>
      </c>
      <c r="J39" s="126">
        <f>B39-G39</f>
        <v>4</v>
      </c>
      <c r="K39" s="127">
        <v>5760</v>
      </c>
      <c r="L39" s="124">
        <f>C39-H39</f>
        <v>8020</v>
      </c>
      <c r="M39" s="122">
        <f>(D39+E39+F39)/1000</f>
        <v>0.53719000000000006</v>
      </c>
      <c r="N39" s="124">
        <f>M39*L39</f>
        <v>4308.2638000000006</v>
      </c>
      <c r="O39" s="123">
        <f>N39/1000</f>
        <v>4.3082638000000006</v>
      </c>
      <c r="P39" s="123">
        <f t="shared" si="47"/>
        <v>7.5394616500000007</v>
      </c>
      <c r="R39" s="122">
        <v>1102</v>
      </c>
      <c r="S39" s="122">
        <v>1117</v>
      </c>
      <c r="T39" s="123">
        <f>(R39+S39)/2</f>
        <v>1109.5</v>
      </c>
      <c r="U39" s="122">
        <v>760</v>
      </c>
      <c r="V39" s="124">
        <f>T39*2*750/U39</f>
        <v>2189.8026315789475</v>
      </c>
      <c r="W39" s="125">
        <f>V39/1000</f>
        <v>2.1898026315789476</v>
      </c>
      <c r="X39" s="123">
        <f>(W39*I39)/1000</f>
        <v>17.562217105263159</v>
      </c>
      <c r="Y39" s="123">
        <f>(X39*1000)/K39</f>
        <v>3.0489960252192985</v>
      </c>
      <c r="Z39" s="123">
        <f t="shared" si="48"/>
        <v>30.733879934210531</v>
      </c>
    </row>
    <row r="40" spans="1:26">
      <c r="A40" s="74"/>
      <c r="B40" s="121">
        <v>43551.372916666667</v>
      </c>
      <c r="C40" s="122">
        <v>262450</v>
      </c>
      <c r="D40" s="122">
        <v>13.11</v>
      </c>
      <c r="E40" s="122">
        <v>308.7</v>
      </c>
      <c r="F40" s="122">
        <v>203.55</v>
      </c>
      <c r="G40" s="121">
        <v>43546.371527777781</v>
      </c>
      <c r="H40" s="124">
        <v>253130</v>
      </c>
      <c r="I40" s="124">
        <f t="shared" si="71"/>
        <v>9320</v>
      </c>
      <c r="J40" s="126">
        <f t="shared" si="72"/>
        <v>5.0013888888861402</v>
      </c>
      <c r="K40" s="127">
        <v>7202</v>
      </c>
      <c r="L40" s="124">
        <f t="shared" si="73"/>
        <v>9320</v>
      </c>
      <c r="M40" s="122">
        <f t="shared" si="74"/>
        <v>0.52536000000000005</v>
      </c>
      <c r="N40" s="124">
        <f t="shared" si="75"/>
        <v>4896.3552000000009</v>
      </c>
      <c r="O40" s="123">
        <f t="shared" si="76"/>
        <v>4.8963552000000012</v>
      </c>
      <c r="P40" s="123">
        <f t="shared" si="47"/>
        <v>6.8529936706470442</v>
      </c>
      <c r="R40" s="122">
        <v>1068</v>
      </c>
      <c r="S40" s="122">
        <v>1068</v>
      </c>
      <c r="T40" s="123">
        <f t="shared" si="77"/>
        <v>1068</v>
      </c>
      <c r="U40" s="122">
        <v>762</v>
      </c>
      <c r="V40" s="124">
        <f t="shared" si="78"/>
        <v>2102.3622047244094</v>
      </c>
      <c r="W40" s="125">
        <f t="shared" si="79"/>
        <v>2.1023622047244093</v>
      </c>
      <c r="X40" s="123">
        <f t="shared" si="80"/>
        <v>19.594015748031495</v>
      </c>
      <c r="Y40" s="123">
        <f t="shared" si="81"/>
        <v>2.7206353440754647</v>
      </c>
      <c r="Z40" s="123">
        <f t="shared" si="48"/>
        <v>27.424004268280687</v>
      </c>
    </row>
    <row r="41" spans="1:26">
      <c r="A41" s="74"/>
      <c r="B41" s="121">
        <v>43552.362500000003</v>
      </c>
      <c r="C41" s="122">
        <v>263800</v>
      </c>
      <c r="D41" s="122">
        <v>4.96</v>
      </c>
      <c r="E41" s="122">
        <v>252.13</v>
      </c>
      <c r="F41" s="122">
        <v>210.6</v>
      </c>
      <c r="G41" s="121">
        <v>43546.371527777781</v>
      </c>
      <c r="H41" s="124">
        <v>253130</v>
      </c>
      <c r="I41" s="124">
        <f t="shared" ref="I41:I56" si="82">C41-H41</f>
        <v>10670</v>
      </c>
      <c r="J41" s="126">
        <f t="shared" ref="J41:J56" si="83">B41-G41</f>
        <v>5.9909722222218988</v>
      </c>
      <c r="K41" s="127">
        <v>8627</v>
      </c>
      <c r="L41" s="124">
        <f t="shared" ref="L41:L56" si="84">C41-H41</f>
        <v>10670</v>
      </c>
      <c r="M41" s="122">
        <f t="shared" ref="M41:M56" si="85">(D41+E41+F41)/1000</f>
        <v>0.46768999999999994</v>
      </c>
      <c r="N41" s="124">
        <f t="shared" ref="N41:N56" si="86">M41*L41</f>
        <v>4990.2522999999992</v>
      </c>
      <c r="O41" s="123">
        <f t="shared" ref="O41:O56" si="87">N41/1000</f>
        <v>4.990252299999999</v>
      </c>
      <c r="P41" s="123">
        <f t="shared" si="47"/>
        <v>5.8307341119740341</v>
      </c>
      <c r="R41" s="122">
        <v>1028</v>
      </c>
      <c r="S41" s="122">
        <v>1023</v>
      </c>
      <c r="T41" s="123">
        <f t="shared" ref="T41:T56" si="88">(R41+S41)/2</f>
        <v>1025.5</v>
      </c>
      <c r="U41" s="122">
        <v>734</v>
      </c>
      <c r="V41" s="124">
        <f t="shared" ref="V41:V56" si="89">T41*2*750/U41</f>
        <v>2095.7084468664848</v>
      </c>
      <c r="W41" s="125">
        <f t="shared" ref="W41:W56" si="90">V41/1000</f>
        <v>2.0957084468664848</v>
      </c>
      <c r="X41" s="123">
        <f t="shared" ref="X41:X56" si="91">(W41*I41)/1000</f>
        <v>22.361209128065394</v>
      </c>
      <c r="Y41" s="123">
        <f t="shared" ref="Y41:Y56" si="92">(X41*1000)/K41</f>
        <v>2.5920029127234723</v>
      </c>
      <c r="Z41" s="123">
        <f t="shared" si="48"/>
        <v>26.1273893602526</v>
      </c>
    </row>
    <row r="42" spans="1:26">
      <c r="A42" s="74"/>
      <c r="B42" s="121">
        <v>43556.517361111109</v>
      </c>
      <c r="C42" s="122">
        <v>272010</v>
      </c>
      <c r="D42" s="122">
        <v>3.79</v>
      </c>
      <c r="E42" s="122">
        <v>163.02000000000001</v>
      </c>
      <c r="F42" s="122">
        <v>151.80000000000001</v>
      </c>
      <c r="G42" s="121">
        <v>43553.374305555553</v>
      </c>
      <c r="H42" s="124">
        <v>265180</v>
      </c>
      <c r="I42" s="124">
        <f t="shared" si="82"/>
        <v>6830</v>
      </c>
      <c r="J42" s="126">
        <f t="shared" si="83"/>
        <v>3.1430555555562023</v>
      </c>
      <c r="K42" s="127">
        <v>4526</v>
      </c>
      <c r="L42" s="124">
        <f t="shared" si="84"/>
        <v>6830</v>
      </c>
      <c r="M42" s="122">
        <f t="shared" si="85"/>
        <v>0.31861</v>
      </c>
      <c r="N42" s="124">
        <f t="shared" si="86"/>
        <v>2176.1062999999999</v>
      </c>
      <c r="O42" s="123">
        <f t="shared" si="87"/>
        <v>2.1761062999999998</v>
      </c>
      <c r="P42" s="123">
        <f t="shared" si="47"/>
        <v>4.84647624922669</v>
      </c>
      <c r="R42" s="122">
        <v>977</v>
      </c>
      <c r="S42" s="122">
        <v>974</v>
      </c>
      <c r="T42" s="123">
        <f t="shared" si="88"/>
        <v>975.5</v>
      </c>
      <c r="U42" s="122">
        <v>742</v>
      </c>
      <c r="V42" s="124">
        <f t="shared" si="89"/>
        <v>1972.0350404312669</v>
      </c>
      <c r="W42" s="125">
        <f t="shared" si="90"/>
        <v>1.972035040431267</v>
      </c>
      <c r="X42" s="123">
        <f t="shared" si="91"/>
        <v>13.468999326145553</v>
      </c>
      <c r="Y42" s="123">
        <f t="shared" si="92"/>
        <v>2.9759167755513816</v>
      </c>
      <c r="Z42" s="123">
        <f t="shared" si="48"/>
        <v>29.997241097557925</v>
      </c>
    </row>
    <row r="43" spans="1:26">
      <c r="A43" s="74"/>
      <c r="B43" s="121">
        <v>43557.37777777778</v>
      </c>
      <c r="C43" s="122">
        <v>273940</v>
      </c>
      <c r="D43" s="122">
        <v>7.62</v>
      </c>
      <c r="E43" s="122">
        <v>154.1</v>
      </c>
      <c r="F43" s="122">
        <v>154.37</v>
      </c>
      <c r="G43" s="121">
        <v>43553.374305555553</v>
      </c>
      <c r="H43" s="124">
        <v>265180</v>
      </c>
      <c r="I43" s="124">
        <f t="shared" si="82"/>
        <v>8760</v>
      </c>
      <c r="J43" s="126">
        <f t="shared" si="83"/>
        <v>4.0034722222262644</v>
      </c>
      <c r="K43" s="127">
        <v>5765</v>
      </c>
      <c r="L43" s="124">
        <f t="shared" si="84"/>
        <v>8760</v>
      </c>
      <c r="M43" s="122">
        <f t="shared" si="85"/>
        <v>0.31609000000000004</v>
      </c>
      <c r="N43" s="124">
        <f t="shared" si="86"/>
        <v>2768.9484000000002</v>
      </c>
      <c r="O43" s="123">
        <f t="shared" si="87"/>
        <v>2.7689484000000002</v>
      </c>
      <c r="P43" s="123">
        <f t="shared" si="47"/>
        <v>4.8414570463139643</v>
      </c>
      <c r="R43" s="122">
        <v>834</v>
      </c>
      <c r="S43" s="122">
        <v>831</v>
      </c>
      <c r="T43" s="123">
        <f t="shared" si="88"/>
        <v>832.5</v>
      </c>
      <c r="U43" s="122">
        <v>760</v>
      </c>
      <c r="V43" s="124">
        <f t="shared" si="89"/>
        <v>1643.0921052631579</v>
      </c>
      <c r="W43" s="125">
        <f t="shared" si="90"/>
        <v>1.643092105263158</v>
      </c>
      <c r="X43" s="123">
        <f t="shared" si="91"/>
        <v>14.393486842105263</v>
      </c>
      <c r="Y43" s="123">
        <f t="shared" si="92"/>
        <v>2.4967019674076778</v>
      </c>
      <c r="Z43" s="123">
        <f t="shared" si="48"/>
        <v>25.166755831469391</v>
      </c>
    </row>
    <row r="44" spans="1:26">
      <c r="A44" s="74"/>
      <c r="B44" s="121">
        <v>43558.373611111114</v>
      </c>
      <c r="C44" s="122">
        <v>276160</v>
      </c>
      <c r="D44" s="122">
        <v>7.45</v>
      </c>
      <c r="E44" s="122">
        <v>144.47999999999999</v>
      </c>
      <c r="F44" s="122">
        <v>154.18</v>
      </c>
      <c r="G44" s="121">
        <v>43553.374305555553</v>
      </c>
      <c r="H44" s="124">
        <v>265180</v>
      </c>
      <c r="I44" s="124">
        <f t="shared" si="82"/>
        <v>10980</v>
      </c>
      <c r="J44" s="126">
        <f t="shared" si="83"/>
        <v>4.9993055555605679</v>
      </c>
      <c r="K44" s="127">
        <v>7199</v>
      </c>
      <c r="L44" s="124">
        <f t="shared" si="84"/>
        <v>10980</v>
      </c>
      <c r="M44" s="122">
        <f t="shared" si="85"/>
        <v>0.30610999999999999</v>
      </c>
      <c r="N44" s="124">
        <f t="shared" si="86"/>
        <v>3361.0877999999998</v>
      </c>
      <c r="O44" s="123">
        <f t="shared" si="87"/>
        <v>3.3610878</v>
      </c>
      <c r="P44" s="123">
        <f t="shared" si="47"/>
        <v>4.7061765556327266</v>
      </c>
      <c r="R44" s="122">
        <v>867</v>
      </c>
      <c r="S44" s="122">
        <v>858</v>
      </c>
      <c r="T44" s="123">
        <f t="shared" si="88"/>
        <v>862.5</v>
      </c>
      <c r="U44" s="122">
        <v>761</v>
      </c>
      <c r="V44" s="124">
        <f t="shared" si="89"/>
        <v>1700.065703022339</v>
      </c>
      <c r="W44" s="125">
        <f t="shared" si="90"/>
        <v>1.7000657030223389</v>
      </c>
      <c r="X44" s="123">
        <f t="shared" si="91"/>
        <v>18.666721419185279</v>
      </c>
      <c r="Y44" s="123">
        <f t="shared" si="92"/>
        <v>2.5929603304883013</v>
      </c>
      <c r="Z44" s="123">
        <f t="shared" si="48"/>
        <v>26.137040131322077</v>
      </c>
    </row>
    <row r="45" spans="1:26">
      <c r="A45" s="74"/>
      <c r="B45" s="121">
        <v>43559.381944444445</v>
      </c>
      <c r="C45" s="122">
        <v>278230</v>
      </c>
      <c r="D45" s="122">
        <v>0</v>
      </c>
      <c r="E45" s="122">
        <v>151.9</v>
      </c>
      <c r="F45" s="122">
        <v>152.1</v>
      </c>
      <c r="G45" s="121">
        <v>43553.374305555553</v>
      </c>
      <c r="H45" s="124">
        <v>265180</v>
      </c>
      <c r="I45" s="124">
        <f t="shared" si="82"/>
        <v>13050</v>
      </c>
      <c r="J45" s="126">
        <f t="shared" si="83"/>
        <v>6.007638888891961</v>
      </c>
      <c r="K45" s="127">
        <v>8651</v>
      </c>
      <c r="L45" s="124">
        <f t="shared" si="84"/>
        <v>13050</v>
      </c>
      <c r="M45" s="122">
        <f t="shared" si="85"/>
        <v>0.30399999999999999</v>
      </c>
      <c r="N45" s="124">
        <f t="shared" si="86"/>
        <v>3967.2</v>
      </c>
      <c r="O45" s="123">
        <f t="shared" si="87"/>
        <v>3.9671999999999996</v>
      </c>
      <c r="P45" s="123">
        <f t="shared" si="47"/>
        <v>4.6225148537741294</v>
      </c>
      <c r="R45" s="122">
        <v>872</v>
      </c>
      <c r="S45" s="122">
        <v>875</v>
      </c>
      <c r="T45" s="123">
        <f t="shared" si="88"/>
        <v>873.5</v>
      </c>
      <c r="U45" s="122">
        <v>755</v>
      </c>
      <c r="V45" s="124">
        <f t="shared" si="89"/>
        <v>1735.4304635761589</v>
      </c>
      <c r="W45" s="125">
        <f t="shared" si="90"/>
        <v>1.7354304635761588</v>
      </c>
      <c r="X45" s="123">
        <f t="shared" si="91"/>
        <v>22.647367549668875</v>
      </c>
      <c r="Y45" s="123">
        <f t="shared" si="92"/>
        <v>2.6178901340502687</v>
      </c>
      <c r="Z45" s="123">
        <f t="shared" si="48"/>
        <v>26.388332551226707</v>
      </c>
    </row>
    <row r="46" spans="1:26">
      <c r="A46" s="74"/>
      <c r="B46" s="121">
        <v>43564.374305555553</v>
      </c>
      <c r="C46" s="122">
        <v>287840</v>
      </c>
      <c r="D46" s="122">
        <v>7.98</v>
      </c>
      <c r="E46" s="122">
        <v>126.95</v>
      </c>
      <c r="F46" s="122">
        <v>97.6</v>
      </c>
      <c r="G46" s="121">
        <v>43560.366666666669</v>
      </c>
      <c r="H46" s="124">
        <v>280080</v>
      </c>
      <c r="I46" s="124">
        <f t="shared" si="82"/>
        <v>7760</v>
      </c>
      <c r="J46" s="126">
        <f t="shared" si="83"/>
        <v>4.007638888884685</v>
      </c>
      <c r="K46" s="127">
        <v>5771</v>
      </c>
      <c r="L46" s="124">
        <f t="shared" si="84"/>
        <v>7760</v>
      </c>
      <c r="M46" s="122">
        <f t="shared" si="85"/>
        <v>0.23253000000000001</v>
      </c>
      <c r="N46" s="124">
        <f t="shared" si="86"/>
        <v>1804.4328</v>
      </c>
      <c r="O46" s="123">
        <f t="shared" si="87"/>
        <v>1.8044328000000001</v>
      </c>
      <c r="P46" s="123">
        <f t="shared" si="47"/>
        <v>3.1517384550337897</v>
      </c>
      <c r="R46" s="122">
        <v>789</v>
      </c>
      <c r="S46" s="122">
        <v>791</v>
      </c>
      <c r="T46" s="123">
        <f t="shared" si="88"/>
        <v>790</v>
      </c>
      <c r="U46" s="122">
        <v>737</v>
      </c>
      <c r="V46" s="124">
        <f t="shared" si="89"/>
        <v>1607.8697421981003</v>
      </c>
      <c r="W46" s="125">
        <f t="shared" si="90"/>
        <v>1.6078697421981003</v>
      </c>
      <c r="X46" s="123">
        <f t="shared" si="91"/>
        <v>12.47706919945726</v>
      </c>
      <c r="Y46" s="123">
        <f t="shared" si="92"/>
        <v>2.1620289723544031</v>
      </c>
      <c r="Z46" s="123">
        <f t="shared" si="48"/>
        <v>21.793252041332384</v>
      </c>
    </row>
    <row r="47" spans="1:26">
      <c r="A47" s="74"/>
      <c r="B47" s="121">
        <v>43571.384027777778</v>
      </c>
      <c r="C47" s="122">
        <v>300760</v>
      </c>
      <c r="D47" s="122">
        <v>4.25</v>
      </c>
      <c r="E47" s="122">
        <v>96.65</v>
      </c>
      <c r="F47" s="122">
        <v>133.65</v>
      </c>
      <c r="G47" s="121">
        <v>43567.377083333333</v>
      </c>
      <c r="H47" s="124">
        <v>293700</v>
      </c>
      <c r="I47" s="124">
        <f t="shared" si="82"/>
        <v>7060</v>
      </c>
      <c r="J47" s="126">
        <f t="shared" si="83"/>
        <v>4.0069444444452529</v>
      </c>
      <c r="K47" s="127">
        <v>5770</v>
      </c>
      <c r="L47" s="124">
        <f t="shared" si="84"/>
        <v>7060</v>
      </c>
      <c r="M47" s="122">
        <f t="shared" si="85"/>
        <v>0.23455000000000001</v>
      </c>
      <c r="N47" s="124">
        <f t="shared" si="86"/>
        <v>1655.923</v>
      </c>
      <c r="O47" s="123">
        <f t="shared" si="87"/>
        <v>1.655923</v>
      </c>
      <c r="P47" s="123">
        <f t="shared" si="47"/>
        <v>2.8928429532062392</v>
      </c>
      <c r="R47" s="122">
        <v>696</v>
      </c>
      <c r="S47" s="122">
        <v>694</v>
      </c>
      <c r="T47" s="123">
        <f t="shared" si="88"/>
        <v>695</v>
      </c>
      <c r="U47" s="122">
        <v>774</v>
      </c>
      <c r="V47" s="124">
        <f t="shared" si="89"/>
        <v>1346.8992248062016</v>
      </c>
      <c r="W47" s="125">
        <f t="shared" si="90"/>
        <v>1.3468992248062015</v>
      </c>
      <c r="X47" s="123">
        <f t="shared" si="91"/>
        <v>9.509108527131783</v>
      </c>
      <c r="Y47" s="123">
        <f t="shared" si="92"/>
        <v>1.6480257412706729</v>
      </c>
      <c r="Z47" s="123">
        <f t="shared" si="48"/>
        <v>16.612099472008385</v>
      </c>
    </row>
    <row r="48" spans="1:26">
      <c r="A48" s="74"/>
      <c r="B48" s="121">
        <v>43578.373611111114</v>
      </c>
      <c r="C48" s="122">
        <v>316680</v>
      </c>
      <c r="D48" s="122">
        <v>4.88</v>
      </c>
      <c r="E48" s="122">
        <v>207.46</v>
      </c>
      <c r="F48" s="122">
        <v>153.13</v>
      </c>
      <c r="G48" s="121">
        <v>43573.364583333336</v>
      </c>
      <c r="H48" s="124">
        <v>304350</v>
      </c>
      <c r="I48" s="124">
        <f t="shared" si="82"/>
        <v>12330</v>
      </c>
      <c r="J48" s="126">
        <f t="shared" si="83"/>
        <v>5.0090277777781012</v>
      </c>
      <c r="K48" s="127">
        <v>7213</v>
      </c>
      <c r="L48" s="124">
        <f t="shared" si="84"/>
        <v>12330</v>
      </c>
      <c r="M48" s="122">
        <f t="shared" si="85"/>
        <v>0.36547000000000002</v>
      </c>
      <c r="N48" s="124">
        <f t="shared" si="86"/>
        <v>4506.2451000000001</v>
      </c>
      <c r="O48" s="123">
        <f t="shared" si="87"/>
        <v>4.5062451000000001</v>
      </c>
      <c r="P48" s="123">
        <f t="shared" si="47"/>
        <v>6.2973728834049636</v>
      </c>
      <c r="R48" s="122">
        <v>940</v>
      </c>
      <c r="S48" s="122">
        <v>936</v>
      </c>
      <c r="T48" s="123">
        <f t="shared" si="88"/>
        <v>938</v>
      </c>
      <c r="U48" s="122">
        <v>749</v>
      </c>
      <c r="V48" s="124">
        <f t="shared" si="89"/>
        <v>1878.5046728971963</v>
      </c>
      <c r="W48" s="125">
        <f t="shared" si="90"/>
        <v>1.8785046728971964</v>
      </c>
      <c r="X48" s="123">
        <f t="shared" si="91"/>
        <v>23.161962616822432</v>
      </c>
      <c r="Y48" s="123">
        <f t="shared" si="92"/>
        <v>3.2111413582174451</v>
      </c>
      <c r="Z48" s="123">
        <f t="shared" si="48"/>
        <v>32.368304890831844</v>
      </c>
    </row>
    <row r="49" spans="1:26">
      <c r="A49" s="74"/>
      <c r="B49" s="121">
        <v>43579.378472222219</v>
      </c>
      <c r="C49" s="122">
        <v>319170</v>
      </c>
      <c r="D49" s="122">
        <v>0</v>
      </c>
      <c r="E49" s="122">
        <v>190.81</v>
      </c>
      <c r="F49" s="122">
        <v>179.87</v>
      </c>
      <c r="G49" s="121">
        <v>43573.364583333336</v>
      </c>
      <c r="H49" s="124">
        <v>304350</v>
      </c>
      <c r="I49" s="124">
        <f>C49-H49</f>
        <v>14820</v>
      </c>
      <c r="J49" s="126">
        <f>B49-G49</f>
        <v>6.0138888888832298</v>
      </c>
      <c r="K49" s="127">
        <v>8660</v>
      </c>
      <c r="L49" s="124">
        <f>C49-H49</f>
        <v>14820</v>
      </c>
      <c r="M49" s="122">
        <f>(D49+E49+F49)/1000</f>
        <v>0.37068000000000001</v>
      </c>
      <c r="N49" s="124">
        <f>M49*L49</f>
        <v>5493.4776000000002</v>
      </c>
      <c r="O49" s="123">
        <f>N49/1000</f>
        <v>5.4934776000000003</v>
      </c>
      <c r="P49" s="123">
        <f t="shared" si="47"/>
        <v>6.3942556822170902</v>
      </c>
      <c r="R49" s="122">
        <v>929</v>
      </c>
      <c r="S49" s="122">
        <v>937</v>
      </c>
      <c r="T49" s="123">
        <f>(R49+S49)/2</f>
        <v>933</v>
      </c>
      <c r="U49" s="122">
        <v>748</v>
      </c>
      <c r="V49" s="124">
        <f>T49*2*750/U49</f>
        <v>1870.9893048128342</v>
      </c>
      <c r="W49" s="125">
        <f>V49/1000</f>
        <v>1.8709893048128343</v>
      </c>
      <c r="X49" s="123">
        <f>(W49*I49)/1000</f>
        <v>27.728061497326205</v>
      </c>
      <c r="Y49" s="123">
        <f>(X49*1000)/K49</f>
        <v>3.2018546763656128</v>
      </c>
      <c r="Z49" s="123">
        <f t="shared" si="48"/>
        <v>32.274695137765377</v>
      </c>
    </row>
    <row r="50" spans="1:26">
      <c r="A50" s="74"/>
      <c r="B50" s="121">
        <v>43580.362500000003</v>
      </c>
      <c r="C50" s="122">
        <v>321190</v>
      </c>
      <c r="D50" s="122">
        <v>0</v>
      </c>
      <c r="E50" s="122">
        <v>183.92</v>
      </c>
      <c r="F50" s="122">
        <v>165.66</v>
      </c>
      <c r="G50" s="121">
        <v>43573.364583333336</v>
      </c>
      <c r="H50" s="124">
        <v>304350</v>
      </c>
      <c r="I50" s="124">
        <f>C50-H50</f>
        <v>16840</v>
      </c>
      <c r="J50" s="126">
        <f>B50-G50</f>
        <v>6.9979166666671517</v>
      </c>
      <c r="K50" s="127">
        <v>10077</v>
      </c>
      <c r="L50" s="124">
        <f>C50-H50</f>
        <v>16840</v>
      </c>
      <c r="M50" s="122">
        <f>(D50+E50+F50)/1000</f>
        <v>0.34958</v>
      </c>
      <c r="N50" s="124">
        <f>M50*L50</f>
        <v>5886.9272000000001</v>
      </c>
      <c r="O50" s="123">
        <f>N50/1000</f>
        <v>5.8869271999999997</v>
      </c>
      <c r="P50" s="123">
        <f t="shared" si="47"/>
        <v>5.8886797832688309</v>
      </c>
      <c r="R50" s="122">
        <v>884</v>
      </c>
      <c r="S50" s="122">
        <v>884</v>
      </c>
      <c r="T50" s="123">
        <f>(R50+S50)/2</f>
        <v>884</v>
      </c>
      <c r="U50" s="122">
        <v>724</v>
      </c>
      <c r="V50" s="124">
        <f>T50*2*750/U50</f>
        <v>1831.4917127071824</v>
      </c>
      <c r="W50" s="125">
        <f>V50/1000</f>
        <v>1.8314917127071824</v>
      </c>
      <c r="X50" s="123">
        <f>(W50*I50)/1000</f>
        <v>30.842320441988953</v>
      </c>
      <c r="Y50" s="123">
        <f>(X50*1000)/K50</f>
        <v>3.0606649242819244</v>
      </c>
      <c r="Z50" s="123">
        <f t="shared" si="48"/>
        <v>30.851502436761798</v>
      </c>
    </row>
    <row r="51" spans="1:26">
      <c r="A51" s="74"/>
      <c r="B51" s="121">
        <v>43585.376388888886</v>
      </c>
      <c r="C51" s="122">
        <v>331040</v>
      </c>
      <c r="D51" s="122">
        <v>7.35</v>
      </c>
      <c r="E51" s="122">
        <v>112.41</v>
      </c>
      <c r="F51" s="122">
        <v>115.21</v>
      </c>
      <c r="G51" s="121">
        <v>43581.375694444447</v>
      </c>
      <c r="H51" s="124">
        <v>322940</v>
      </c>
      <c r="I51" s="124">
        <f t="shared" ref="I51:I53" si="93">C51-H51</f>
        <v>8100</v>
      </c>
      <c r="J51" s="126">
        <f t="shared" ref="J51:J53" si="94">B51-G51</f>
        <v>4.0006944444394321</v>
      </c>
      <c r="K51" s="127">
        <v>5761</v>
      </c>
      <c r="L51" s="124">
        <f t="shared" ref="L51:L53" si="95">C51-H51</f>
        <v>8100</v>
      </c>
      <c r="M51" s="122">
        <f t="shared" ref="M51:M53" si="96">(D51+E51+F51)/1000</f>
        <v>0.23496999999999996</v>
      </c>
      <c r="N51" s="124">
        <f t="shared" ref="N51:N53" si="97">M51*L51</f>
        <v>1903.2569999999996</v>
      </c>
      <c r="O51" s="123">
        <f t="shared" ref="O51:O53" si="98">N51/1000</f>
        <v>1.9032569999999995</v>
      </c>
      <c r="P51" s="123">
        <f t="shared" si="47"/>
        <v>3.3301216038882133</v>
      </c>
      <c r="R51" s="122">
        <v>765</v>
      </c>
      <c r="S51" s="122">
        <v>760</v>
      </c>
      <c r="T51" s="123">
        <f t="shared" ref="T51:T53" si="99">(R51+S51)/2</f>
        <v>762.5</v>
      </c>
      <c r="U51" s="122">
        <v>727</v>
      </c>
      <c r="V51" s="124">
        <f t="shared" ref="V51:V53" si="100">T51*2*750/U51</f>
        <v>1573.2462173314993</v>
      </c>
      <c r="W51" s="125">
        <f t="shared" ref="W51:W53" si="101">V51/1000</f>
        <v>1.5732462173314994</v>
      </c>
      <c r="X51" s="123">
        <f t="shared" ref="X51:X53" si="102">(W51*I51)/1000</f>
        <v>12.743294360385146</v>
      </c>
      <c r="Y51" s="123">
        <f t="shared" ref="Y51:Y53" si="103">(X51*1000)/K51</f>
        <v>2.2119934664789351</v>
      </c>
      <c r="Z51" s="123">
        <f t="shared" si="48"/>
        <v>22.296894142107668</v>
      </c>
    </row>
    <row r="52" spans="1:26">
      <c r="A52" s="74"/>
      <c r="B52" s="121">
        <v>43586.354166666664</v>
      </c>
      <c r="C52" s="122">
        <v>332930</v>
      </c>
      <c r="D52" s="122">
        <v>4.51</v>
      </c>
      <c r="E52" s="122">
        <v>102.9</v>
      </c>
      <c r="F52" s="122">
        <v>125.16</v>
      </c>
      <c r="G52" s="121">
        <v>43581.375694444447</v>
      </c>
      <c r="H52" s="124">
        <v>322940</v>
      </c>
      <c r="I52" s="124">
        <f>C52-H52</f>
        <v>9990</v>
      </c>
      <c r="J52" s="126">
        <f>B52-G52</f>
        <v>4.9784722222175333</v>
      </c>
      <c r="K52" s="127">
        <v>7169</v>
      </c>
      <c r="L52" s="124">
        <f>C52-H52</f>
        <v>9990</v>
      </c>
      <c r="M52" s="122">
        <f>(D52+E52+F52)/1000</f>
        <v>0.23257</v>
      </c>
      <c r="N52" s="124">
        <f>M52*L52</f>
        <v>2323.3742999999999</v>
      </c>
      <c r="O52" s="123">
        <f>N52/1000</f>
        <v>2.3233742999999998</v>
      </c>
      <c r="P52" s="123">
        <f t="shared" si="47"/>
        <v>3.2667893630910867</v>
      </c>
      <c r="R52" s="122">
        <v>781</v>
      </c>
      <c r="S52" s="122">
        <v>790</v>
      </c>
      <c r="T52" s="123">
        <f>(R52+S52)/2</f>
        <v>785.5</v>
      </c>
      <c r="U52" s="122">
        <v>760</v>
      </c>
      <c r="V52" s="124">
        <f>T52*2*750/U52</f>
        <v>1550.328947368421</v>
      </c>
      <c r="W52" s="125">
        <f>V52/1000</f>
        <v>1.550328947368421</v>
      </c>
      <c r="X52" s="123">
        <f>(W52*I52)/1000</f>
        <v>15.487786184210524</v>
      </c>
      <c r="Y52" s="123">
        <f>(X52*1000)/K52</f>
        <v>2.1603830637760533</v>
      </c>
      <c r="Z52" s="123">
        <f t="shared" si="48"/>
        <v>21.776661282862616</v>
      </c>
    </row>
    <row r="53" spans="1:26">
      <c r="A53" s="74"/>
      <c r="B53" s="121">
        <v>43592.375</v>
      </c>
      <c r="C53" s="122">
        <v>344250</v>
      </c>
      <c r="D53" s="122">
        <v>3.79</v>
      </c>
      <c r="E53" s="122">
        <v>136.21</v>
      </c>
      <c r="F53" s="122">
        <v>139.29</v>
      </c>
      <c r="G53" s="121">
        <v>43588</v>
      </c>
      <c r="H53" s="124">
        <v>336730</v>
      </c>
      <c r="I53" s="124">
        <f t="shared" si="93"/>
        <v>7520</v>
      </c>
      <c r="J53" s="126">
        <f t="shared" si="94"/>
        <v>4.375</v>
      </c>
      <c r="K53" s="127">
        <v>6300</v>
      </c>
      <c r="L53" s="124">
        <f t="shared" si="95"/>
        <v>7520</v>
      </c>
      <c r="M53" s="122">
        <f t="shared" si="96"/>
        <v>0.27928999999999998</v>
      </c>
      <c r="N53" s="124">
        <f t="shared" si="97"/>
        <v>2100.2608</v>
      </c>
      <c r="O53" s="123">
        <f t="shared" si="98"/>
        <v>2.1002608</v>
      </c>
      <c r="P53" s="123">
        <f t="shared" si="47"/>
        <v>3.3604172800000001</v>
      </c>
      <c r="R53" s="122">
        <v>890</v>
      </c>
      <c r="S53" s="122">
        <v>897</v>
      </c>
      <c r="T53" s="123">
        <f t="shared" si="99"/>
        <v>893.5</v>
      </c>
      <c r="U53" s="122">
        <v>765</v>
      </c>
      <c r="V53" s="124">
        <f t="shared" si="100"/>
        <v>1751.9607843137255</v>
      </c>
      <c r="W53" s="125">
        <f t="shared" si="101"/>
        <v>1.7519607843137255</v>
      </c>
      <c r="X53" s="123">
        <f t="shared" si="102"/>
        <v>13.174745098039216</v>
      </c>
      <c r="Y53" s="123">
        <f t="shared" si="103"/>
        <v>2.0912293806411451</v>
      </c>
      <c r="Z53" s="123">
        <f t="shared" si="48"/>
        <v>21.079592156862741</v>
      </c>
    </row>
    <row r="54" spans="1:26">
      <c r="A54" s="74"/>
      <c r="B54" s="121">
        <v>43599.375</v>
      </c>
      <c r="C54" s="122">
        <v>358240</v>
      </c>
      <c r="D54" s="122">
        <v>13.64</v>
      </c>
      <c r="E54" s="122">
        <v>79.02</v>
      </c>
      <c r="F54" s="122">
        <v>88.05</v>
      </c>
      <c r="G54" s="121">
        <v>43595.371527777781</v>
      </c>
      <c r="H54" s="124">
        <v>350990</v>
      </c>
      <c r="I54" s="124">
        <f t="shared" si="82"/>
        <v>7250</v>
      </c>
      <c r="J54" s="126">
        <f t="shared" si="83"/>
        <v>4.0034722222189885</v>
      </c>
      <c r="K54" s="127">
        <v>5765</v>
      </c>
      <c r="L54" s="124">
        <f t="shared" si="84"/>
        <v>7250</v>
      </c>
      <c r="M54" s="122">
        <f t="shared" si="85"/>
        <v>0.18070999999999998</v>
      </c>
      <c r="N54" s="124">
        <f t="shared" si="86"/>
        <v>1310.1474999999998</v>
      </c>
      <c r="O54" s="123">
        <f t="shared" si="87"/>
        <v>1.3101474999999998</v>
      </c>
      <c r="P54" s="123">
        <f t="shared" si="47"/>
        <v>2.2907696097137902</v>
      </c>
      <c r="R54" s="122">
        <v>775</v>
      </c>
      <c r="S54" s="122">
        <v>778</v>
      </c>
      <c r="T54" s="123">
        <f t="shared" si="88"/>
        <v>776.5</v>
      </c>
      <c r="U54" s="122">
        <v>750</v>
      </c>
      <c r="V54" s="124">
        <f t="shared" si="89"/>
        <v>1553</v>
      </c>
      <c r="W54" s="125">
        <f t="shared" si="90"/>
        <v>1.5529999999999999</v>
      </c>
      <c r="X54" s="123">
        <f t="shared" si="91"/>
        <v>11.25925</v>
      </c>
      <c r="Y54" s="123">
        <f t="shared" si="92"/>
        <v>1.9530355594102342</v>
      </c>
      <c r="Z54" s="123">
        <f t="shared" si="48"/>
        <v>19.686598438855164</v>
      </c>
    </row>
    <row r="55" spans="1:26">
      <c r="A55" s="74"/>
      <c r="B55" s="121">
        <v>43606.354861111111</v>
      </c>
      <c r="C55" s="122">
        <v>371470</v>
      </c>
      <c r="D55" s="122">
        <v>0</v>
      </c>
      <c r="E55" s="122">
        <v>99.44</v>
      </c>
      <c r="F55" s="122">
        <v>107.87</v>
      </c>
      <c r="G55" s="121">
        <v>43602.378472222219</v>
      </c>
      <c r="H55" s="124">
        <v>363730</v>
      </c>
      <c r="I55" s="124">
        <f t="shared" si="82"/>
        <v>7740</v>
      </c>
      <c r="J55" s="126">
        <f t="shared" si="83"/>
        <v>3.976388888891961</v>
      </c>
      <c r="K55" s="127">
        <v>5726</v>
      </c>
      <c r="L55" s="124">
        <f t="shared" si="84"/>
        <v>7740</v>
      </c>
      <c r="M55" s="122">
        <f t="shared" si="85"/>
        <v>0.20730999999999999</v>
      </c>
      <c r="N55" s="124">
        <f t="shared" si="86"/>
        <v>1604.5793999999999</v>
      </c>
      <c r="O55" s="123">
        <f t="shared" si="87"/>
        <v>1.6045793999999998</v>
      </c>
      <c r="P55" s="123">
        <f t="shared" si="47"/>
        <v>2.8246874523227383</v>
      </c>
      <c r="R55" s="122">
        <v>760</v>
      </c>
      <c r="S55" s="122">
        <v>756</v>
      </c>
      <c r="T55" s="123">
        <f t="shared" si="88"/>
        <v>758</v>
      </c>
      <c r="U55" s="122">
        <v>733</v>
      </c>
      <c r="V55" s="124">
        <f t="shared" si="89"/>
        <v>1551.1596180081856</v>
      </c>
      <c r="W55" s="125">
        <f t="shared" si="90"/>
        <v>1.5511596180081857</v>
      </c>
      <c r="X55" s="123">
        <f t="shared" si="91"/>
        <v>12.005975443383356</v>
      </c>
      <c r="Y55" s="123">
        <f t="shared" si="92"/>
        <v>2.0967473704825981</v>
      </c>
      <c r="Z55" s="123">
        <f t="shared" si="48"/>
        <v>21.135213494464587</v>
      </c>
    </row>
    <row r="56" spans="1:26">
      <c r="A56" s="74"/>
      <c r="B56" s="121">
        <v>43613.359722222223</v>
      </c>
      <c r="C56" s="122">
        <v>383280</v>
      </c>
      <c r="D56" s="122">
        <v>4.38</v>
      </c>
      <c r="E56" s="122">
        <v>122.82</v>
      </c>
      <c r="F56" s="122">
        <v>118.24</v>
      </c>
      <c r="G56" s="121">
        <v>43609.376388888886</v>
      </c>
      <c r="H56" s="124">
        <v>375700</v>
      </c>
      <c r="I56" s="124">
        <f t="shared" si="82"/>
        <v>7580</v>
      </c>
      <c r="J56" s="126">
        <f t="shared" si="83"/>
        <v>3.9833333333372138</v>
      </c>
      <c r="K56" s="127">
        <v>5736</v>
      </c>
      <c r="L56" s="124">
        <f t="shared" si="84"/>
        <v>7580</v>
      </c>
      <c r="M56" s="122">
        <f t="shared" si="85"/>
        <v>0.24543999999999999</v>
      </c>
      <c r="N56" s="124">
        <f t="shared" si="86"/>
        <v>1860.4351999999999</v>
      </c>
      <c r="O56" s="123">
        <f t="shared" si="87"/>
        <v>1.8604352</v>
      </c>
      <c r="P56" s="123">
        <f t="shared" si="47"/>
        <v>3.2693840334728028</v>
      </c>
      <c r="R56" s="122">
        <v>744</v>
      </c>
      <c r="S56" s="122">
        <v>743</v>
      </c>
      <c r="T56" s="123">
        <f t="shared" si="88"/>
        <v>743.5</v>
      </c>
      <c r="U56" s="122">
        <v>737</v>
      </c>
      <c r="V56" s="124">
        <f t="shared" si="89"/>
        <v>1513.2293080054274</v>
      </c>
      <c r="W56" s="125">
        <f t="shared" si="90"/>
        <v>1.5132293080054273</v>
      </c>
      <c r="X56" s="123">
        <f t="shared" si="91"/>
        <v>11.470278154681138</v>
      </c>
      <c r="Y56" s="123">
        <f t="shared" si="92"/>
        <v>1.9996998177617047</v>
      </c>
      <c r="Z56" s="123">
        <f t="shared" si="48"/>
        <v>20.156974163037983</v>
      </c>
    </row>
    <row r="57" spans="1:26">
      <c r="A57" s="74"/>
      <c r="B57" s="121">
        <v>43615.379166666666</v>
      </c>
      <c r="C57" s="122">
        <v>387770</v>
      </c>
      <c r="D57" s="122">
        <v>9.93</v>
      </c>
      <c r="E57" s="122">
        <v>149.46</v>
      </c>
      <c r="F57" s="122">
        <v>135.77000000000001</v>
      </c>
      <c r="G57" s="121">
        <v>43609.376388888886</v>
      </c>
      <c r="H57" s="124">
        <v>375700</v>
      </c>
      <c r="I57" s="124">
        <f>C57-H57</f>
        <v>12070</v>
      </c>
      <c r="J57" s="126">
        <f>B57-G57</f>
        <v>6.0027777777795563</v>
      </c>
      <c r="K57" s="127">
        <v>8644</v>
      </c>
      <c r="L57" s="124">
        <f>C57-H57</f>
        <v>12070</v>
      </c>
      <c r="M57" s="122">
        <f>(D57+E57+F57)/1000</f>
        <v>0.29516000000000003</v>
      </c>
      <c r="N57" s="124">
        <f>M57*L57</f>
        <v>3562.5812000000005</v>
      </c>
      <c r="O57" s="123">
        <f>N57/1000</f>
        <v>3.5625812000000003</v>
      </c>
      <c r="P57" s="123">
        <f t="shared" si="47"/>
        <v>4.1544213900971778</v>
      </c>
      <c r="R57" s="122">
        <v>804</v>
      </c>
      <c r="S57" s="122">
        <v>801</v>
      </c>
      <c r="T57" s="123">
        <f>(R57+S57)/2</f>
        <v>802.5</v>
      </c>
      <c r="U57" s="122">
        <v>751</v>
      </c>
      <c r="V57" s="124">
        <f>T57*2*750/U57</f>
        <v>1602.8628495339547</v>
      </c>
      <c r="W57" s="125">
        <f>V57/1000</f>
        <v>1.6028628495339547</v>
      </c>
      <c r="X57" s="123">
        <f>(W57*I57)/1000</f>
        <v>19.346554593874831</v>
      </c>
      <c r="Y57" s="123">
        <f>(X57*1000)/K57</f>
        <v>2.2381483796708506</v>
      </c>
      <c r="Z57" s="123">
        <f t="shared" si="48"/>
        <v>22.560535667082174</v>
      </c>
    </row>
    <row r="58" spans="1:26">
      <c r="A58" s="74"/>
      <c r="B58" s="121">
        <v>43620.368055555555</v>
      </c>
      <c r="C58" s="122">
        <v>397300</v>
      </c>
      <c r="D58" s="122">
        <v>0</v>
      </c>
      <c r="E58" s="122">
        <v>61.16</v>
      </c>
      <c r="F58" s="122">
        <v>125.69</v>
      </c>
      <c r="G58" s="121">
        <v>43616.378472222219</v>
      </c>
      <c r="H58" s="124">
        <v>389850</v>
      </c>
      <c r="I58" s="124">
        <f t="shared" ref="I58:I60" si="104">C58-H58</f>
        <v>7450</v>
      </c>
      <c r="J58" s="126">
        <f t="shared" ref="J58:J60" si="105">B58-G58</f>
        <v>3.9895833333357587</v>
      </c>
      <c r="K58" s="127">
        <v>5745</v>
      </c>
      <c r="L58" s="124">
        <f t="shared" ref="L58:L60" si="106">C58-H58</f>
        <v>7450</v>
      </c>
      <c r="M58" s="122">
        <f t="shared" ref="M58:M60" si="107">(D58+E58+F58)/1000</f>
        <v>0.18684999999999999</v>
      </c>
      <c r="N58" s="124">
        <f t="shared" ref="N58:N60" si="108">M58*L58</f>
        <v>1392.0324999999998</v>
      </c>
      <c r="O58" s="123">
        <f t="shared" ref="O58:O60" si="109">N58/1000</f>
        <v>1.3920324999999998</v>
      </c>
      <c r="P58" s="123">
        <f t="shared" si="47"/>
        <v>2.4424173368146209</v>
      </c>
      <c r="R58" s="122">
        <v>732</v>
      </c>
      <c r="S58" s="122">
        <v>727</v>
      </c>
      <c r="T58" s="123">
        <f t="shared" ref="T58:T60" si="110">(R58+S58)/2</f>
        <v>729.5</v>
      </c>
      <c r="U58" s="122">
        <v>723</v>
      </c>
      <c r="V58" s="124">
        <f t="shared" ref="V58:V60" si="111">T58*2*750/U58</f>
        <v>1513.4854771784233</v>
      </c>
      <c r="W58" s="125">
        <f t="shared" ref="W58:W60" si="112">V58/1000</f>
        <v>1.5134854771784232</v>
      </c>
      <c r="X58" s="123">
        <f t="shared" ref="X58:X60" si="113">(W58*I58)/1000</f>
        <v>11.275466804979253</v>
      </c>
      <c r="Y58" s="123">
        <f t="shared" ref="Y58:Y60" si="114">(X58*1000)/K58</f>
        <v>1.9626574073070935</v>
      </c>
      <c r="Z58" s="123">
        <f t="shared" si="48"/>
        <v>19.783586665655502</v>
      </c>
    </row>
    <row r="59" spans="1:26">
      <c r="A59" s="74"/>
      <c r="B59" s="121">
        <v>43626.347222222219</v>
      </c>
      <c r="C59" s="122">
        <v>408480</v>
      </c>
      <c r="D59" s="122">
        <v>9.34</v>
      </c>
      <c r="E59" s="122">
        <v>354.81</v>
      </c>
      <c r="F59" s="122">
        <v>136.85</v>
      </c>
      <c r="G59" s="121">
        <v>43623.376388888886</v>
      </c>
      <c r="H59" s="124">
        <v>403150</v>
      </c>
      <c r="I59" s="124">
        <f>C59-H59</f>
        <v>5330</v>
      </c>
      <c r="J59" s="126">
        <f t="shared" si="105"/>
        <v>2.9708333333328483</v>
      </c>
      <c r="K59" s="127">
        <v>4278</v>
      </c>
      <c r="L59" s="124">
        <f>C59-H59</f>
        <v>5330</v>
      </c>
      <c r="M59" s="122">
        <f>(D59+E59+F59)/1000</f>
        <v>0.501</v>
      </c>
      <c r="N59" s="124">
        <f>M59*L59</f>
        <v>2670.33</v>
      </c>
      <c r="O59" s="123">
        <f>N59/1000</f>
        <v>2.6703299999999999</v>
      </c>
      <c r="P59" s="123">
        <f t="shared" si="47"/>
        <v>6.2919416549789622</v>
      </c>
      <c r="R59" s="122">
        <v>835</v>
      </c>
      <c r="S59" s="122">
        <v>833</v>
      </c>
      <c r="T59" s="123">
        <f t="shared" si="110"/>
        <v>834</v>
      </c>
      <c r="U59" s="122">
        <v>724</v>
      </c>
      <c r="V59" s="124">
        <f>T59*2*750/U59</f>
        <v>1727.9005524861877</v>
      </c>
      <c r="W59" s="125">
        <f>V59/1000</f>
        <v>1.7279005524861877</v>
      </c>
      <c r="X59" s="123">
        <f>(W59*I59)/1000</f>
        <v>9.2097099447513813</v>
      </c>
      <c r="Y59" s="123">
        <f>(X59*1000)/K59</f>
        <v>2.1528073737146753</v>
      </c>
      <c r="Z59" s="123">
        <f t="shared" si="48"/>
        <v>21.700298327043928</v>
      </c>
    </row>
    <row r="60" spans="1:26">
      <c r="A60" s="74"/>
      <c r="B60" s="121">
        <v>43627.375694444447</v>
      </c>
      <c r="C60" s="122">
        <v>410610</v>
      </c>
      <c r="D60" s="122">
        <v>0</v>
      </c>
      <c r="E60" s="122">
        <v>306.77</v>
      </c>
      <c r="F60" s="122">
        <v>145.91999999999999</v>
      </c>
      <c r="G60" s="121">
        <v>43623.376388888886</v>
      </c>
      <c r="H60" s="124">
        <v>403150</v>
      </c>
      <c r="I60" s="124">
        <f t="shared" si="104"/>
        <v>7460</v>
      </c>
      <c r="J60" s="126">
        <f t="shared" si="105"/>
        <v>3.9993055555605679</v>
      </c>
      <c r="K60" s="127">
        <v>5759</v>
      </c>
      <c r="L60" s="124">
        <f t="shared" si="106"/>
        <v>7460</v>
      </c>
      <c r="M60" s="122">
        <f t="shared" si="107"/>
        <v>0.45268999999999993</v>
      </c>
      <c r="N60" s="124">
        <f t="shared" si="108"/>
        <v>3377.0673999999995</v>
      </c>
      <c r="O60" s="123">
        <f t="shared" si="109"/>
        <v>3.3770673999999996</v>
      </c>
      <c r="P60" s="123">
        <f t="shared" si="47"/>
        <v>5.9108941469005023</v>
      </c>
      <c r="R60" s="122">
        <v>894</v>
      </c>
      <c r="S60" s="122">
        <v>894</v>
      </c>
      <c r="T60" s="123">
        <f t="shared" si="110"/>
        <v>894</v>
      </c>
      <c r="U60" s="122">
        <v>750</v>
      </c>
      <c r="V60" s="124">
        <f t="shared" si="111"/>
        <v>1788</v>
      </c>
      <c r="W60" s="125">
        <f t="shared" si="112"/>
        <v>1.788</v>
      </c>
      <c r="X60" s="123">
        <f t="shared" si="113"/>
        <v>13.338479999999999</v>
      </c>
      <c r="Y60" s="123">
        <f t="shared" si="114"/>
        <v>2.3161104358395552</v>
      </c>
      <c r="Z60" s="123">
        <f t="shared" si="48"/>
        <v>23.346393193262717</v>
      </c>
    </row>
    <row r="61" spans="1:26">
      <c r="A61" s="74"/>
      <c r="B61" s="121">
        <v>43628.364583333336</v>
      </c>
      <c r="C61" s="122">
        <v>412700</v>
      </c>
      <c r="D61" s="122">
        <v>5.55</v>
      </c>
      <c r="E61" s="122">
        <v>264.73</v>
      </c>
      <c r="F61" s="122">
        <v>155.57</v>
      </c>
      <c r="G61" s="121">
        <v>43623.376388888886</v>
      </c>
      <c r="H61" s="124">
        <v>403150</v>
      </c>
      <c r="I61" s="124">
        <f t="shared" ref="I61:I70" si="115">C61-H61</f>
        <v>9550</v>
      </c>
      <c r="J61" s="126">
        <f t="shared" ref="J61:J70" si="116">B61-G61</f>
        <v>4.9881944444496185</v>
      </c>
      <c r="K61" s="127">
        <v>7183</v>
      </c>
      <c r="L61" s="124">
        <f t="shared" ref="L61:L70" si="117">C61-H61</f>
        <v>9550</v>
      </c>
      <c r="M61" s="122">
        <f t="shared" ref="M61:M70" si="118">(D61+E61+F61)/1000</f>
        <v>0.42585000000000001</v>
      </c>
      <c r="N61" s="124">
        <f t="shared" ref="N61:N70" si="119">M61*L61</f>
        <v>4066.8674999999998</v>
      </c>
      <c r="O61" s="123">
        <f t="shared" ref="O61:O70" si="120">N61/1000</f>
        <v>4.0668674999999999</v>
      </c>
      <c r="P61" s="123">
        <f t="shared" si="47"/>
        <v>5.7070895726019772</v>
      </c>
      <c r="R61" s="122">
        <v>859</v>
      </c>
      <c r="S61" s="122">
        <v>859</v>
      </c>
      <c r="T61" s="123">
        <f t="shared" ref="T61:T70" si="121">(R61+S61)/2</f>
        <v>859</v>
      </c>
      <c r="U61" s="122">
        <v>739</v>
      </c>
      <c r="V61" s="124">
        <f t="shared" ref="V61:V70" si="122">T61*2*750/U61</f>
        <v>1743.572395128552</v>
      </c>
      <c r="W61" s="125">
        <f t="shared" ref="W61:W70" si="123">V61/1000</f>
        <v>1.743572395128552</v>
      </c>
      <c r="X61" s="123">
        <f t="shared" ref="X61:X70" si="124">(W61*I61)/1000</f>
        <v>16.65111637347767</v>
      </c>
      <c r="Y61" s="123">
        <f t="shared" ref="Y61:Y70" si="125">(X61*1000)/K61</f>
        <v>2.3181284106191939</v>
      </c>
      <c r="Z61" s="123">
        <f t="shared" si="48"/>
        <v>23.366734379041475</v>
      </c>
    </row>
    <row r="62" spans="1:26">
      <c r="A62" s="74"/>
      <c r="B62" s="121">
        <v>43629.352083333331</v>
      </c>
      <c r="C62" s="122">
        <v>414226</v>
      </c>
      <c r="D62" s="122">
        <v>8.1300000000000008</v>
      </c>
      <c r="E62" s="122">
        <v>224.56</v>
      </c>
      <c r="F62" s="122">
        <v>146.44999999999999</v>
      </c>
      <c r="G62" s="121">
        <v>43623.376388888886</v>
      </c>
      <c r="H62" s="124">
        <v>403150</v>
      </c>
      <c r="I62" s="124">
        <f t="shared" si="115"/>
        <v>11076</v>
      </c>
      <c r="J62" s="126">
        <f t="shared" si="116"/>
        <v>5.9756944444452529</v>
      </c>
      <c r="K62" s="127">
        <v>8605</v>
      </c>
      <c r="L62" s="124">
        <f t="shared" si="117"/>
        <v>11076</v>
      </c>
      <c r="M62" s="122">
        <f t="shared" si="118"/>
        <v>0.37913999999999998</v>
      </c>
      <c r="N62" s="124">
        <f t="shared" si="119"/>
        <v>4199.3546399999996</v>
      </c>
      <c r="O62" s="123">
        <f t="shared" si="120"/>
        <v>4.1993546399999993</v>
      </c>
      <c r="P62" s="123">
        <f t="shared" si="47"/>
        <v>4.9191742906682157</v>
      </c>
      <c r="R62" s="122">
        <v>792</v>
      </c>
      <c r="S62" s="122">
        <v>793</v>
      </c>
      <c r="T62" s="123">
        <f t="shared" si="121"/>
        <v>792.5</v>
      </c>
      <c r="U62" s="122">
        <v>738</v>
      </c>
      <c r="V62" s="124">
        <f t="shared" si="122"/>
        <v>1610.7723577235772</v>
      </c>
      <c r="W62" s="125">
        <f t="shared" si="123"/>
        <v>1.6107723577235773</v>
      </c>
      <c r="X62" s="123">
        <f t="shared" si="124"/>
        <v>17.84091463414634</v>
      </c>
      <c r="Y62" s="123">
        <f t="shared" si="125"/>
        <v>2.0733195391221781</v>
      </c>
      <c r="Z62" s="123">
        <f t="shared" si="48"/>
        <v>20.899060954351558</v>
      </c>
    </row>
    <row r="63" spans="1:26">
      <c r="A63" s="74"/>
      <c r="B63" s="121">
        <v>43634.365972222222</v>
      </c>
      <c r="C63" s="122">
        <v>422870</v>
      </c>
      <c r="D63" s="122">
        <v>4.8099999999999996</v>
      </c>
      <c r="E63" s="122">
        <v>73.14</v>
      </c>
      <c r="F63" s="122">
        <v>141.83000000000001</v>
      </c>
      <c r="G63" s="121">
        <v>43630.375694444447</v>
      </c>
      <c r="H63" s="124">
        <v>415810</v>
      </c>
      <c r="I63" s="124">
        <f t="shared" si="115"/>
        <v>7060</v>
      </c>
      <c r="J63" s="126">
        <f t="shared" si="116"/>
        <v>3.9902777777751908</v>
      </c>
      <c r="K63" s="127">
        <v>5746</v>
      </c>
      <c r="L63" s="124">
        <f t="shared" si="117"/>
        <v>7060</v>
      </c>
      <c r="M63" s="122">
        <f t="shared" si="118"/>
        <v>0.21978000000000003</v>
      </c>
      <c r="N63" s="124">
        <f t="shared" si="119"/>
        <v>1551.6468000000002</v>
      </c>
      <c r="O63" s="123">
        <f t="shared" si="120"/>
        <v>1.5516468000000001</v>
      </c>
      <c r="P63" s="123">
        <f t="shared" si="47"/>
        <v>2.7219978670379397</v>
      </c>
      <c r="R63" s="122">
        <v>752</v>
      </c>
      <c r="S63" s="122">
        <v>750</v>
      </c>
      <c r="T63" s="123">
        <f t="shared" si="121"/>
        <v>751</v>
      </c>
      <c r="U63" s="122">
        <v>743</v>
      </c>
      <c r="V63" s="124">
        <f t="shared" si="122"/>
        <v>1516.150740242261</v>
      </c>
      <c r="W63" s="125">
        <f t="shared" si="123"/>
        <v>1.5161507402422609</v>
      </c>
      <c r="X63" s="123">
        <f t="shared" si="124"/>
        <v>10.704024226110361</v>
      </c>
      <c r="Y63" s="123">
        <f t="shared" si="125"/>
        <v>1.8628653369492449</v>
      </c>
      <c r="Z63" s="123">
        <f t="shared" si="48"/>
        <v>18.77768259644839</v>
      </c>
    </row>
    <row r="64" spans="1:26">
      <c r="A64" s="74"/>
      <c r="B64" s="121">
        <v>43640.353472222225</v>
      </c>
      <c r="C64" s="122">
        <v>435500</v>
      </c>
      <c r="D64" s="122">
        <v>6.67</v>
      </c>
      <c r="E64" s="122">
        <v>191.09</v>
      </c>
      <c r="F64" s="122">
        <v>122.19</v>
      </c>
      <c r="G64" s="121">
        <v>43637.363888888889</v>
      </c>
      <c r="H64" s="124">
        <v>429110</v>
      </c>
      <c r="I64" s="124">
        <f t="shared" si="115"/>
        <v>6390</v>
      </c>
      <c r="J64" s="126">
        <f t="shared" si="116"/>
        <v>2.9895833333357587</v>
      </c>
      <c r="K64" s="127">
        <v>4305</v>
      </c>
      <c r="L64" s="124">
        <f t="shared" si="117"/>
        <v>6390</v>
      </c>
      <c r="M64" s="122">
        <f t="shared" si="118"/>
        <v>0.31995000000000001</v>
      </c>
      <c r="N64" s="124">
        <f t="shared" si="119"/>
        <v>2044.4805000000001</v>
      </c>
      <c r="O64" s="123">
        <f t="shared" si="120"/>
        <v>2.0444805000000001</v>
      </c>
      <c r="P64" s="123">
        <f t="shared" si="47"/>
        <v>4.7870762926829276</v>
      </c>
      <c r="R64" s="122">
        <v>877</v>
      </c>
      <c r="S64" s="122">
        <v>870</v>
      </c>
      <c r="T64" s="123">
        <f t="shared" si="121"/>
        <v>873.5</v>
      </c>
      <c r="U64" s="122">
        <v>740</v>
      </c>
      <c r="V64" s="124">
        <f t="shared" si="122"/>
        <v>1770.6081081081081</v>
      </c>
      <c r="W64" s="125">
        <f t="shared" si="123"/>
        <v>1.7706081081081082</v>
      </c>
      <c r="X64" s="123">
        <f t="shared" si="124"/>
        <v>11.314185810810812</v>
      </c>
      <c r="Y64" s="123">
        <f t="shared" si="125"/>
        <v>2.628150014125624</v>
      </c>
      <c r="Z64" s="123">
        <f t="shared" si="48"/>
        <v>26.491752142386289</v>
      </c>
    </row>
    <row r="65" spans="1:26">
      <c r="A65" s="74"/>
      <c r="B65" s="121">
        <v>43641.362500000003</v>
      </c>
      <c r="C65" s="122">
        <v>437580</v>
      </c>
      <c r="D65" s="122">
        <v>3.84</v>
      </c>
      <c r="E65" s="122">
        <v>183.32</v>
      </c>
      <c r="F65" s="122">
        <v>145.19999999999999</v>
      </c>
      <c r="G65" s="121">
        <v>43637.363888888889</v>
      </c>
      <c r="H65" s="124">
        <v>429110</v>
      </c>
      <c r="I65" s="124">
        <f t="shared" si="115"/>
        <v>8470</v>
      </c>
      <c r="J65" s="126">
        <f t="shared" si="116"/>
        <v>3.9986111111138598</v>
      </c>
      <c r="K65" s="127">
        <v>5758</v>
      </c>
      <c r="L65" s="124">
        <f t="shared" si="117"/>
        <v>8470</v>
      </c>
      <c r="M65" s="122">
        <f t="shared" si="118"/>
        <v>0.33235999999999999</v>
      </c>
      <c r="N65" s="124">
        <f t="shared" si="119"/>
        <v>2815.0891999999999</v>
      </c>
      <c r="O65" s="123">
        <f t="shared" si="120"/>
        <v>2.8150892000000001</v>
      </c>
      <c r="P65" s="123">
        <f t="shared" si="47"/>
        <v>4.9281172518235499</v>
      </c>
      <c r="R65" s="122">
        <v>896</v>
      </c>
      <c r="S65" s="122">
        <v>914</v>
      </c>
      <c r="T65" s="123">
        <f t="shared" si="121"/>
        <v>905</v>
      </c>
      <c r="U65" s="122">
        <v>755</v>
      </c>
      <c r="V65" s="124">
        <f t="shared" si="122"/>
        <v>1798.0132450331125</v>
      </c>
      <c r="W65" s="125">
        <f t="shared" si="123"/>
        <v>1.7980132450331126</v>
      </c>
      <c r="X65" s="123">
        <f t="shared" si="124"/>
        <v>15.229172185430464</v>
      </c>
      <c r="Y65" s="123">
        <f t="shared" si="125"/>
        <v>2.6448718627006711</v>
      </c>
      <c r="Z65" s="123">
        <f t="shared" si="48"/>
        <v>26.660308376022762</v>
      </c>
    </row>
    <row r="66" spans="1:26">
      <c r="A66" s="74"/>
      <c r="B66" s="121">
        <v>43642.336805555555</v>
      </c>
      <c r="C66" s="122">
        <v>439620</v>
      </c>
      <c r="D66" s="122">
        <v>6.41</v>
      </c>
      <c r="E66" s="122">
        <v>177.29</v>
      </c>
      <c r="F66" s="122">
        <v>137.75</v>
      </c>
      <c r="G66" s="121">
        <v>43637.363888888889</v>
      </c>
      <c r="H66" s="124">
        <v>429110</v>
      </c>
      <c r="I66" s="124">
        <f>C66-H66</f>
        <v>10510</v>
      </c>
      <c r="J66" s="126">
        <f>B66-G66</f>
        <v>4.9729166666656965</v>
      </c>
      <c r="K66" s="127">
        <v>7161</v>
      </c>
      <c r="L66" s="124">
        <f>C66-H66</f>
        <v>10510</v>
      </c>
      <c r="M66" s="122">
        <f>(D66+E66+F66)/1000</f>
        <v>0.32145000000000001</v>
      </c>
      <c r="N66" s="124">
        <f>M66*L66</f>
        <v>3378.4395</v>
      </c>
      <c r="O66" s="123">
        <f>N66/1000</f>
        <v>3.3784394999999998</v>
      </c>
      <c r="P66" s="123">
        <f t="shared" si="47"/>
        <v>4.7555746627565982</v>
      </c>
      <c r="R66" s="122">
        <v>836</v>
      </c>
      <c r="S66" s="122">
        <v>835</v>
      </c>
      <c r="T66" s="123">
        <f>(R66+S66)/2</f>
        <v>835.5</v>
      </c>
      <c r="U66" s="122">
        <v>733</v>
      </c>
      <c r="V66" s="124">
        <f>T66*2*750/U66</f>
        <v>1709.7544338335606</v>
      </c>
      <c r="W66" s="125">
        <f>V66/1000</f>
        <v>1.7097544338335606</v>
      </c>
      <c r="X66" s="123">
        <f>(W66*I66)/1000</f>
        <v>17.96951909959072</v>
      </c>
      <c r="Y66" s="123">
        <f>(X66*1000)/K66</f>
        <v>2.509358902330781</v>
      </c>
      <c r="Z66" s="123">
        <f t="shared" si="48"/>
        <v>25.29433773549427</v>
      </c>
    </row>
    <row r="67" spans="1:26">
      <c r="A67" s="74"/>
      <c r="B67" s="121">
        <v>43643.350694444445</v>
      </c>
      <c r="C67" s="122">
        <v>442030</v>
      </c>
      <c r="D67" s="122">
        <v>6</v>
      </c>
      <c r="E67" s="122">
        <v>178.04</v>
      </c>
      <c r="F67" s="122">
        <v>146.29</v>
      </c>
      <c r="G67" s="121">
        <v>43637.363888888889</v>
      </c>
      <c r="H67" s="124">
        <v>429110</v>
      </c>
      <c r="I67" s="124">
        <f>C67-H67</f>
        <v>12920</v>
      </c>
      <c r="J67" s="126">
        <f>B67-G67</f>
        <v>5.9868055555562023</v>
      </c>
      <c r="K67" s="127">
        <v>8621</v>
      </c>
      <c r="L67" s="124">
        <f>C67-H67</f>
        <v>12920</v>
      </c>
      <c r="M67" s="122">
        <f>(D67+E67+F67)/1000</f>
        <v>0.33032999999999996</v>
      </c>
      <c r="N67" s="124">
        <f>M67*L67</f>
        <v>4267.8635999999997</v>
      </c>
      <c r="O67" s="123">
        <f>N67/1000</f>
        <v>4.2678636000000001</v>
      </c>
      <c r="P67" s="123">
        <f t="shared" si="47"/>
        <v>4.9901479048834245</v>
      </c>
      <c r="R67" s="122">
        <v>885</v>
      </c>
      <c r="S67" s="122">
        <v>879</v>
      </c>
      <c r="T67" s="123">
        <f>(R67+S67)/2</f>
        <v>882</v>
      </c>
      <c r="U67" s="122">
        <v>740</v>
      </c>
      <c r="V67" s="124">
        <f>T67*2*750/U67</f>
        <v>1787.8378378378379</v>
      </c>
      <c r="W67" s="125">
        <f>V67/1000</f>
        <v>1.7878378378378379</v>
      </c>
      <c r="X67" s="123">
        <f>(W67*I67)/1000</f>
        <v>23.098864864864868</v>
      </c>
      <c r="Y67" s="123">
        <f>(X67*1000)/K67</f>
        <v>2.6793718669371147</v>
      </c>
      <c r="Z67" s="123">
        <f t="shared" si="48"/>
        <v>27.008068418726118</v>
      </c>
    </row>
    <row r="68" spans="1:26">
      <c r="A68" s="74"/>
      <c r="B68" s="121">
        <v>43648.352777777778</v>
      </c>
      <c r="C68" s="122">
        <v>452420</v>
      </c>
      <c r="D68" s="122">
        <v>7.41</v>
      </c>
      <c r="E68" s="122">
        <v>65.28</v>
      </c>
      <c r="F68" s="122">
        <v>171.72</v>
      </c>
      <c r="G68" s="121">
        <v>43644.364583333336</v>
      </c>
      <c r="H68" s="124">
        <v>444200</v>
      </c>
      <c r="I68" s="124">
        <f t="shared" si="115"/>
        <v>8220</v>
      </c>
      <c r="J68" s="126">
        <f t="shared" si="116"/>
        <v>3.9881944444423425</v>
      </c>
      <c r="K68" s="127">
        <v>5743</v>
      </c>
      <c r="L68" s="124">
        <f t="shared" si="117"/>
        <v>8220</v>
      </c>
      <c r="M68" s="122">
        <f t="shared" si="118"/>
        <v>0.24440999999999999</v>
      </c>
      <c r="N68" s="124">
        <f t="shared" si="119"/>
        <v>2009.0501999999999</v>
      </c>
      <c r="O68" s="123">
        <f t="shared" si="120"/>
        <v>2.0090501999999999</v>
      </c>
      <c r="P68" s="123">
        <f t="shared" si="47"/>
        <v>3.526245170816646</v>
      </c>
      <c r="R68" s="122">
        <v>882</v>
      </c>
      <c r="S68" s="122">
        <v>888</v>
      </c>
      <c r="T68" s="123">
        <f t="shared" si="121"/>
        <v>885</v>
      </c>
      <c r="U68" s="122">
        <v>753</v>
      </c>
      <c r="V68" s="124">
        <f t="shared" si="122"/>
        <v>1762.9482071713148</v>
      </c>
      <c r="W68" s="125">
        <f t="shared" si="123"/>
        <v>1.7629482071713147</v>
      </c>
      <c r="X68" s="123">
        <f t="shared" si="124"/>
        <v>14.491434262948207</v>
      </c>
      <c r="Y68" s="123">
        <f t="shared" si="125"/>
        <v>2.5233213064510198</v>
      </c>
      <c r="Z68" s="123">
        <f t="shared" si="48"/>
        <v>25.43507876902628</v>
      </c>
    </row>
    <row r="69" spans="1:26">
      <c r="A69" s="74"/>
      <c r="B69" s="121">
        <v>43655.361111111109</v>
      </c>
      <c r="C69" s="122">
        <v>462970</v>
      </c>
      <c r="D69" s="122">
        <v>13.56</v>
      </c>
      <c r="E69" s="122">
        <v>100.17</v>
      </c>
      <c r="F69" s="122">
        <v>157.71</v>
      </c>
      <c r="G69" s="121">
        <v>43651.369444444441</v>
      </c>
      <c r="H69" s="124">
        <v>456940</v>
      </c>
      <c r="I69" s="124">
        <f t="shared" si="115"/>
        <v>6030</v>
      </c>
      <c r="J69" s="126">
        <f t="shared" si="116"/>
        <v>3.9916666666686069</v>
      </c>
      <c r="K69" s="127">
        <v>5748</v>
      </c>
      <c r="L69" s="124">
        <f t="shared" si="117"/>
        <v>6030</v>
      </c>
      <c r="M69" s="122">
        <f t="shared" si="118"/>
        <v>0.27144000000000001</v>
      </c>
      <c r="N69" s="124">
        <f t="shared" si="119"/>
        <v>1636.7832000000001</v>
      </c>
      <c r="O69" s="123">
        <f t="shared" si="120"/>
        <v>1.6367832</v>
      </c>
      <c r="P69" s="123">
        <f t="shared" si="47"/>
        <v>2.8703504968684763</v>
      </c>
      <c r="R69" s="122">
        <v>759</v>
      </c>
      <c r="S69" s="122">
        <v>761</v>
      </c>
      <c r="T69" s="123">
        <f t="shared" si="121"/>
        <v>760</v>
      </c>
      <c r="U69" s="122">
        <v>744</v>
      </c>
      <c r="V69" s="124">
        <f t="shared" si="122"/>
        <v>1532.258064516129</v>
      </c>
      <c r="W69" s="125">
        <f t="shared" si="123"/>
        <v>1.532258064516129</v>
      </c>
      <c r="X69" s="123">
        <f t="shared" si="124"/>
        <v>9.2395161290322569</v>
      </c>
      <c r="Y69" s="123">
        <f t="shared" si="125"/>
        <v>1.6074314768671289</v>
      </c>
      <c r="Z69" s="123">
        <f t="shared" si="48"/>
        <v>16.20290928682066</v>
      </c>
    </row>
    <row r="70" spans="1:26">
      <c r="A70" s="74"/>
      <c r="B70" s="121">
        <v>43662.381944444445</v>
      </c>
      <c r="C70" s="122">
        <v>475450</v>
      </c>
      <c r="D70" s="122">
        <v>12.16</v>
      </c>
      <c r="E70" s="122">
        <v>57.99</v>
      </c>
      <c r="F70" s="122">
        <v>187.89</v>
      </c>
      <c r="G70" s="121">
        <v>43658.380555555559</v>
      </c>
      <c r="H70" s="124">
        <v>468280</v>
      </c>
      <c r="I70" s="124">
        <f t="shared" si="115"/>
        <v>7170</v>
      </c>
      <c r="J70" s="126">
        <f t="shared" si="116"/>
        <v>4.0013888888861402</v>
      </c>
      <c r="K70" s="127">
        <v>5762</v>
      </c>
      <c r="L70" s="124">
        <f t="shared" si="117"/>
        <v>7170</v>
      </c>
      <c r="M70" s="122">
        <f t="shared" si="118"/>
        <v>0.25803999999999994</v>
      </c>
      <c r="N70" s="124">
        <f t="shared" si="119"/>
        <v>1850.1467999999995</v>
      </c>
      <c r="O70" s="123">
        <f t="shared" si="120"/>
        <v>1.8501467999999994</v>
      </c>
      <c r="P70" s="123">
        <f t="shared" si="47"/>
        <v>3.2366330690732377</v>
      </c>
      <c r="R70" s="122">
        <v>811</v>
      </c>
      <c r="S70" s="122">
        <v>801</v>
      </c>
      <c r="T70" s="123">
        <f t="shared" si="121"/>
        <v>806</v>
      </c>
      <c r="U70" s="122">
        <v>737</v>
      </c>
      <c r="V70" s="124">
        <f t="shared" si="122"/>
        <v>1640.4341926729987</v>
      </c>
      <c r="W70" s="125">
        <f t="shared" si="123"/>
        <v>1.6404341926729988</v>
      </c>
      <c r="X70" s="123">
        <f t="shared" si="124"/>
        <v>11.761913161465401</v>
      </c>
      <c r="Y70" s="123">
        <f t="shared" si="125"/>
        <v>2.0412900314934745</v>
      </c>
      <c r="Z70" s="123">
        <f t="shared" si="48"/>
        <v>20.576203517454225</v>
      </c>
    </row>
    <row r="71" spans="1:26">
      <c r="A71" s="74"/>
      <c r="B71" s="121">
        <v>43669.378472222219</v>
      </c>
      <c r="C71" s="122">
        <v>488188</v>
      </c>
      <c r="D71" s="122">
        <v>25.11</v>
      </c>
      <c r="E71" s="122">
        <v>67.540000000000006</v>
      </c>
      <c r="F71" s="122">
        <v>172.91</v>
      </c>
      <c r="G71" s="121">
        <v>43665.374305555553</v>
      </c>
      <c r="H71" s="124">
        <v>480920</v>
      </c>
      <c r="I71" s="124">
        <f t="shared" ref="I71:I75" si="126">C71-H71</f>
        <v>7268</v>
      </c>
      <c r="J71" s="126">
        <f t="shared" ref="J71:J75" si="127">B71-G71</f>
        <v>4.0041666666656965</v>
      </c>
      <c r="K71" s="127">
        <v>5766</v>
      </c>
      <c r="L71" s="124">
        <f t="shared" ref="L71:L75" si="128">C71-H71</f>
        <v>7268</v>
      </c>
      <c r="M71" s="122">
        <f t="shared" ref="M71:M75" si="129">(D71+E71+F71)/1000</f>
        <v>0.26556000000000002</v>
      </c>
      <c r="N71" s="124">
        <f t="shared" ref="N71:N75" si="130">M71*L71</f>
        <v>1930.0900800000002</v>
      </c>
      <c r="O71" s="123">
        <f t="shared" ref="O71:O75" si="131">N71/1000</f>
        <v>1.9300900800000003</v>
      </c>
      <c r="P71" s="123">
        <f t="shared" si="47"/>
        <v>3.3741429078043708</v>
      </c>
      <c r="R71" s="122">
        <v>837</v>
      </c>
      <c r="S71" s="122">
        <v>820</v>
      </c>
      <c r="T71" s="123">
        <f t="shared" ref="T71:T75" si="132">(R71+S71)/2</f>
        <v>828.5</v>
      </c>
      <c r="U71" s="122">
        <v>736</v>
      </c>
      <c r="V71" s="124">
        <f t="shared" ref="V71:V75" si="133">T71*2*750/U71</f>
        <v>1688.5190217391305</v>
      </c>
      <c r="W71" s="125">
        <f t="shared" ref="W71:W75" si="134">V71/1000</f>
        <v>1.6885190217391306</v>
      </c>
      <c r="X71" s="123">
        <f t="shared" ref="X71:X75" si="135">(W71*I71)/1000</f>
        <v>12.272156250000002</v>
      </c>
      <c r="Y71" s="123">
        <f t="shared" ref="Y71:Y75" si="136">(X71*1000)/K71</f>
        <v>2.1283656347554634</v>
      </c>
      <c r="Z71" s="123">
        <f t="shared" si="48"/>
        <v>21.453925598335072</v>
      </c>
    </row>
    <row r="72" spans="1:26">
      <c r="A72" s="74"/>
      <c r="B72" s="121">
        <v>43676.376388888886</v>
      </c>
      <c r="C72" s="122">
        <v>498180</v>
      </c>
      <c r="D72" s="122">
        <v>26.8</v>
      </c>
      <c r="E72" s="122">
        <v>80.42</v>
      </c>
      <c r="F72" s="122">
        <v>206.76</v>
      </c>
      <c r="G72" s="121">
        <v>43672.380555555559</v>
      </c>
      <c r="H72" s="124">
        <v>491760</v>
      </c>
      <c r="I72" s="124">
        <f t="shared" si="126"/>
        <v>6420</v>
      </c>
      <c r="J72" s="126">
        <f t="shared" si="127"/>
        <v>3.9958333333270275</v>
      </c>
      <c r="K72" s="127">
        <v>5754</v>
      </c>
      <c r="L72" s="124">
        <f t="shared" si="128"/>
        <v>6420</v>
      </c>
      <c r="M72" s="122">
        <f t="shared" si="129"/>
        <v>0.31398000000000004</v>
      </c>
      <c r="N72" s="124">
        <f t="shared" si="130"/>
        <v>2015.7516000000003</v>
      </c>
      <c r="O72" s="123">
        <f t="shared" si="131"/>
        <v>2.0157516000000002</v>
      </c>
      <c r="P72" s="123">
        <f t="shared" si="47"/>
        <v>3.5312436788321171</v>
      </c>
      <c r="R72" s="122">
        <v>759</v>
      </c>
      <c r="S72" s="122">
        <v>755</v>
      </c>
      <c r="T72" s="123">
        <f t="shared" si="132"/>
        <v>757</v>
      </c>
      <c r="U72" s="122">
        <v>726</v>
      </c>
      <c r="V72" s="124">
        <f t="shared" si="133"/>
        <v>1564.0495867768595</v>
      </c>
      <c r="W72" s="125">
        <f t="shared" si="134"/>
        <v>1.5640495867768596</v>
      </c>
      <c r="X72" s="123">
        <f t="shared" si="135"/>
        <v>10.041198347107438</v>
      </c>
      <c r="Y72" s="123">
        <f t="shared" si="136"/>
        <v>1.7450813950482165</v>
      </c>
      <c r="Z72" s="123">
        <f t="shared" si="48"/>
        <v>17.590420462086023</v>
      </c>
    </row>
    <row r="73" spans="1:26">
      <c r="A73" s="74"/>
      <c r="B73" s="121">
        <v>43683.372916666667</v>
      </c>
      <c r="C73" s="122">
        <v>11300</v>
      </c>
      <c r="D73" s="122">
        <v>20.100000000000001</v>
      </c>
      <c r="E73" s="122">
        <v>110.67</v>
      </c>
      <c r="F73" s="122">
        <v>221.65</v>
      </c>
      <c r="G73" s="121">
        <v>43679.37222222222</v>
      </c>
      <c r="H73" s="124">
        <v>3920</v>
      </c>
      <c r="I73" s="124">
        <f>C73-H73</f>
        <v>7380</v>
      </c>
      <c r="J73" s="126">
        <f t="shared" si="127"/>
        <v>4.0006944444467081</v>
      </c>
      <c r="K73" s="127">
        <v>5761</v>
      </c>
      <c r="L73" s="124">
        <f t="shared" si="128"/>
        <v>7380</v>
      </c>
      <c r="M73" s="122">
        <f t="shared" si="129"/>
        <v>0.35242000000000001</v>
      </c>
      <c r="N73" s="124">
        <f t="shared" si="130"/>
        <v>2600.8596000000002</v>
      </c>
      <c r="O73" s="123">
        <f t="shared" si="131"/>
        <v>2.6008596000000002</v>
      </c>
      <c r="P73" s="123">
        <f t="shared" si="47"/>
        <v>4.5507142454434995</v>
      </c>
      <c r="R73" s="122">
        <v>826</v>
      </c>
      <c r="S73" s="122">
        <v>812</v>
      </c>
      <c r="T73" s="123">
        <f t="shared" si="132"/>
        <v>819</v>
      </c>
      <c r="U73" s="122">
        <v>760</v>
      </c>
      <c r="V73" s="124">
        <f t="shared" si="133"/>
        <v>1616.4473684210527</v>
      </c>
      <c r="W73" s="125">
        <f t="shared" si="134"/>
        <v>1.6164473684210527</v>
      </c>
      <c r="X73" s="123">
        <f t="shared" si="135"/>
        <v>11.929381578947369</v>
      </c>
      <c r="Y73" s="123">
        <f t="shared" si="136"/>
        <v>2.0707136918846327</v>
      </c>
      <c r="Z73" s="123">
        <f t="shared" si="48"/>
        <v>20.872794014197098</v>
      </c>
    </row>
    <row r="74" spans="1:26">
      <c r="A74" s="74"/>
      <c r="B74" s="121">
        <v>43690.378472222219</v>
      </c>
      <c r="C74" s="122">
        <v>18710</v>
      </c>
      <c r="D74" s="122">
        <v>18.66</v>
      </c>
      <c r="E74" s="122">
        <v>69.63</v>
      </c>
      <c r="F74" s="122">
        <v>171.47</v>
      </c>
      <c r="G74" s="121">
        <v>43686.373611111114</v>
      </c>
      <c r="H74" s="124">
        <v>13600</v>
      </c>
      <c r="I74" s="124">
        <f t="shared" si="126"/>
        <v>5110</v>
      </c>
      <c r="J74" s="126">
        <f t="shared" si="127"/>
        <v>4.0048611111051287</v>
      </c>
      <c r="K74" s="127">
        <v>5767</v>
      </c>
      <c r="L74" s="124">
        <f t="shared" si="128"/>
        <v>5110</v>
      </c>
      <c r="M74" s="122">
        <f t="shared" si="129"/>
        <v>0.25975999999999999</v>
      </c>
      <c r="N74" s="124">
        <f t="shared" si="130"/>
        <v>1327.3735999999999</v>
      </c>
      <c r="O74" s="123">
        <f t="shared" si="131"/>
        <v>1.3273735999999998</v>
      </c>
      <c r="P74" s="123">
        <f t="shared" si="47"/>
        <v>2.3200842531645565</v>
      </c>
      <c r="R74" s="122">
        <v>755</v>
      </c>
      <c r="S74" s="122">
        <v>767</v>
      </c>
      <c r="T74" s="123">
        <f t="shared" si="132"/>
        <v>761</v>
      </c>
      <c r="U74" s="122">
        <v>755</v>
      </c>
      <c r="V74" s="124">
        <f t="shared" si="133"/>
        <v>1511.9205298013244</v>
      </c>
      <c r="W74" s="125">
        <f t="shared" si="134"/>
        <v>1.5119205298013243</v>
      </c>
      <c r="X74" s="123">
        <f t="shared" si="135"/>
        <v>7.7259139072847676</v>
      </c>
      <c r="Y74" s="123">
        <f t="shared" si="136"/>
        <v>1.3396764188113</v>
      </c>
      <c r="Z74" s="123">
        <f t="shared" si="48"/>
        <v>13.503938301617904</v>
      </c>
    </row>
    <row r="75" spans="1:26">
      <c r="A75" s="74"/>
      <c r="B75" s="121">
        <v>43697.378472222219</v>
      </c>
      <c r="C75" s="122">
        <v>30790</v>
      </c>
      <c r="D75" s="122">
        <v>0</v>
      </c>
      <c r="E75" s="122">
        <v>202.95</v>
      </c>
      <c r="F75" s="122">
        <v>200.69</v>
      </c>
      <c r="G75" s="121">
        <v>43693.378472222219</v>
      </c>
      <c r="H75" s="124">
        <v>23230</v>
      </c>
      <c r="I75" s="124">
        <f t="shared" si="126"/>
        <v>7560</v>
      </c>
      <c r="J75" s="126">
        <f t="shared" si="127"/>
        <v>4</v>
      </c>
      <c r="K75" s="127">
        <v>5760</v>
      </c>
      <c r="L75" s="124">
        <f t="shared" si="128"/>
        <v>7560</v>
      </c>
      <c r="M75" s="122">
        <f t="shared" si="129"/>
        <v>0.40364</v>
      </c>
      <c r="N75" s="124">
        <f t="shared" si="130"/>
        <v>3051.5183999999999</v>
      </c>
      <c r="O75" s="123">
        <f t="shared" si="131"/>
        <v>3.0515184</v>
      </c>
      <c r="P75" s="123">
        <f t="shared" si="47"/>
        <v>5.3401572000000002</v>
      </c>
      <c r="R75" s="122">
        <v>928</v>
      </c>
      <c r="S75" s="122">
        <v>922</v>
      </c>
      <c r="T75" s="123">
        <f t="shared" si="132"/>
        <v>925</v>
      </c>
      <c r="U75" s="122">
        <v>714</v>
      </c>
      <c r="V75" s="124">
        <f t="shared" si="133"/>
        <v>1943.2773109243697</v>
      </c>
      <c r="W75" s="125">
        <f t="shared" si="134"/>
        <v>1.9432773109243697</v>
      </c>
      <c r="X75" s="123">
        <f t="shared" si="135"/>
        <v>14.691176470588236</v>
      </c>
      <c r="Y75" s="123">
        <f t="shared" si="136"/>
        <v>2.5505514705882355</v>
      </c>
      <c r="Z75" s="123">
        <f t="shared" si="48"/>
        <v>25.709558823529413</v>
      </c>
    </row>
    <row r="76" spans="1:26">
      <c r="A76" s="74"/>
      <c r="B76" s="121">
        <v>43698.006296296298</v>
      </c>
      <c r="C76" s="122">
        <v>32370</v>
      </c>
      <c r="D76" s="122">
        <v>4.3600000000000003</v>
      </c>
      <c r="E76" s="122">
        <v>195.4</v>
      </c>
      <c r="F76" s="122">
        <v>194.7</v>
      </c>
      <c r="G76" s="121">
        <v>43693.378472222219</v>
      </c>
      <c r="H76" s="124">
        <v>23230</v>
      </c>
      <c r="I76" s="124">
        <f t="shared" ref="I76:I101" si="137">C76-H76</f>
        <v>9140</v>
      </c>
      <c r="J76" s="126">
        <f t="shared" ref="J76:J101" si="138">B76-G76</f>
        <v>4.627824074079399</v>
      </c>
      <c r="K76" s="127">
        <v>7209</v>
      </c>
      <c r="L76" s="124">
        <f t="shared" ref="L76:L101" si="139">C76-H76</f>
        <v>9140</v>
      </c>
      <c r="M76" s="122">
        <f t="shared" ref="M76:M101" si="140">(D76+E76+F76)/1000</f>
        <v>0.39446000000000003</v>
      </c>
      <c r="N76" s="124">
        <f t="shared" ref="N76:N101" si="141">M76*L76</f>
        <v>3605.3644000000004</v>
      </c>
      <c r="O76" s="123">
        <f t="shared" ref="O76:O101" si="142">N76/1000</f>
        <v>3.6053644000000005</v>
      </c>
      <c r="P76" s="123">
        <f t="shared" si="47"/>
        <v>5.0412086491885146</v>
      </c>
      <c r="R76" s="122">
        <v>982</v>
      </c>
      <c r="S76" s="122">
        <v>997</v>
      </c>
      <c r="T76" s="123">
        <f t="shared" ref="T76:T101" si="143">(R76+S76)/2</f>
        <v>989.5</v>
      </c>
      <c r="U76" s="122">
        <v>762</v>
      </c>
      <c r="V76" s="124">
        <f t="shared" ref="V76:V101" si="144">T76*2*750/U76</f>
        <v>1947.8346456692914</v>
      </c>
      <c r="W76" s="125">
        <f t="shared" ref="W76:W101" si="145">V76/1000</f>
        <v>1.9478346456692914</v>
      </c>
      <c r="X76" s="123">
        <f t="shared" ref="X76:X101" si="146">(W76*I76)/1000</f>
        <v>17.803208661417322</v>
      </c>
      <c r="Y76" s="123">
        <f t="shared" ref="Y76:Y101" si="147">(X76*1000)/K76</f>
        <v>2.4695808935243897</v>
      </c>
      <c r="Z76" s="123">
        <f t="shared" si="48"/>
        <v>24.893375406725848</v>
      </c>
    </row>
    <row r="77" spans="1:26">
      <c r="A77" s="74"/>
      <c r="B77" s="121">
        <v>43704.365972222222</v>
      </c>
      <c r="C77" s="122">
        <v>44500</v>
      </c>
      <c r="D77" s="122">
        <v>8.44</v>
      </c>
      <c r="E77" s="122">
        <v>90.48</v>
      </c>
      <c r="F77" s="122">
        <v>243.5</v>
      </c>
      <c r="G77" s="121">
        <v>43700.371527777781</v>
      </c>
      <c r="H77" s="124">
        <v>37010</v>
      </c>
      <c r="I77" s="124">
        <f t="shared" si="137"/>
        <v>7490</v>
      </c>
      <c r="J77" s="126">
        <f t="shared" si="138"/>
        <v>3.9944444444408873</v>
      </c>
      <c r="K77" s="127">
        <v>5752</v>
      </c>
      <c r="L77" s="124">
        <f t="shared" si="139"/>
        <v>7490</v>
      </c>
      <c r="M77" s="122">
        <f t="shared" si="140"/>
        <v>0.34242</v>
      </c>
      <c r="N77" s="124">
        <f t="shared" si="141"/>
        <v>2564.7258000000002</v>
      </c>
      <c r="O77" s="123">
        <f t="shared" si="142"/>
        <v>2.5647258000000002</v>
      </c>
      <c r="P77" s="123">
        <f t="shared" si="47"/>
        <v>4.4945125285118221</v>
      </c>
      <c r="R77" s="122">
        <v>709</v>
      </c>
      <c r="S77" s="122">
        <v>709</v>
      </c>
      <c r="T77" s="123">
        <f t="shared" si="143"/>
        <v>709</v>
      </c>
      <c r="U77" s="122">
        <v>744</v>
      </c>
      <c r="V77" s="124">
        <f t="shared" si="144"/>
        <v>1429.4354838709678</v>
      </c>
      <c r="W77" s="125">
        <f t="shared" si="145"/>
        <v>1.4294354838709677</v>
      </c>
      <c r="X77" s="123">
        <f t="shared" si="146"/>
        <v>10.706471774193549</v>
      </c>
      <c r="Y77" s="123">
        <f t="shared" si="147"/>
        <v>1.8613476658890036</v>
      </c>
      <c r="Z77" s="123">
        <f t="shared" si="48"/>
        <v>18.762384472161155</v>
      </c>
    </row>
    <row r="78" spans="1:26">
      <c r="A78" s="74"/>
      <c r="B78" s="121">
        <v>43706.361111111109</v>
      </c>
      <c r="C78" s="122">
        <v>49170</v>
      </c>
      <c r="D78" s="122">
        <v>12.8</v>
      </c>
      <c r="E78" s="122">
        <v>16.72</v>
      </c>
      <c r="F78" s="122">
        <v>319.29000000000002</v>
      </c>
      <c r="G78" s="121">
        <v>43700.371527777781</v>
      </c>
      <c r="H78" s="124">
        <v>37010</v>
      </c>
      <c r="I78" s="124">
        <f t="shared" si="137"/>
        <v>12160</v>
      </c>
      <c r="J78" s="126">
        <f t="shared" si="138"/>
        <v>5.9895833333284827</v>
      </c>
      <c r="K78" s="127">
        <v>8625</v>
      </c>
      <c r="L78" s="124">
        <f t="shared" si="139"/>
        <v>12160</v>
      </c>
      <c r="M78" s="122">
        <f t="shared" si="140"/>
        <v>0.34881000000000001</v>
      </c>
      <c r="N78" s="124">
        <f t="shared" si="141"/>
        <v>4241.5295999999998</v>
      </c>
      <c r="O78" s="123">
        <f t="shared" si="142"/>
        <v>4.2415295999999998</v>
      </c>
      <c r="P78" s="123">
        <f>(O78*1000/K78)*$C$2/1000</f>
        <v>4.9570572020869568</v>
      </c>
      <c r="R78" s="122">
        <v>784</v>
      </c>
      <c r="S78" s="122">
        <v>806</v>
      </c>
      <c r="T78" s="123">
        <f t="shared" si="143"/>
        <v>795</v>
      </c>
      <c r="U78" s="122">
        <v>775</v>
      </c>
      <c r="V78" s="124">
        <f t="shared" si="144"/>
        <v>1538.7096774193549</v>
      </c>
      <c r="W78" s="125">
        <f t="shared" si="145"/>
        <v>1.5387096774193549</v>
      </c>
      <c r="X78" s="123">
        <f t="shared" si="146"/>
        <v>18.710709677419356</v>
      </c>
      <c r="Y78" s="123">
        <f t="shared" si="147"/>
        <v>2.1693576437587661</v>
      </c>
      <c r="Z78" s="123">
        <f>(Y78*$C$2)/1000</f>
        <v>21.867125049088362</v>
      </c>
    </row>
    <row r="79" spans="1:26">
      <c r="A79" s="74"/>
      <c r="B79" s="121">
        <v>43711.361111111109</v>
      </c>
      <c r="C79" s="122">
        <v>58540</v>
      </c>
      <c r="D79" s="122">
        <v>0</v>
      </c>
      <c r="E79" s="122">
        <v>88</v>
      </c>
      <c r="F79" s="122">
        <v>172.51</v>
      </c>
      <c r="G79" s="121">
        <v>43707.37777777778</v>
      </c>
      <c r="H79" s="124">
        <v>51010</v>
      </c>
      <c r="I79" s="124">
        <f t="shared" si="137"/>
        <v>7530</v>
      </c>
      <c r="J79" s="126">
        <f t="shared" si="138"/>
        <v>3.9833333333299379</v>
      </c>
      <c r="K79" s="127">
        <v>5736</v>
      </c>
      <c r="L79" s="124">
        <f t="shared" si="139"/>
        <v>7530</v>
      </c>
      <c r="M79" s="122">
        <f t="shared" si="140"/>
        <v>0.26050999999999996</v>
      </c>
      <c r="N79" s="124">
        <f t="shared" si="141"/>
        <v>1961.6402999999998</v>
      </c>
      <c r="O79" s="123">
        <f t="shared" si="142"/>
        <v>1.9616402999999998</v>
      </c>
      <c r="P79" s="123">
        <f t="shared" ref="P79:P100" si="148">(O79*1000/K79)*$C$2/1000</f>
        <v>3.4472339999999995</v>
      </c>
      <c r="R79" s="122">
        <v>773</v>
      </c>
      <c r="S79" s="122">
        <v>773</v>
      </c>
      <c r="T79" s="123">
        <f t="shared" si="143"/>
        <v>773</v>
      </c>
      <c r="U79" s="122">
        <v>735</v>
      </c>
      <c r="V79" s="124">
        <f t="shared" si="144"/>
        <v>1577.5510204081634</v>
      </c>
      <c r="W79" s="125">
        <f t="shared" si="145"/>
        <v>1.5775510204081633</v>
      </c>
      <c r="X79" s="123">
        <f t="shared" si="146"/>
        <v>11.878959183673469</v>
      </c>
      <c r="Y79" s="123">
        <f t="shared" si="147"/>
        <v>2.0709482537784987</v>
      </c>
      <c r="Z79" s="123">
        <f>(Y79*$C$2)/1000</f>
        <v>20.875158398087269</v>
      </c>
    </row>
    <row r="80" spans="1:26">
      <c r="A80" s="74"/>
      <c r="B80" s="121">
        <v>43718.371527777781</v>
      </c>
      <c r="C80" s="122">
        <v>70920</v>
      </c>
      <c r="D80" s="122">
        <v>7.23</v>
      </c>
      <c r="E80" s="122">
        <v>218.36</v>
      </c>
      <c r="F80" s="122">
        <v>225.44</v>
      </c>
      <c r="G80" s="121">
        <v>43714.385416666664</v>
      </c>
      <c r="H80" s="124">
        <v>63050</v>
      </c>
      <c r="I80" s="124">
        <f t="shared" si="137"/>
        <v>7870</v>
      </c>
      <c r="J80" s="126">
        <f t="shared" si="138"/>
        <v>3.9861111111167702</v>
      </c>
      <c r="K80" s="127">
        <v>5740</v>
      </c>
      <c r="L80" s="124">
        <f t="shared" si="139"/>
        <v>7870</v>
      </c>
      <c r="M80" s="122">
        <f t="shared" si="140"/>
        <v>0.45102999999999999</v>
      </c>
      <c r="N80" s="124">
        <f t="shared" si="141"/>
        <v>3549.6061</v>
      </c>
      <c r="O80" s="123">
        <f t="shared" si="142"/>
        <v>3.5496061000000001</v>
      </c>
      <c r="P80" s="123">
        <f t="shared" si="148"/>
        <v>6.2334546146341463</v>
      </c>
      <c r="R80" s="122">
        <v>955</v>
      </c>
      <c r="S80" s="122">
        <v>954</v>
      </c>
      <c r="T80" s="123">
        <f t="shared" si="143"/>
        <v>954.5</v>
      </c>
      <c r="U80" s="122">
        <v>739</v>
      </c>
      <c r="V80" s="124">
        <f t="shared" si="144"/>
        <v>1937.4154262516915</v>
      </c>
      <c r="W80" s="125">
        <f t="shared" si="145"/>
        <v>1.9374154262516916</v>
      </c>
      <c r="X80" s="123">
        <f t="shared" si="146"/>
        <v>15.247459404600813</v>
      </c>
      <c r="Y80" s="123">
        <f t="shared" si="147"/>
        <v>2.6563518126482255</v>
      </c>
      <c r="Z80" s="123">
        <f t="shared" si="48"/>
        <v>26.776026271494114</v>
      </c>
    </row>
    <row r="81" spans="1:26">
      <c r="A81" s="74"/>
      <c r="B81" s="121">
        <v>43719.375</v>
      </c>
      <c r="C81" s="122">
        <v>73220</v>
      </c>
      <c r="D81" s="122">
        <v>9.68</v>
      </c>
      <c r="E81" s="122">
        <v>200.32</v>
      </c>
      <c r="F81" s="122">
        <v>235.73</v>
      </c>
      <c r="G81" s="121">
        <v>43714.385416666664</v>
      </c>
      <c r="H81" s="124">
        <v>63050</v>
      </c>
      <c r="I81" s="124">
        <f t="shared" si="137"/>
        <v>10170</v>
      </c>
      <c r="J81" s="126">
        <f t="shared" si="138"/>
        <v>4.9895833333357587</v>
      </c>
      <c r="K81" s="127">
        <v>7185</v>
      </c>
      <c r="L81" s="124">
        <f t="shared" si="139"/>
        <v>10170</v>
      </c>
      <c r="M81" s="122">
        <f t="shared" si="140"/>
        <v>0.44573000000000002</v>
      </c>
      <c r="N81" s="124">
        <f t="shared" si="141"/>
        <v>4533.0740999999998</v>
      </c>
      <c r="O81" s="123">
        <f t="shared" si="142"/>
        <v>4.5330740999999994</v>
      </c>
      <c r="P81" s="123">
        <f t="shared" si="148"/>
        <v>6.3595528083507302</v>
      </c>
      <c r="R81" s="122">
        <v>1025</v>
      </c>
      <c r="S81" s="122">
        <v>1015</v>
      </c>
      <c r="T81" s="123">
        <f t="shared" si="143"/>
        <v>1020</v>
      </c>
      <c r="U81" s="122">
        <v>757</v>
      </c>
      <c r="V81" s="124">
        <f t="shared" si="144"/>
        <v>2021.1360634081902</v>
      </c>
      <c r="W81" s="125">
        <f t="shared" si="145"/>
        <v>2.0211360634081901</v>
      </c>
      <c r="X81" s="123">
        <f t="shared" si="146"/>
        <v>20.554953764861292</v>
      </c>
      <c r="Y81" s="123">
        <f t="shared" si="147"/>
        <v>2.8608147202312169</v>
      </c>
      <c r="Z81" s="123">
        <f>(Y81*$C$2)/1000</f>
        <v>28.837012379930666</v>
      </c>
    </row>
    <row r="82" spans="1:26">
      <c r="A82" s="74"/>
      <c r="B82" s="121">
        <v>43720.330555555556</v>
      </c>
      <c r="C82" s="122">
        <v>75585</v>
      </c>
      <c r="D82" s="122">
        <v>11.36</v>
      </c>
      <c r="E82" s="122">
        <v>184.07</v>
      </c>
      <c r="F82" s="122">
        <v>232.99</v>
      </c>
      <c r="G82" s="121">
        <v>43714.385416666664</v>
      </c>
      <c r="H82" s="124">
        <v>63050</v>
      </c>
      <c r="I82" s="124">
        <f t="shared" si="137"/>
        <v>12535</v>
      </c>
      <c r="J82" s="126">
        <f t="shared" si="138"/>
        <v>5.945138888891961</v>
      </c>
      <c r="K82" s="127">
        <v>8561</v>
      </c>
      <c r="L82" s="124">
        <f t="shared" si="139"/>
        <v>12535</v>
      </c>
      <c r="M82" s="122">
        <f t="shared" si="140"/>
        <v>0.42842000000000002</v>
      </c>
      <c r="N82" s="124">
        <f t="shared" si="141"/>
        <v>5370.2447000000002</v>
      </c>
      <c r="O82" s="123">
        <f t="shared" si="142"/>
        <v>5.3702446999999998</v>
      </c>
      <c r="P82" s="123">
        <f t="shared" si="148"/>
        <v>6.3231008732624696</v>
      </c>
      <c r="R82" s="122">
        <v>1006</v>
      </c>
      <c r="S82" s="122">
        <v>989</v>
      </c>
      <c r="T82" s="123">
        <f t="shared" si="143"/>
        <v>997.5</v>
      </c>
      <c r="U82" s="122">
        <v>774</v>
      </c>
      <c r="V82" s="124">
        <f t="shared" si="144"/>
        <v>1933.1395348837209</v>
      </c>
      <c r="W82" s="125">
        <f t="shared" si="145"/>
        <v>1.9331395348837208</v>
      </c>
      <c r="X82" s="123">
        <f t="shared" si="146"/>
        <v>24.231904069767438</v>
      </c>
      <c r="Y82" s="123">
        <f t="shared" si="147"/>
        <v>2.8304992488923535</v>
      </c>
      <c r="Z82" s="123">
        <f t="shared" si="48"/>
        <v>28.531432428834922</v>
      </c>
    </row>
    <row r="83" spans="1:26">
      <c r="A83" s="74"/>
      <c r="B83" s="121">
        <v>43726.395833333336</v>
      </c>
      <c r="C83" s="122">
        <v>87860</v>
      </c>
      <c r="D83" s="122">
        <v>4.7300000000000004</v>
      </c>
      <c r="E83" s="122">
        <v>63.72</v>
      </c>
      <c r="F83" s="122">
        <v>210.47</v>
      </c>
      <c r="G83" s="121">
        <v>43721.374305555553</v>
      </c>
      <c r="H83" s="124">
        <v>77790</v>
      </c>
      <c r="I83" s="124">
        <f t="shared" ref="I83:I88" si="149">C83-H83</f>
        <v>10070</v>
      </c>
      <c r="J83" s="126">
        <f t="shared" ref="J83:J88" si="150">B83-G83</f>
        <v>5.0215277777824667</v>
      </c>
      <c r="K83" s="127">
        <v>7231</v>
      </c>
      <c r="L83" s="124">
        <f t="shared" ref="L83:L88" si="151">C83-H83</f>
        <v>10070</v>
      </c>
      <c r="M83" s="122">
        <f t="shared" ref="M83:M88" si="152">(D83+E83+F83)/1000</f>
        <v>0.27892</v>
      </c>
      <c r="N83" s="124">
        <f t="shared" ref="N83:N88" si="153">M83*L83</f>
        <v>2808.7244000000001</v>
      </c>
      <c r="O83" s="123">
        <f t="shared" ref="O83:O88" si="154">N83/1000</f>
        <v>2.8087244</v>
      </c>
      <c r="P83" s="123">
        <f t="shared" si="148"/>
        <v>3.9153563756050338</v>
      </c>
      <c r="R83" s="122">
        <v>906</v>
      </c>
      <c r="S83" s="122">
        <v>917</v>
      </c>
      <c r="T83" s="123">
        <f t="shared" ref="T83:T88" si="155">(R83+S83)/2</f>
        <v>911.5</v>
      </c>
      <c r="U83" s="122">
        <v>762</v>
      </c>
      <c r="V83" s="124">
        <f t="shared" ref="V83:V88" si="156">T83*2*750/U83</f>
        <v>1794.2913385826771</v>
      </c>
      <c r="W83" s="125">
        <f t="shared" ref="W83:W88" si="157">V83/1000</f>
        <v>1.7942913385826771</v>
      </c>
      <c r="X83" s="123">
        <f t="shared" ref="X83:X88" si="158">(W83*I83)/1000</f>
        <v>18.06851377952756</v>
      </c>
      <c r="Y83" s="123">
        <f t="shared" ref="Y83:Y88" si="159">(X83*1000)/K83</f>
        <v>2.4987572644900511</v>
      </c>
      <c r="Z83" s="123">
        <f t="shared" si="48"/>
        <v>25.187473226059716</v>
      </c>
    </row>
    <row r="84" spans="1:26">
      <c r="A84" s="74"/>
      <c r="B84" s="121">
        <v>43727.329861111109</v>
      </c>
      <c r="C84" s="122">
        <v>89600</v>
      </c>
      <c r="D84" s="122">
        <v>11.28</v>
      </c>
      <c r="E84" s="122">
        <v>46.33</v>
      </c>
      <c r="F84" s="122">
        <v>210.64</v>
      </c>
      <c r="G84" s="121">
        <v>43721.374305555553</v>
      </c>
      <c r="H84" s="124">
        <v>77790</v>
      </c>
      <c r="I84" s="124">
        <f t="shared" si="149"/>
        <v>11810</v>
      </c>
      <c r="J84" s="126">
        <f t="shared" si="150"/>
        <v>5.9555555555562023</v>
      </c>
      <c r="K84" s="127">
        <v>8576</v>
      </c>
      <c r="L84" s="124">
        <f t="shared" si="151"/>
        <v>11810</v>
      </c>
      <c r="M84" s="122">
        <f t="shared" si="152"/>
        <v>0.26824999999999999</v>
      </c>
      <c r="N84" s="124">
        <f t="shared" si="153"/>
        <v>3168.0324999999998</v>
      </c>
      <c r="O84" s="123">
        <f t="shared" si="154"/>
        <v>3.1680324999999998</v>
      </c>
      <c r="P84" s="123">
        <f t="shared" si="148"/>
        <v>3.7236202891791041</v>
      </c>
      <c r="R84" s="122">
        <v>853</v>
      </c>
      <c r="S84" s="122">
        <v>881</v>
      </c>
      <c r="T84" s="123">
        <f t="shared" si="155"/>
        <v>867</v>
      </c>
      <c r="U84" s="122">
        <v>781</v>
      </c>
      <c r="V84" s="124">
        <f t="shared" si="156"/>
        <v>1665.1728553137004</v>
      </c>
      <c r="W84" s="125">
        <f t="shared" si="157"/>
        <v>1.6651728553137004</v>
      </c>
      <c r="X84" s="123">
        <f t="shared" si="158"/>
        <v>19.665691421254802</v>
      </c>
      <c r="Y84" s="123">
        <f t="shared" si="159"/>
        <v>2.2931076750530321</v>
      </c>
      <c r="Z84" s="123">
        <f t="shared" si="48"/>
        <v>23.114525364534565</v>
      </c>
    </row>
    <row r="85" spans="1:26">
      <c r="A85" s="74"/>
      <c r="B85" s="121">
        <v>43731.364583333336</v>
      </c>
      <c r="C85" s="122">
        <v>99330</v>
      </c>
      <c r="D85" s="122">
        <v>8.7200000000000006</v>
      </c>
      <c r="E85" s="122">
        <v>125.93</v>
      </c>
      <c r="F85" s="122">
        <v>180.64</v>
      </c>
      <c r="G85" s="121">
        <v>43728.373611111114</v>
      </c>
      <c r="H85" s="124">
        <v>91670</v>
      </c>
      <c r="I85" s="124">
        <f t="shared" si="149"/>
        <v>7660</v>
      </c>
      <c r="J85" s="126">
        <f t="shared" si="150"/>
        <v>2.9909722222218988</v>
      </c>
      <c r="K85" s="127">
        <v>4307</v>
      </c>
      <c r="L85" s="124">
        <f t="shared" si="151"/>
        <v>7660</v>
      </c>
      <c r="M85" s="122">
        <f t="shared" si="152"/>
        <v>0.31528999999999996</v>
      </c>
      <c r="N85" s="124">
        <f t="shared" si="153"/>
        <v>2415.1213999999995</v>
      </c>
      <c r="O85" s="123">
        <f t="shared" si="154"/>
        <v>2.4151213999999994</v>
      </c>
      <c r="P85" s="123">
        <f t="shared" si="148"/>
        <v>5.6522924801485939</v>
      </c>
      <c r="R85" s="122">
        <v>820</v>
      </c>
      <c r="S85" s="122">
        <v>821</v>
      </c>
      <c r="T85" s="123">
        <f t="shared" si="155"/>
        <v>820.5</v>
      </c>
      <c r="U85" s="122">
        <v>737</v>
      </c>
      <c r="V85" s="124">
        <f t="shared" si="156"/>
        <v>1669.9457259158751</v>
      </c>
      <c r="W85" s="125">
        <f t="shared" si="157"/>
        <v>1.669945725915875</v>
      </c>
      <c r="X85" s="123">
        <f t="shared" si="158"/>
        <v>12.791784260515602</v>
      </c>
      <c r="Y85" s="123">
        <f t="shared" si="159"/>
        <v>2.9699986674055263</v>
      </c>
      <c r="Z85" s="123">
        <f t="shared" si="48"/>
        <v>29.937586567447706</v>
      </c>
    </row>
    <row r="86" spans="1:26">
      <c r="A86" s="74"/>
      <c r="B86" s="121">
        <v>43732.365277777775</v>
      </c>
      <c r="C86" s="122">
        <v>102250</v>
      </c>
      <c r="D86" s="122">
        <v>6.33</v>
      </c>
      <c r="E86" s="122">
        <v>89.05</v>
      </c>
      <c r="F86" s="122">
        <v>192.27</v>
      </c>
      <c r="G86" s="121">
        <v>43728.373611111114</v>
      </c>
      <c r="H86" s="124">
        <v>91670</v>
      </c>
      <c r="I86" s="124">
        <f t="shared" si="149"/>
        <v>10580</v>
      </c>
      <c r="J86" s="126">
        <f t="shared" si="150"/>
        <v>3.991666666661331</v>
      </c>
      <c r="K86" s="127">
        <v>5748</v>
      </c>
      <c r="L86" s="124">
        <f t="shared" si="151"/>
        <v>10580</v>
      </c>
      <c r="M86" s="122">
        <f t="shared" si="152"/>
        <v>0.28764999999999996</v>
      </c>
      <c r="N86" s="124">
        <f t="shared" si="153"/>
        <v>3043.3369999999995</v>
      </c>
      <c r="O86" s="123">
        <f t="shared" si="154"/>
        <v>3.0433369999999997</v>
      </c>
      <c r="P86" s="123">
        <f t="shared" si="148"/>
        <v>5.3369584133611676</v>
      </c>
      <c r="R86" s="122">
        <v>796</v>
      </c>
      <c r="S86" s="122">
        <v>804</v>
      </c>
      <c r="T86" s="123">
        <f t="shared" si="155"/>
        <v>800</v>
      </c>
      <c r="U86" s="122">
        <v>736</v>
      </c>
      <c r="V86" s="124">
        <f t="shared" si="156"/>
        <v>1630.4347826086957</v>
      </c>
      <c r="W86" s="125">
        <f t="shared" si="157"/>
        <v>1.6304347826086958</v>
      </c>
      <c r="X86" s="123">
        <f t="shared" si="158"/>
        <v>17.25</v>
      </c>
      <c r="Y86" s="123">
        <f t="shared" si="159"/>
        <v>3.0010438413361169</v>
      </c>
      <c r="Z86" s="123">
        <f t="shared" si="48"/>
        <v>30.25052192066806</v>
      </c>
    </row>
    <row r="87" spans="1:26">
      <c r="A87" s="74"/>
      <c r="B87" s="121">
        <v>43733.404166666667</v>
      </c>
      <c r="C87" s="122">
        <v>105650</v>
      </c>
      <c r="D87" s="122">
        <v>6.21</v>
      </c>
      <c r="E87" s="122">
        <v>69.81</v>
      </c>
      <c r="F87" s="122">
        <v>213.77</v>
      </c>
      <c r="G87" s="121">
        <v>43728.373611111114</v>
      </c>
      <c r="H87" s="124">
        <v>91670</v>
      </c>
      <c r="I87" s="124">
        <f t="shared" si="149"/>
        <v>13980</v>
      </c>
      <c r="J87" s="126">
        <f t="shared" si="150"/>
        <v>5.0305555555532919</v>
      </c>
      <c r="K87" s="127">
        <v>7244</v>
      </c>
      <c r="L87" s="124">
        <f t="shared" si="151"/>
        <v>13980</v>
      </c>
      <c r="M87" s="122">
        <f t="shared" si="152"/>
        <v>0.28979000000000005</v>
      </c>
      <c r="N87" s="124">
        <f t="shared" si="153"/>
        <v>4051.2642000000005</v>
      </c>
      <c r="O87" s="123">
        <f t="shared" si="154"/>
        <v>4.0512642000000003</v>
      </c>
      <c r="P87" s="123">
        <f t="shared" si="148"/>
        <v>5.6373195935946994</v>
      </c>
      <c r="R87" s="122">
        <v>829</v>
      </c>
      <c r="S87" s="122">
        <v>840</v>
      </c>
      <c r="T87" s="123">
        <f t="shared" si="155"/>
        <v>834.5</v>
      </c>
      <c r="U87" s="122">
        <v>754</v>
      </c>
      <c r="V87" s="124">
        <f t="shared" si="156"/>
        <v>1660.1458885941645</v>
      </c>
      <c r="W87" s="125">
        <f t="shared" si="157"/>
        <v>1.6601458885941645</v>
      </c>
      <c r="X87" s="123">
        <f t="shared" si="158"/>
        <v>23.20883952254642</v>
      </c>
      <c r="Y87" s="123">
        <f t="shared" si="159"/>
        <v>3.2038707237087825</v>
      </c>
      <c r="Z87" s="123">
        <f t="shared" si="48"/>
        <v>32.295016894984528</v>
      </c>
    </row>
    <row r="88" spans="1:26">
      <c r="A88" s="74"/>
      <c r="B88" s="121">
        <v>43734.333333333336</v>
      </c>
      <c r="C88" s="122">
        <v>107680</v>
      </c>
      <c r="D88" s="122">
        <v>4.4000000000000004</v>
      </c>
      <c r="E88" s="122">
        <v>56.86</v>
      </c>
      <c r="F88" s="122">
        <v>214.27</v>
      </c>
      <c r="G88" s="121">
        <v>43728.373611111114</v>
      </c>
      <c r="H88" s="124">
        <v>91670</v>
      </c>
      <c r="I88" s="124">
        <f t="shared" si="149"/>
        <v>16010</v>
      </c>
      <c r="J88" s="126">
        <f t="shared" si="150"/>
        <v>5.9597222222218988</v>
      </c>
      <c r="K88" s="127">
        <v>8582</v>
      </c>
      <c r="L88" s="124">
        <f t="shared" si="151"/>
        <v>16010</v>
      </c>
      <c r="M88" s="122">
        <f t="shared" si="152"/>
        <v>0.27553000000000005</v>
      </c>
      <c r="N88" s="124">
        <f t="shared" si="153"/>
        <v>4411.2353000000012</v>
      </c>
      <c r="O88" s="123">
        <f t="shared" si="154"/>
        <v>4.4112353000000013</v>
      </c>
      <c r="P88" s="123">
        <f t="shared" si="148"/>
        <v>5.181222538336054</v>
      </c>
      <c r="R88" s="122">
        <v>735</v>
      </c>
      <c r="S88" s="122">
        <v>733</v>
      </c>
      <c r="T88" s="123">
        <f t="shared" si="155"/>
        <v>734</v>
      </c>
      <c r="U88" s="122">
        <v>727</v>
      </c>
      <c r="V88" s="124">
        <f t="shared" si="156"/>
        <v>1514.4429160935351</v>
      </c>
      <c r="W88" s="125">
        <f t="shared" si="157"/>
        <v>1.5144429160935351</v>
      </c>
      <c r="X88" s="123">
        <f t="shared" si="158"/>
        <v>24.246231086657495</v>
      </c>
      <c r="Y88" s="123">
        <f t="shared" si="159"/>
        <v>2.8252424943669885</v>
      </c>
      <c r="Z88" s="123">
        <f t="shared" si="48"/>
        <v>28.478444343219245</v>
      </c>
    </row>
    <row r="89" spans="1:26">
      <c r="A89" s="74"/>
      <c r="B89" s="121">
        <v>43738.336805555555</v>
      </c>
      <c r="C89" s="122">
        <v>117170</v>
      </c>
      <c r="D89" s="122">
        <v>6.26</v>
      </c>
      <c r="E89" s="122">
        <v>137.01</v>
      </c>
      <c r="F89" s="122">
        <v>137.01</v>
      </c>
      <c r="G89" s="121">
        <v>43735.37222222222</v>
      </c>
      <c r="H89" s="124">
        <v>109430</v>
      </c>
      <c r="I89" s="124">
        <f t="shared" ref="I89:I94" si="160">C89-H89</f>
        <v>7740</v>
      </c>
      <c r="J89" s="126">
        <f t="shared" ref="J89:J94" si="161">B89-G89</f>
        <v>2.9645833333343035</v>
      </c>
      <c r="K89" s="127">
        <v>4269</v>
      </c>
      <c r="L89" s="124">
        <f t="shared" ref="L89:L94" si="162">C89-H89</f>
        <v>7740</v>
      </c>
      <c r="M89" s="122">
        <f t="shared" ref="M89:M94" si="163">(D89+E89+F89)/1000</f>
        <v>0.28027999999999997</v>
      </c>
      <c r="N89" s="124">
        <f t="shared" ref="N89:N94" si="164">M89*L89</f>
        <v>2169.3671999999997</v>
      </c>
      <c r="O89" s="123">
        <f t="shared" ref="O89:O94" si="165">N89/1000</f>
        <v>2.1693671999999995</v>
      </c>
      <c r="P89" s="123">
        <f t="shared" si="148"/>
        <v>5.122328736472241</v>
      </c>
      <c r="R89" s="122">
        <v>779</v>
      </c>
      <c r="S89" s="122">
        <v>760</v>
      </c>
      <c r="T89" s="123">
        <f t="shared" ref="T89:T94" si="166">(R89+S89)/2</f>
        <v>769.5</v>
      </c>
      <c r="U89" s="122">
        <v>769</v>
      </c>
      <c r="V89" s="124">
        <f t="shared" ref="V89:V94" si="167">T89*2*750/U89</f>
        <v>1500.9752925877763</v>
      </c>
      <c r="W89" s="125">
        <f t="shared" ref="W89:W94" si="168">V89/1000</f>
        <v>1.5009752925877762</v>
      </c>
      <c r="X89" s="123">
        <f t="shared" ref="X89:X94" si="169">(W89*I89)/1000</f>
        <v>11.617548764629388</v>
      </c>
      <c r="Y89" s="123">
        <f t="shared" ref="Y89:Y94" si="170">(X89*1000)/K89</f>
        <v>2.7213747398991304</v>
      </c>
      <c r="Z89" s="123">
        <f t="shared" si="48"/>
        <v>27.431457378183232</v>
      </c>
    </row>
    <row r="90" spans="1:26">
      <c r="A90" s="74"/>
      <c r="B90" s="121">
        <v>43739.345138888886</v>
      </c>
      <c r="C90" s="122">
        <v>119770</v>
      </c>
      <c r="D90" s="122">
        <v>0</v>
      </c>
      <c r="E90" s="122">
        <v>145.27000000000001</v>
      </c>
      <c r="F90" s="122">
        <v>165.33</v>
      </c>
      <c r="G90" s="121">
        <v>43735.345138888886</v>
      </c>
      <c r="H90" s="124">
        <v>109430</v>
      </c>
      <c r="I90" s="124">
        <f t="shared" si="160"/>
        <v>10340</v>
      </c>
      <c r="J90" s="126">
        <f t="shared" si="161"/>
        <v>4</v>
      </c>
      <c r="K90" s="127">
        <v>5760</v>
      </c>
      <c r="L90" s="124">
        <f t="shared" si="162"/>
        <v>10340</v>
      </c>
      <c r="M90" s="122">
        <f t="shared" si="163"/>
        <v>0.31060000000000004</v>
      </c>
      <c r="N90" s="124">
        <f t="shared" si="164"/>
        <v>3211.6040000000003</v>
      </c>
      <c r="O90" s="123">
        <f t="shared" si="165"/>
        <v>3.2116040000000003</v>
      </c>
      <c r="P90" s="123">
        <f t="shared" si="148"/>
        <v>5.6203070000000004</v>
      </c>
      <c r="R90" s="122">
        <v>719</v>
      </c>
      <c r="S90" s="122">
        <v>730</v>
      </c>
      <c r="T90" s="123">
        <f t="shared" si="166"/>
        <v>724.5</v>
      </c>
      <c r="U90" s="122">
        <v>760</v>
      </c>
      <c r="V90" s="124">
        <f t="shared" si="167"/>
        <v>1429.9342105263158</v>
      </c>
      <c r="W90" s="125">
        <f t="shared" si="168"/>
        <v>1.4299342105263158</v>
      </c>
      <c r="X90" s="123">
        <f t="shared" si="169"/>
        <v>14.785519736842105</v>
      </c>
      <c r="Y90" s="123">
        <f t="shared" si="170"/>
        <v>2.566930509868421</v>
      </c>
      <c r="Z90" s="123">
        <f t="shared" si="48"/>
        <v>25.874659539473683</v>
      </c>
    </row>
    <row r="91" spans="1:26">
      <c r="A91" s="74"/>
      <c r="B91" s="121">
        <v>43740.322916666664</v>
      </c>
      <c r="C91" s="122">
        <v>122080</v>
      </c>
      <c r="D91" s="122">
        <v>0</v>
      </c>
      <c r="E91" s="122">
        <v>141.19999999999999</v>
      </c>
      <c r="F91" s="122">
        <v>200.64</v>
      </c>
      <c r="G91" s="121">
        <v>43735.345138888886</v>
      </c>
      <c r="H91" s="124">
        <v>109430</v>
      </c>
      <c r="I91" s="124">
        <f t="shared" si="160"/>
        <v>12650</v>
      </c>
      <c r="J91" s="126">
        <f t="shared" si="161"/>
        <v>4.9777777777781012</v>
      </c>
      <c r="K91" s="127">
        <v>7168</v>
      </c>
      <c r="L91" s="124">
        <f t="shared" si="162"/>
        <v>12650</v>
      </c>
      <c r="M91" s="122">
        <f t="shared" si="163"/>
        <v>0.34183999999999998</v>
      </c>
      <c r="N91" s="124">
        <f t="shared" si="164"/>
        <v>4324.2759999999998</v>
      </c>
      <c r="O91" s="123">
        <f t="shared" si="165"/>
        <v>4.3242760000000002</v>
      </c>
      <c r="P91" s="123">
        <f t="shared" si="148"/>
        <v>6.0810131250000001</v>
      </c>
      <c r="R91" s="122">
        <v>732</v>
      </c>
      <c r="S91" s="122">
        <v>754</v>
      </c>
      <c r="T91" s="123">
        <f t="shared" si="166"/>
        <v>743</v>
      </c>
      <c r="U91" s="122">
        <v>766</v>
      </c>
      <c r="V91" s="124">
        <f t="shared" si="167"/>
        <v>1454.9608355091384</v>
      </c>
      <c r="W91" s="125">
        <f t="shared" si="168"/>
        <v>1.4549608355091384</v>
      </c>
      <c r="X91" s="123">
        <f t="shared" si="169"/>
        <v>18.405254569190603</v>
      </c>
      <c r="Y91" s="123">
        <f t="shared" si="170"/>
        <v>2.5676973450321712</v>
      </c>
      <c r="Z91" s="123">
        <f t="shared" si="48"/>
        <v>25.882389237924286</v>
      </c>
    </row>
    <row r="92" spans="1:26">
      <c r="A92" s="74"/>
      <c r="B92" s="121">
        <v>43746.381249999999</v>
      </c>
      <c r="C92" s="122">
        <v>135510</v>
      </c>
      <c r="D92" s="122">
        <v>5.22</v>
      </c>
      <c r="E92" s="122">
        <v>38.82</v>
      </c>
      <c r="F92" s="122">
        <v>179.56</v>
      </c>
      <c r="G92" s="121">
        <v>43742.370833333334</v>
      </c>
      <c r="H92" s="124">
        <v>126170</v>
      </c>
      <c r="I92" s="124">
        <f t="shared" si="160"/>
        <v>9340</v>
      </c>
      <c r="J92" s="126">
        <f t="shared" si="161"/>
        <v>4.0104166666642413</v>
      </c>
      <c r="K92" s="127">
        <v>5775</v>
      </c>
      <c r="L92" s="124">
        <f t="shared" si="162"/>
        <v>9340</v>
      </c>
      <c r="M92" s="122">
        <f t="shared" si="163"/>
        <v>0.22359999999999999</v>
      </c>
      <c r="N92" s="124">
        <f t="shared" si="164"/>
        <v>2088.424</v>
      </c>
      <c r="O92" s="123">
        <f t="shared" si="165"/>
        <v>2.0884239999999998</v>
      </c>
      <c r="P92" s="123">
        <f t="shared" si="148"/>
        <v>3.6452491636363638</v>
      </c>
      <c r="R92" s="122">
        <v>745</v>
      </c>
      <c r="S92" s="122">
        <v>758</v>
      </c>
      <c r="T92" s="123">
        <f t="shared" si="166"/>
        <v>751.5</v>
      </c>
      <c r="U92" s="122">
        <v>776</v>
      </c>
      <c r="V92" s="124">
        <f t="shared" si="167"/>
        <v>1452.6417525773195</v>
      </c>
      <c r="W92" s="125">
        <f t="shared" si="168"/>
        <v>1.4526417525773194</v>
      </c>
      <c r="X92" s="123">
        <f t="shared" si="169"/>
        <v>13.567673969072164</v>
      </c>
      <c r="Y92" s="123">
        <f t="shared" si="170"/>
        <v>2.3493807738653096</v>
      </c>
      <c r="Z92" s="123">
        <f t="shared" si="48"/>
        <v>23.681758200562321</v>
      </c>
    </row>
    <row r="93" spans="1:26">
      <c r="A93" s="74"/>
      <c r="B93" s="121">
        <v>43760.371527777781</v>
      </c>
      <c r="C93" s="122">
        <v>165710</v>
      </c>
      <c r="D93" s="122">
        <v>3.8696000000000002</v>
      </c>
      <c r="E93" s="122">
        <v>63.536830000000002</v>
      </c>
      <c r="F93" s="122">
        <v>150.28271000000001</v>
      </c>
      <c r="G93" s="121">
        <v>43756.376388888886</v>
      </c>
      <c r="H93" s="124">
        <f>+'SL3 Effluent results'!D885</f>
        <v>156810</v>
      </c>
      <c r="I93" s="124">
        <f t="shared" si="160"/>
        <v>8900</v>
      </c>
      <c r="J93" s="126">
        <f t="shared" si="161"/>
        <v>3.9951388888948713</v>
      </c>
      <c r="K93" s="127">
        <v>5753</v>
      </c>
      <c r="L93" s="124">
        <f t="shared" si="162"/>
        <v>8900</v>
      </c>
      <c r="M93" s="125">
        <f t="shared" si="163"/>
        <v>0.21768914</v>
      </c>
      <c r="N93" s="124">
        <f t="shared" si="164"/>
        <v>1937.433346</v>
      </c>
      <c r="O93" s="123">
        <f t="shared" si="165"/>
        <v>1.9374333459999999</v>
      </c>
      <c r="P93" s="123">
        <f t="shared" si="148"/>
        <v>3.3946337784946987</v>
      </c>
      <c r="R93" s="122">
        <v>678</v>
      </c>
      <c r="S93" s="122">
        <v>682</v>
      </c>
      <c r="T93" s="123">
        <f t="shared" si="166"/>
        <v>680</v>
      </c>
      <c r="U93" s="122">
        <v>727</v>
      </c>
      <c r="V93" s="124">
        <f t="shared" si="167"/>
        <v>1403.0261348005502</v>
      </c>
      <c r="W93" s="125">
        <f t="shared" si="168"/>
        <v>1.4030261348005502</v>
      </c>
      <c r="X93" s="123">
        <f t="shared" si="169"/>
        <v>12.486932599724897</v>
      </c>
      <c r="Y93" s="123">
        <f t="shared" si="170"/>
        <v>2.1705080131626797</v>
      </c>
      <c r="Z93" s="123">
        <f t="shared" si="48"/>
        <v>21.878720772679813</v>
      </c>
    </row>
    <row r="94" spans="1:26">
      <c r="A94" s="74"/>
      <c r="B94" s="121">
        <v>43762</v>
      </c>
      <c r="C94" s="122">
        <v>171390</v>
      </c>
      <c r="D94" s="122">
        <v>0</v>
      </c>
      <c r="E94" s="122">
        <v>98.131</v>
      </c>
      <c r="F94" s="122">
        <v>175.70599999999999</v>
      </c>
      <c r="G94" s="121">
        <v>43756.376388888886</v>
      </c>
      <c r="H94" s="124">
        <v>156810</v>
      </c>
      <c r="I94" s="124">
        <f t="shared" si="160"/>
        <v>14580</v>
      </c>
      <c r="J94" s="126">
        <f t="shared" si="161"/>
        <v>5.6236111111138598</v>
      </c>
      <c r="K94" s="127">
        <v>8098</v>
      </c>
      <c r="L94" s="124">
        <f t="shared" si="162"/>
        <v>14580</v>
      </c>
      <c r="M94" s="122">
        <f t="shared" si="163"/>
        <v>0.273837</v>
      </c>
      <c r="N94" s="124">
        <f t="shared" si="164"/>
        <v>3992.5434599999999</v>
      </c>
      <c r="O94" s="123">
        <f t="shared" si="165"/>
        <v>3.9925434599999998</v>
      </c>
      <c r="P94" s="123">
        <f t="shared" si="148"/>
        <v>4.9697256207458631</v>
      </c>
      <c r="R94" s="122">
        <v>700</v>
      </c>
      <c r="S94" s="122">
        <v>741</v>
      </c>
      <c r="T94" s="123">
        <f t="shared" si="166"/>
        <v>720.5</v>
      </c>
      <c r="U94" s="122">
        <v>727</v>
      </c>
      <c r="V94" s="124">
        <f t="shared" si="167"/>
        <v>1486.5887207702888</v>
      </c>
      <c r="W94" s="125">
        <f t="shared" si="168"/>
        <v>1.4865887207702888</v>
      </c>
      <c r="X94" s="123">
        <f t="shared" si="169"/>
        <v>21.674463548830811</v>
      </c>
      <c r="Y94" s="123">
        <f t="shared" si="170"/>
        <v>2.6765205666622389</v>
      </c>
      <c r="Z94" s="123">
        <f t="shared" si="48"/>
        <v>26.979327311955366</v>
      </c>
    </row>
    <row r="95" spans="1:26">
      <c r="A95" s="74"/>
      <c r="B95" s="132" t="s">
        <v>69</v>
      </c>
      <c r="C95" s="122">
        <v>180700</v>
      </c>
      <c r="D95" s="122">
        <v>7.0590000000000002</v>
      </c>
      <c r="E95" s="122">
        <v>90.540999999999997</v>
      </c>
      <c r="F95" s="122">
        <v>122.07599999999999</v>
      </c>
      <c r="G95" s="121">
        <v>43763.37222222222</v>
      </c>
      <c r="H95" s="124">
        <v>173270</v>
      </c>
      <c r="I95" s="124">
        <f t="shared" ref="I95:I100" si="171">C95-H95</f>
        <v>7430</v>
      </c>
      <c r="J95" s="126">
        <v>5697</v>
      </c>
      <c r="K95" s="127">
        <v>5697</v>
      </c>
      <c r="L95" s="124">
        <f t="shared" ref="L95:L100" si="172">C95-H95</f>
        <v>7430</v>
      </c>
      <c r="M95" s="122">
        <f t="shared" ref="M95:M100" si="173">(D95+E95+F95)/1000</f>
        <v>0.21967599999999998</v>
      </c>
      <c r="N95" s="124">
        <f t="shared" ref="N95:N100" si="174">M95*L95</f>
        <v>1632.1926799999999</v>
      </c>
      <c r="O95" s="123">
        <f t="shared" ref="O95:O100" si="175">N95/1000</f>
        <v>1.63219268</v>
      </c>
      <c r="P95" s="123">
        <f t="shared" si="148"/>
        <v>2.8879238571879933</v>
      </c>
      <c r="R95" s="122">
        <v>840</v>
      </c>
      <c r="S95" s="122">
        <v>838</v>
      </c>
      <c r="T95" s="123">
        <f t="shared" ref="T95:T100" si="176">(R95+S95)/2</f>
        <v>839</v>
      </c>
      <c r="U95" s="122">
        <v>787</v>
      </c>
      <c r="V95" s="124">
        <f t="shared" ref="V95:V100" si="177">T95*2*750/U95</f>
        <v>1599.1105463786532</v>
      </c>
      <c r="W95" s="125">
        <f t="shared" ref="W95:W100" si="178">V95/1000</f>
        <v>1.5991105463786532</v>
      </c>
      <c r="X95" s="123">
        <f t="shared" ref="X95:X100" si="179">(W95*I95)/1000</f>
        <v>11.881391359593394</v>
      </c>
      <c r="Y95" s="123">
        <f t="shared" ref="Y95:Y100" si="180">(X95*1000)/K95</f>
        <v>2.0855522835866935</v>
      </c>
      <c r="Z95" s="123">
        <f t="shared" si="48"/>
        <v>21.022367018553872</v>
      </c>
    </row>
    <row r="96" spans="1:26">
      <c r="A96" s="74"/>
      <c r="B96" s="121">
        <v>43769.368055555555</v>
      </c>
      <c r="C96" s="122">
        <v>184950</v>
      </c>
      <c r="D96" s="122">
        <v>6.56</v>
      </c>
      <c r="E96" s="122">
        <v>113.52</v>
      </c>
      <c r="F96" s="122">
        <v>147.47999999999999</v>
      </c>
      <c r="G96" s="121">
        <v>43763.37222222222</v>
      </c>
      <c r="H96" s="124">
        <v>173270</v>
      </c>
      <c r="I96" s="124">
        <f t="shared" si="171"/>
        <v>11680</v>
      </c>
      <c r="J96" s="126">
        <f>B96-G96</f>
        <v>5.9958333333343035</v>
      </c>
      <c r="K96" s="127">
        <v>8634</v>
      </c>
      <c r="L96" s="124">
        <f t="shared" si="172"/>
        <v>11680</v>
      </c>
      <c r="M96" s="122">
        <f t="shared" si="173"/>
        <v>0.26756000000000002</v>
      </c>
      <c r="N96" s="124">
        <f t="shared" si="174"/>
        <v>3125.1008000000002</v>
      </c>
      <c r="O96" s="123">
        <f t="shared" si="175"/>
        <v>3.1251008000000002</v>
      </c>
      <c r="P96" s="123">
        <f t="shared" si="148"/>
        <v>3.6484846031966645</v>
      </c>
      <c r="R96" s="122">
        <v>824</v>
      </c>
      <c r="S96" s="122">
        <v>756</v>
      </c>
      <c r="T96" s="123">
        <f t="shared" si="176"/>
        <v>790</v>
      </c>
      <c r="U96" s="122">
        <v>782</v>
      </c>
      <c r="V96" s="124">
        <f t="shared" si="177"/>
        <v>1515.3452685421994</v>
      </c>
      <c r="W96" s="125">
        <f t="shared" si="178"/>
        <v>1.5153452685421993</v>
      </c>
      <c r="X96" s="123">
        <f t="shared" si="179"/>
        <v>17.699232736572888</v>
      </c>
      <c r="Y96" s="123">
        <f t="shared" si="180"/>
        <v>2.0499458810021878</v>
      </c>
      <c r="Z96" s="123">
        <f t="shared" si="48"/>
        <v>20.663454480502054</v>
      </c>
    </row>
    <row r="97" spans="1:26">
      <c r="A97" s="74"/>
      <c r="B97" s="121">
        <v>43776</v>
      </c>
      <c r="C97" s="122">
        <v>198800</v>
      </c>
      <c r="D97" s="122">
        <v>5.6980000000000004</v>
      </c>
      <c r="E97" s="122">
        <v>52.142000000000003</v>
      </c>
      <c r="F97" s="122">
        <v>213.7</v>
      </c>
      <c r="G97" s="121">
        <v>43770.006192129629</v>
      </c>
      <c r="H97" s="124">
        <v>187040</v>
      </c>
      <c r="I97" s="124">
        <f t="shared" si="171"/>
        <v>11760</v>
      </c>
      <c r="J97" s="126">
        <f>B97-G97</f>
        <v>5.9938078703708015</v>
      </c>
      <c r="K97" s="127">
        <v>8631</v>
      </c>
      <c r="L97" s="124">
        <f t="shared" si="172"/>
        <v>11760</v>
      </c>
      <c r="M97" s="122">
        <f t="shared" si="173"/>
        <v>0.27153999999999995</v>
      </c>
      <c r="N97" s="124">
        <f t="shared" si="174"/>
        <v>3193.3103999999994</v>
      </c>
      <c r="O97" s="123">
        <f t="shared" si="175"/>
        <v>3.1933103999999992</v>
      </c>
      <c r="P97" s="123">
        <f t="shared" si="148"/>
        <v>3.7294136058394152</v>
      </c>
      <c r="R97" s="122">
        <v>823</v>
      </c>
      <c r="S97" s="122">
        <v>851</v>
      </c>
      <c r="T97" s="123">
        <f t="shared" si="176"/>
        <v>837</v>
      </c>
      <c r="U97" s="122">
        <v>748</v>
      </c>
      <c r="V97" s="124">
        <f t="shared" si="177"/>
        <v>1678.475935828877</v>
      </c>
      <c r="W97" s="125">
        <f t="shared" si="178"/>
        <v>1.678475935828877</v>
      </c>
      <c r="X97" s="123">
        <f t="shared" si="179"/>
        <v>19.738877005347593</v>
      </c>
      <c r="Y97" s="123">
        <f t="shared" si="180"/>
        <v>2.286974511105039</v>
      </c>
      <c r="Z97" s="123">
        <f t="shared" si="48"/>
        <v>23.052703071938794</v>
      </c>
    </row>
    <row r="98" spans="1:26">
      <c r="A98" s="74"/>
      <c r="B98" s="121">
        <v>43781.369444444441</v>
      </c>
      <c r="C98" s="122">
        <v>209230</v>
      </c>
      <c r="D98" s="122">
        <v>7.2729999999999997</v>
      </c>
      <c r="E98" s="122">
        <v>78.897000000000006</v>
      </c>
      <c r="F98" s="122">
        <v>146.56800000000001</v>
      </c>
      <c r="G98" s="121">
        <v>43777.375</v>
      </c>
      <c r="H98" s="124">
        <v>201570</v>
      </c>
      <c r="I98" s="124">
        <f t="shared" si="171"/>
        <v>7660</v>
      </c>
      <c r="J98" s="126">
        <f>B98-G98</f>
        <v>3.9944444444408873</v>
      </c>
      <c r="K98" s="127">
        <v>5752</v>
      </c>
      <c r="L98" s="124">
        <f t="shared" si="172"/>
        <v>7660</v>
      </c>
      <c r="M98" s="122">
        <f t="shared" si="173"/>
        <v>0.232738</v>
      </c>
      <c r="N98" s="124">
        <f t="shared" si="174"/>
        <v>1782.7730799999999</v>
      </c>
      <c r="O98" s="123">
        <f t="shared" si="175"/>
        <v>1.7827730799999999</v>
      </c>
      <c r="P98" s="123">
        <f t="shared" si="148"/>
        <v>3.1241920456189152</v>
      </c>
      <c r="R98" s="122">
        <v>737</v>
      </c>
      <c r="S98" s="122">
        <v>734</v>
      </c>
      <c r="T98" s="123">
        <f t="shared" si="176"/>
        <v>735.5</v>
      </c>
      <c r="U98" s="122">
        <v>775</v>
      </c>
      <c r="V98" s="124">
        <f t="shared" si="177"/>
        <v>1423.5483870967741</v>
      </c>
      <c r="W98" s="125">
        <f t="shared" si="178"/>
        <v>1.4235483870967742</v>
      </c>
      <c r="X98" s="123">
        <f t="shared" si="179"/>
        <v>10.904380645161291</v>
      </c>
      <c r="Y98" s="123">
        <f t="shared" si="180"/>
        <v>1.8957546323298489</v>
      </c>
      <c r="Z98" s="123">
        <f t="shared" si="48"/>
        <v>19.109206693884875</v>
      </c>
    </row>
    <row r="99" spans="1:26">
      <c r="A99" s="74"/>
      <c r="B99" s="121">
        <v>43783.373611111114</v>
      </c>
      <c r="C99" s="122">
        <v>212820</v>
      </c>
      <c r="D99" s="122">
        <v>3.76078</v>
      </c>
      <c r="E99" s="122">
        <v>35.093969999999999</v>
      </c>
      <c r="F99" s="122">
        <v>74.933880000000002</v>
      </c>
      <c r="G99" s="121">
        <v>43777.375</v>
      </c>
      <c r="H99" s="124">
        <v>201570</v>
      </c>
      <c r="I99" s="124">
        <f t="shared" si="171"/>
        <v>11250</v>
      </c>
      <c r="J99" s="126">
        <f>B99-G99</f>
        <v>5.9986111111138598</v>
      </c>
      <c r="K99" s="127">
        <v>8638</v>
      </c>
      <c r="L99" s="124">
        <f t="shared" si="172"/>
        <v>11250</v>
      </c>
      <c r="M99" s="122">
        <f t="shared" si="173"/>
        <v>0.11378863</v>
      </c>
      <c r="N99" s="124">
        <f t="shared" si="174"/>
        <v>1280.1220874999999</v>
      </c>
      <c r="O99" s="123">
        <f t="shared" si="175"/>
        <v>1.2801220874999999</v>
      </c>
      <c r="P99" s="123">
        <f t="shared" si="148"/>
        <v>1.4938215607779577</v>
      </c>
      <c r="R99" s="122">
        <v>701</v>
      </c>
      <c r="S99" s="122">
        <v>706</v>
      </c>
      <c r="T99" s="123">
        <f t="shared" si="176"/>
        <v>703.5</v>
      </c>
      <c r="U99" s="122">
        <v>723</v>
      </c>
      <c r="V99" s="124">
        <f t="shared" si="177"/>
        <v>1459.5435684647302</v>
      </c>
      <c r="W99" s="125">
        <f t="shared" si="178"/>
        <v>1.4595435684647302</v>
      </c>
      <c r="X99" s="123">
        <f t="shared" si="179"/>
        <v>16.419865145228215</v>
      </c>
      <c r="Y99" s="123">
        <f t="shared" si="180"/>
        <v>1.900887374997478</v>
      </c>
      <c r="Z99" s="123">
        <f t="shared" si="48"/>
        <v>19.160944739974578</v>
      </c>
    </row>
    <row r="100" spans="1:26">
      <c r="A100" s="74"/>
      <c r="B100" s="121">
        <v>43788.374305555553</v>
      </c>
      <c r="C100" s="122">
        <v>222570</v>
      </c>
      <c r="D100" s="122">
        <v>3.1268899999999999</v>
      </c>
      <c r="E100" s="122">
        <v>43.450530000000001</v>
      </c>
      <c r="F100" s="122">
        <v>94.169399999999996</v>
      </c>
      <c r="G100" s="121">
        <v>43784.374305555553</v>
      </c>
      <c r="H100" s="124">
        <v>214270</v>
      </c>
      <c r="I100" s="124">
        <f t="shared" si="171"/>
        <v>8300</v>
      </c>
      <c r="J100" s="126">
        <f>B100-G100</f>
        <v>4</v>
      </c>
      <c r="K100" s="127">
        <v>5760</v>
      </c>
      <c r="L100" s="124">
        <f t="shared" si="172"/>
        <v>8300</v>
      </c>
      <c r="M100" s="122">
        <f t="shared" si="173"/>
        <v>0.14074682000000002</v>
      </c>
      <c r="N100" s="124">
        <f t="shared" si="174"/>
        <v>1168.1986060000002</v>
      </c>
      <c r="O100" s="123">
        <f t="shared" si="175"/>
        <v>1.1681986060000003</v>
      </c>
      <c r="P100" s="123">
        <f t="shared" si="148"/>
        <v>2.0443475605000003</v>
      </c>
      <c r="R100" s="122">
        <v>730</v>
      </c>
      <c r="S100" s="122">
        <v>766</v>
      </c>
      <c r="T100" s="123">
        <f t="shared" si="176"/>
        <v>748</v>
      </c>
      <c r="U100" s="122">
        <v>746</v>
      </c>
      <c r="V100" s="124">
        <f t="shared" si="177"/>
        <v>1504.0214477211796</v>
      </c>
      <c r="W100" s="125">
        <f t="shared" si="178"/>
        <v>1.5040214477211795</v>
      </c>
      <c r="X100" s="123">
        <f t="shared" si="179"/>
        <v>12.483378016085789</v>
      </c>
      <c r="Y100" s="123">
        <f t="shared" si="180"/>
        <v>2.1672531277926717</v>
      </c>
      <c r="Z100" s="123">
        <f t="shared" si="48"/>
        <v>21.845911528150129</v>
      </c>
    </row>
    <row r="101" spans="1:26">
      <c r="A101" s="74"/>
      <c r="B101" s="121">
        <v>43789.354166666664</v>
      </c>
      <c r="C101" s="122">
        <v>225160</v>
      </c>
      <c r="D101" s="122">
        <v>6.69</v>
      </c>
      <c r="E101" s="122">
        <v>78.48</v>
      </c>
      <c r="F101" s="122">
        <v>189.36</v>
      </c>
      <c r="G101" s="121">
        <v>43784.374305555553</v>
      </c>
      <c r="H101" s="124">
        <v>214270</v>
      </c>
      <c r="I101" s="124">
        <f t="shared" si="137"/>
        <v>10890</v>
      </c>
      <c r="J101" s="126">
        <f t="shared" si="138"/>
        <v>4.9798611111109494</v>
      </c>
      <c r="K101" s="127">
        <v>7171</v>
      </c>
      <c r="L101" s="124">
        <f t="shared" si="139"/>
        <v>10890</v>
      </c>
      <c r="M101" s="122">
        <f t="shared" si="140"/>
        <v>0.27453000000000005</v>
      </c>
      <c r="N101" s="124">
        <f t="shared" si="141"/>
        <v>2989.6317000000004</v>
      </c>
      <c r="O101" s="123">
        <f t="shared" si="142"/>
        <v>2.9896317000000003</v>
      </c>
      <c r="P101" s="123">
        <f t="shared" si="47"/>
        <v>4.2024107566587645</v>
      </c>
      <c r="R101" s="122">
        <v>817</v>
      </c>
      <c r="S101" s="122">
        <v>789</v>
      </c>
      <c r="T101" s="123">
        <f t="shared" si="143"/>
        <v>803</v>
      </c>
      <c r="U101" s="122">
        <v>760</v>
      </c>
      <c r="V101" s="124">
        <f t="shared" si="144"/>
        <v>1584.8684210526317</v>
      </c>
      <c r="W101" s="125">
        <f t="shared" si="145"/>
        <v>1.5848684210526316</v>
      </c>
      <c r="X101" s="123">
        <f t="shared" si="146"/>
        <v>17.259217105263158</v>
      </c>
      <c r="Y101" s="123">
        <f t="shared" si="147"/>
        <v>2.4068075728996172</v>
      </c>
      <c r="Z101" s="123">
        <f t="shared" si="48"/>
        <v>24.26062033482814</v>
      </c>
    </row>
    <row r="102" spans="1:26">
      <c r="A102" s="74"/>
      <c r="B102" s="121">
        <v>43790.329861111109</v>
      </c>
      <c r="C102" s="122">
        <v>227650</v>
      </c>
      <c r="D102" s="122">
        <v>8.08</v>
      </c>
      <c r="E102" s="122">
        <v>74.930000000000007</v>
      </c>
      <c r="F102" s="122">
        <v>198.47</v>
      </c>
      <c r="G102" s="121">
        <v>43784.374305555553</v>
      </c>
      <c r="H102" s="124">
        <v>214270</v>
      </c>
      <c r="I102" s="124">
        <f t="shared" ref="I102:I107" si="181">C102-H102</f>
        <v>13380</v>
      </c>
      <c r="J102" s="126">
        <f t="shared" ref="J102:J107" si="182">B102-G102</f>
        <v>5.9555555555562023</v>
      </c>
      <c r="K102" s="127">
        <v>8576</v>
      </c>
      <c r="L102" s="124">
        <f t="shared" ref="L102:L107" si="183">C102-H102</f>
        <v>13380</v>
      </c>
      <c r="M102" s="122">
        <f t="shared" ref="M102:M107" si="184">(D102+E102+F102)/1000</f>
        <v>0.28148000000000001</v>
      </c>
      <c r="N102" s="124">
        <f t="shared" ref="N102:N107" si="185">M102*L102</f>
        <v>3766.2024000000001</v>
      </c>
      <c r="O102" s="123">
        <f t="shared" ref="O102:O107" si="186">N102/1000</f>
        <v>3.7662024000000001</v>
      </c>
      <c r="P102" s="123">
        <f t="shared" ref="P102:P144" si="187">(O102*1000/K102)*$C$2/1000</f>
        <v>4.4266931194029846</v>
      </c>
      <c r="R102" s="122">
        <v>791</v>
      </c>
      <c r="S102" s="122">
        <v>808</v>
      </c>
      <c r="T102" s="123">
        <f t="shared" ref="T102:T107" si="188">(R102+S102)/2</f>
        <v>799.5</v>
      </c>
      <c r="U102" s="122">
        <v>774</v>
      </c>
      <c r="V102" s="124">
        <f t="shared" ref="V102:V107" si="189">T102*2*750/U102</f>
        <v>1549.4186046511627</v>
      </c>
      <c r="W102" s="125">
        <f t="shared" ref="W102:W107" si="190">V102/1000</f>
        <v>1.5494186046511627</v>
      </c>
      <c r="X102" s="123">
        <f t="shared" ref="X102:X107" si="191">(W102*I102)/1000</f>
        <v>20.731220930232556</v>
      </c>
      <c r="Y102" s="123">
        <f t="shared" ref="Y102:Y107" si="192">(X102*1000)/K102</f>
        <v>2.4173531868274902</v>
      </c>
      <c r="Z102" s="123">
        <f t="shared" ref="Z102:Z144" si="193">(Y102*$C$2)/1000</f>
        <v>24.366920123221103</v>
      </c>
    </row>
    <row r="103" spans="1:26">
      <c r="A103" s="74"/>
      <c r="B103" s="121">
        <v>43795.378472222219</v>
      </c>
      <c r="C103" s="122">
        <v>238750</v>
      </c>
      <c r="D103" s="122">
        <v>6.04</v>
      </c>
      <c r="E103" s="122">
        <v>117.43</v>
      </c>
      <c r="F103" s="122">
        <v>170.66</v>
      </c>
      <c r="G103" s="121">
        <v>43791.373611111114</v>
      </c>
      <c r="H103" s="124">
        <v>230220</v>
      </c>
      <c r="I103" s="124">
        <f t="shared" si="181"/>
        <v>8530</v>
      </c>
      <c r="J103" s="126">
        <f t="shared" si="182"/>
        <v>4.0048611111051287</v>
      </c>
      <c r="K103" s="127">
        <v>5767</v>
      </c>
      <c r="L103" s="124">
        <f t="shared" si="183"/>
        <v>8530</v>
      </c>
      <c r="M103" s="122">
        <f t="shared" si="184"/>
        <v>0.29413</v>
      </c>
      <c r="N103" s="124">
        <f t="shared" si="185"/>
        <v>2508.9288999999999</v>
      </c>
      <c r="O103" s="123">
        <f t="shared" si="186"/>
        <v>2.5089288999999999</v>
      </c>
      <c r="P103" s="123">
        <f t="shared" si="187"/>
        <v>4.3852962219524878</v>
      </c>
      <c r="R103" s="122">
        <v>820</v>
      </c>
      <c r="S103" s="122">
        <v>822</v>
      </c>
      <c r="T103" s="123">
        <f t="shared" si="188"/>
        <v>821</v>
      </c>
      <c r="U103" s="122">
        <v>781</v>
      </c>
      <c r="V103" s="124">
        <f t="shared" si="189"/>
        <v>1576.8245838668374</v>
      </c>
      <c r="W103" s="125">
        <f t="shared" si="190"/>
        <v>1.5768245838668373</v>
      </c>
      <c r="X103" s="123">
        <f t="shared" si="191"/>
        <v>13.450313700384122</v>
      </c>
      <c r="Y103" s="123">
        <f t="shared" si="192"/>
        <v>2.3322895266835655</v>
      </c>
      <c r="Z103" s="123">
        <f t="shared" si="193"/>
        <v>23.50947842897034</v>
      </c>
    </row>
    <row r="104" spans="1:26">
      <c r="A104" s="74"/>
      <c r="B104" s="121">
        <v>43802.368750000001</v>
      </c>
      <c r="C104" s="122">
        <v>253500</v>
      </c>
      <c r="D104" s="122">
        <v>10</v>
      </c>
      <c r="E104" s="122">
        <v>75.069999999999993</v>
      </c>
      <c r="F104" s="122">
        <v>186.94</v>
      </c>
      <c r="G104" s="121">
        <v>43798.373611111114</v>
      </c>
      <c r="H104" s="124">
        <v>246030</v>
      </c>
      <c r="I104" s="124">
        <f t="shared" si="181"/>
        <v>7470</v>
      </c>
      <c r="J104" s="126">
        <f t="shared" si="182"/>
        <v>3.9951388888875954</v>
      </c>
      <c r="K104" s="127">
        <v>5753</v>
      </c>
      <c r="L104" s="124">
        <f t="shared" si="183"/>
        <v>7470</v>
      </c>
      <c r="M104" s="122">
        <f t="shared" si="184"/>
        <v>0.27200999999999997</v>
      </c>
      <c r="N104" s="124">
        <f t="shared" si="185"/>
        <v>2031.9146999999998</v>
      </c>
      <c r="O104" s="123">
        <f t="shared" si="186"/>
        <v>2.0319146999999997</v>
      </c>
      <c r="P104" s="123">
        <f t="shared" si="187"/>
        <v>3.5601773293933592</v>
      </c>
      <c r="R104" s="122">
        <v>822</v>
      </c>
      <c r="S104" s="122">
        <v>847</v>
      </c>
      <c r="T104" s="123">
        <f t="shared" si="188"/>
        <v>834.5</v>
      </c>
      <c r="U104" s="122">
        <v>772</v>
      </c>
      <c r="V104" s="124">
        <f t="shared" si="189"/>
        <v>1621.4378238341969</v>
      </c>
      <c r="W104" s="125">
        <f t="shared" si="190"/>
        <v>1.6214378238341969</v>
      </c>
      <c r="X104" s="123">
        <f t="shared" si="191"/>
        <v>12.11214054404145</v>
      </c>
      <c r="Y104" s="123">
        <f t="shared" si="192"/>
        <v>2.1053607759501913</v>
      </c>
      <c r="Z104" s="123">
        <f t="shared" si="193"/>
        <v>21.222036621577928</v>
      </c>
    </row>
    <row r="105" spans="1:26">
      <c r="A105" s="74"/>
      <c r="B105" s="121">
        <v>43809.381944444445</v>
      </c>
      <c r="C105" s="122">
        <v>267420</v>
      </c>
      <c r="D105" s="122">
        <v>6.81</v>
      </c>
      <c r="E105" s="122">
        <v>75.55</v>
      </c>
      <c r="F105" s="122">
        <v>154.01</v>
      </c>
      <c r="G105" s="121">
        <v>43805.370833333334</v>
      </c>
      <c r="H105" s="124">
        <v>259530</v>
      </c>
      <c r="I105" s="124">
        <f t="shared" si="181"/>
        <v>7890</v>
      </c>
      <c r="J105" s="126">
        <f t="shared" si="182"/>
        <v>4.0111111111109494</v>
      </c>
      <c r="K105" s="127">
        <v>5776</v>
      </c>
      <c r="L105" s="124">
        <f t="shared" si="183"/>
        <v>7890</v>
      </c>
      <c r="M105" s="122">
        <f t="shared" si="184"/>
        <v>0.23637</v>
      </c>
      <c r="N105" s="124">
        <f t="shared" si="185"/>
        <v>1864.9593</v>
      </c>
      <c r="O105" s="123">
        <f t="shared" si="186"/>
        <v>1.8649593</v>
      </c>
      <c r="P105" s="123">
        <f t="shared" si="187"/>
        <v>3.2546381135734075</v>
      </c>
      <c r="R105" s="122">
        <v>738</v>
      </c>
      <c r="S105" s="122">
        <v>728</v>
      </c>
      <c r="T105" s="123">
        <f t="shared" si="188"/>
        <v>733</v>
      </c>
      <c r="U105" s="122">
        <v>761</v>
      </c>
      <c r="V105" s="124">
        <f t="shared" si="189"/>
        <v>1444.8094612352168</v>
      </c>
      <c r="W105" s="125">
        <f t="shared" si="190"/>
        <v>1.4448094612352167</v>
      </c>
      <c r="X105" s="123">
        <f t="shared" si="191"/>
        <v>11.39954664914586</v>
      </c>
      <c r="Y105" s="123">
        <f t="shared" si="192"/>
        <v>1.9736057218050311</v>
      </c>
      <c r="Z105" s="123">
        <f t="shared" si="193"/>
        <v>19.893945675794715</v>
      </c>
    </row>
    <row r="106" spans="1:26">
      <c r="A106" s="74"/>
      <c r="B106" s="121">
        <v>43816.370833333334</v>
      </c>
      <c r="C106" s="122">
        <v>283560</v>
      </c>
      <c r="D106" s="122">
        <v>0</v>
      </c>
      <c r="E106" s="122">
        <v>138.47999999999999</v>
      </c>
      <c r="F106" s="122">
        <v>181.43</v>
      </c>
      <c r="G106" s="121">
        <v>43812.377083333333</v>
      </c>
      <c r="H106" s="124">
        <v>273360</v>
      </c>
      <c r="I106" s="124">
        <f t="shared" si="181"/>
        <v>10200</v>
      </c>
      <c r="J106" s="126">
        <f t="shared" si="182"/>
        <v>3.9937500000014552</v>
      </c>
      <c r="K106" s="127">
        <v>5751</v>
      </c>
      <c r="L106" s="124">
        <f t="shared" si="183"/>
        <v>10200</v>
      </c>
      <c r="M106" s="122">
        <f t="shared" si="184"/>
        <v>0.31990999999999997</v>
      </c>
      <c r="N106" s="124">
        <f t="shared" si="185"/>
        <v>3263.0819999999999</v>
      </c>
      <c r="O106" s="123">
        <f t="shared" si="186"/>
        <v>3.2630819999999998</v>
      </c>
      <c r="P106" s="123">
        <f t="shared" si="187"/>
        <v>5.7193299530516422</v>
      </c>
      <c r="R106" s="122">
        <v>782</v>
      </c>
      <c r="S106" s="122">
        <v>748</v>
      </c>
      <c r="T106" s="123">
        <f t="shared" si="188"/>
        <v>765</v>
      </c>
      <c r="U106" s="122">
        <v>782</v>
      </c>
      <c r="V106" s="124">
        <f t="shared" si="189"/>
        <v>1467.391304347826</v>
      </c>
      <c r="W106" s="125">
        <f t="shared" si="190"/>
        <v>1.4673913043478259</v>
      </c>
      <c r="X106" s="123">
        <f t="shared" si="191"/>
        <v>14.967391304347824</v>
      </c>
      <c r="Y106" s="123">
        <f t="shared" si="192"/>
        <v>2.6025719534598895</v>
      </c>
      <c r="Z106" s="123">
        <f t="shared" si="193"/>
        <v>26.233925290875685</v>
      </c>
    </row>
    <row r="107" spans="1:26">
      <c r="A107" s="74"/>
      <c r="B107" s="121">
        <v>43818.393055555556</v>
      </c>
      <c r="C107" s="122">
        <v>288170</v>
      </c>
      <c r="D107" s="122">
        <v>13.32</v>
      </c>
      <c r="E107" s="122">
        <v>136.56</v>
      </c>
      <c r="F107" s="122">
        <v>222.49</v>
      </c>
      <c r="G107" s="121">
        <v>43812.377083333333</v>
      </c>
      <c r="H107" s="124">
        <v>273360</v>
      </c>
      <c r="I107" s="124">
        <f t="shared" si="181"/>
        <v>14810</v>
      </c>
      <c r="J107" s="126">
        <f t="shared" si="182"/>
        <v>6.015972222223354</v>
      </c>
      <c r="K107" s="127">
        <v>8663</v>
      </c>
      <c r="L107" s="124">
        <f t="shared" si="183"/>
        <v>14810</v>
      </c>
      <c r="M107" s="122">
        <f t="shared" si="184"/>
        <v>0.37236999999999998</v>
      </c>
      <c r="N107" s="124">
        <f t="shared" si="185"/>
        <v>5514.7996999999996</v>
      </c>
      <c r="O107" s="123">
        <f t="shared" si="186"/>
        <v>5.5147996999999993</v>
      </c>
      <c r="P107" s="123">
        <f t="shared" si="187"/>
        <v>6.416851088075723</v>
      </c>
      <c r="R107" s="122">
        <v>744</v>
      </c>
      <c r="S107" s="122">
        <v>735</v>
      </c>
      <c r="T107" s="123">
        <f t="shared" si="188"/>
        <v>739.5</v>
      </c>
      <c r="U107" s="122">
        <v>737</v>
      </c>
      <c r="V107" s="124">
        <f t="shared" si="189"/>
        <v>1505.0881953867029</v>
      </c>
      <c r="W107" s="125">
        <f t="shared" si="190"/>
        <v>1.5050881953867028</v>
      </c>
      <c r="X107" s="123">
        <f t="shared" si="191"/>
        <v>22.290356173677068</v>
      </c>
      <c r="Y107" s="123">
        <f t="shared" si="192"/>
        <v>2.5730527731359882</v>
      </c>
      <c r="Z107" s="123">
        <f t="shared" si="193"/>
        <v>25.93637195321076</v>
      </c>
    </row>
    <row r="108" spans="1:26">
      <c r="A108" s="74"/>
      <c r="B108" s="121">
        <v>43822.361111111109</v>
      </c>
      <c r="C108" s="122">
        <v>298010</v>
      </c>
      <c r="D108" s="122">
        <v>4.08</v>
      </c>
      <c r="E108" s="122">
        <v>171.83</v>
      </c>
      <c r="F108" s="122">
        <v>137.46</v>
      </c>
      <c r="G108" s="121">
        <v>43819.379166666666</v>
      </c>
      <c r="H108" s="124">
        <v>290290</v>
      </c>
      <c r="I108" s="124">
        <f t="shared" ref="I108:I113" si="194">C108-H108</f>
        <v>7720</v>
      </c>
      <c r="J108" s="126">
        <f t="shared" ref="J108:J113" si="195">B108-G108</f>
        <v>2.9819444444437977</v>
      </c>
      <c r="K108" s="127">
        <v>4294</v>
      </c>
      <c r="L108" s="124">
        <f t="shared" ref="L108:L113" si="196">C108-H108</f>
        <v>7720</v>
      </c>
      <c r="M108" s="122">
        <f t="shared" ref="M108:M113" si="197">(D108+E108+F108)/1000</f>
        <v>0.31336999999999998</v>
      </c>
      <c r="N108" s="124">
        <f t="shared" ref="N108:N113" si="198">M108*L108</f>
        <v>2419.2163999999998</v>
      </c>
      <c r="O108" s="123">
        <f t="shared" ref="O108:O113" si="199">N108/1000</f>
        <v>2.4192163999999998</v>
      </c>
      <c r="P108" s="123">
        <f t="shared" si="187"/>
        <v>5.6790175388914754</v>
      </c>
      <c r="R108" s="122">
        <v>743</v>
      </c>
      <c r="S108" s="122">
        <v>780</v>
      </c>
      <c r="T108" s="123">
        <f t="shared" ref="T108:T113" si="200">(R108+S108)/2</f>
        <v>761.5</v>
      </c>
      <c r="U108" s="122">
        <v>738</v>
      </c>
      <c r="V108" s="124">
        <f t="shared" ref="V108:V113" si="201">T108*2*750/U108</f>
        <v>1547.7642276422764</v>
      </c>
      <c r="W108" s="125">
        <f t="shared" ref="W108:W113" si="202">V108/1000</f>
        <v>1.5477642276422765</v>
      </c>
      <c r="X108" s="123">
        <f t="shared" ref="X108:X113" si="203">(W108*I108)/1000</f>
        <v>11.948739837398374</v>
      </c>
      <c r="Y108" s="123">
        <f t="shared" ref="Y108:Y113" si="204">(X108*1000)/K108</f>
        <v>2.7826594870513213</v>
      </c>
      <c r="Z108" s="123">
        <f t="shared" si="193"/>
        <v>28.049207629477319</v>
      </c>
    </row>
    <row r="109" spans="1:26">
      <c r="A109" s="74"/>
      <c r="B109" s="121">
        <v>43823.326388888891</v>
      </c>
      <c r="C109" s="122">
        <v>300740</v>
      </c>
      <c r="D109" s="122">
        <v>4.82</v>
      </c>
      <c r="E109" s="122">
        <v>149.12</v>
      </c>
      <c r="F109" s="122">
        <v>150.97999999999999</v>
      </c>
      <c r="G109" s="121">
        <v>43819.379166666666</v>
      </c>
      <c r="H109" s="124">
        <v>290290</v>
      </c>
      <c r="I109" s="124">
        <f t="shared" si="194"/>
        <v>10450</v>
      </c>
      <c r="J109" s="126">
        <f t="shared" si="195"/>
        <v>3.9472222222248092</v>
      </c>
      <c r="K109" s="127">
        <v>5684</v>
      </c>
      <c r="L109" s="124">
        <f t="shared" si="196"/>
        <v>10450</v>
      </c>
      <c r="M109" s="122">
        <f t="shared" si="197"/>
        <v>0.30491999999999997</v>
      </c>
      <c r="N109" s="124">
        <f t="shared" si="198"/>
        <v>3186.4139999999998</v>
      </c>
      <c r="O109" s="123">
        <f t="shared" si="199"/>
        <v>3.1864139999999996</v>
      </c>
      <c r="P109" s="123">
        <f t="shared" si="187"/>
        <v>5.6507834482758614</v>
      </c>
      <c r="R109" s="122">
        <v>759</v>
      </c>
      <c r="S109" s="122">
        <v>759</v>
      </c>
      <c r="T109" s="123">
        <f t="shared" si="200"/>
        <v>759</v>
      </c>
      <c r="U109" s="122">
        <v>742</v>
      </c>
      <c r="V109" s="124">
        <f t="shared" si="201"/>
        <v>1534.3665768194071</v>
      </c>
      <c r="W109" s="125">
        <f t="shared" si="202"/>
        <v>1.534366576819407</v>
      </c>
      <c r="X109" s="123">
        <f t="shared" si="203"/>
        <v>16.034130727762804</v>
      </c>
      <c r="Y109" s="123">
        <f t="shared" si="204"/>
        <v>2.8209237733572845</v>
      </c>
      <c r="Z109" s="123">
        <f t="shared" si="193"/>
        <v>28.434911635441431</v>
      </c>
    </row>
    <row r="110" spans="1:26">
      <c r="A110" s="74"/>
      <c r="B110" s="121">
        <v>43830.345833333333</v>
      </c>
      <c r="C110" s="122">
        <v>318930</v>
      </c>
      <c r="D110" s="122">
        <v>14.51</v>
      </c>
      <c r="E110" s="122">
        <v>110.73</v>
      </c>
      <c r="F110" s="122">
        <v>154.25</v>
      </c>
      <c r="G110" s="121">
        <v>43826.364583333336</v>
      </c>
      <c r="H110" s="124">
        <v>307820</v>
      </c>
      <c r="I110" s="124">
        <f t="shared" si="194"/>
        <v>11110</v>
      </c>
      <c r="J110" s="126">
        <f t="shared" si="195"/>
        <v>3.9812499999970896</v>
      </c>
      <c r="K110" s="127">
        <v>5733</v>
      </c>
      <c r="L110" s="124">
        <f t="shared" si="196"/>
        <v>11110</v>
      </c>
      <c r="M110" s="122">
        <f t="shared" si="197"/>
        <v>0.27949000000000002</v>
      </c>
      <c r="N110" s="124">
        <f t="shared" si="198"/>
        <v>3105.1339000000003</v>
      </c>
      <c r="O110" s="123">
        <f t="shared" si="199"/>
        <v>3.1051339000000002</v>
      </c>
      <c r="P110" s="123">
        <f t="shared" si="187"/>
        <v>5.4595760879120885</v>
      </c>
      <c r="R110" s="122">
        <v>726</v>
      </c>
      <c r="S110" s="122">
        <v>759</v>
      </c>
      <c r="T110" s="123">
        <f t="shared" si="200"/>
        <v>742.5</v>
      </c>
      <c r="U110" s="122">
        <v>757</v>
      </c>
      <c r="V110" s="124">
        <f t="shared" si="201"/>
        <v>1471.2681638044915</v>
      </c>
      <c r="W110" s="125">
        <f t="shared" si="202"/>
        <v>1.4712681638044915</v>
      </c>
      <c r="X110" s="123">
        <f t="shared" si="203"/>
        <v>16.345789299867903</v>
      </c>
      <c r="Y110" s="123">
        <f t="shared" si="204"/>
        <v>2.8511755276239148</v>
      </c>
      <c r="Z110" s="123">
        <f t="shared" si="193"/>
        <v>28.73984931844906</v>
      </c>
    </row>
    <row r="111" spans="1:26">
      <c r="A111" s="74"/>
      <c r="B111" s="121">
        <v>43832.387499999997</v>
      </c>
      <c r="C111" s="122">
        <v>324110</v>
      </c>
      <c r="D111" s="122">
        <v>11.38</v>
      </c>
      <c r="E111" s="122">
        <v>104.58</v>
      </c>
      <c r="F111" s="122">
        <v>154.93</v>
      </c>
      <c r="G111" s="121">
        <v>43826.364583333336</v>
      </c>
      <c r="H111" s="124">
        <v>307820</v>
      </c>
      <c r="I111" s="124">
        <f t="shared" si="194"/>
        <v>16290</v>
      </c>
      <c r="J111" s="126">
        <f t="shared" si="195"/>
        <v>6.022916666661331</v>
      </c>
      <c r="K111" s="127">
        <v>8673</v>
      </c>
      <c r="L111" s="124">
        <f t="shared" si="196"/>
        <v>16290</v>
      </c>
      <c r="M111" s="122">
        <f t="shared" si="197"/>
        <v>0.27088999999999996</v>
      </c>
      <c r="N111" s="124">
        <f t="shared" si="198"/>
        <v>4412.7980999999991</v>
      </c>
      <c r="O111" s="123">
        <f t="shared" si="199"/>
        <v>4.4127980999999989</v>
      </c>
      <c r="P111" s="123">
        <f t="shared" si="187"/>
        <v>5.1286757578692486</v>
      </c>
      <c r="R111" s="122">
        <v>762</v>
      </c>
      <c r="S111" s="122">
        <v>760</v>
      </c>
      <c r="T111" s="123">
        <f t="shared" si="200"/>
        <v>761</v>
      </c>
      <c r="U111" s="122">
        <v>721</v>
      </c>
      <c r="V111" s="124">
        <f t="shared" si="201"/>
        <v>1583.2177531206657</v>
      </c>
      <c r="W111" s="125">
        <f t="shared" si="202"/>
        <v>1.5832177531206657</v>
      </c>
      <c r="X111" s="123">
        <f t="shared" si="203"/>
        <v>25.790617198335642</v>
      </c>
      <c r="Y111" s="123">
        <f t="shared" si="204"/>
        <v>2.9736673813369818</v>
      </c>
      <c r="Z111" s="123">
        <f t="shared" si="193"/>
        <v>29.974567203876777</v>
      </c>
    </row>
    <row r="112" spans="1:26">
      <c r="A112" s="74"/>
      <c r="B112" s="121">
        <v>43837.374305555553</v>
      </c>
      <c r="C112" s="122">
        <v>334560</v>
      </c>
      <c r="D112" s="122">
        <v>10.59</v>
      </c>
      <c r="E112" s="122">
        <v>140.44</v>
      </c>
      <c r="F112" s="122">
        <v>131.19999999999999</v>
      </c>
      <c r="G112" s="121">
        <v>43833.372916666667</v>
      </c>
      <c r="H112" s="124">
        <v>326090</v>
      </c>
      <c r="I112" s="124">
        <f t="shared" si="194"/>
        <v>8470</v>
      </c>
      <c r="J112" s="126">
        <f t="shared" si="195"/>
        <v>4.0013888888861402</v>
      </c>
      <c r="K112" s="127">
        <v>5762</v>
      </c>
      <c r="L112" s="124">
        <f t="shared" si="196"/>
        <v>8470</v>
      </c>
      <c r="M112" s="122">
        <f t="shared" si="197"/>
        <v>0.28223000000000004</v>
      </c>
      <c r="N112" s="124">
        <f t="shared" si="198"/>
        <v>2390.4881000000005</v>
      </c>
      <c r="O112" s="123">
        <f t="shared" si="199"/>
        <v>2.3904881000000007</v>
      </c>
      <c r="P112" s="123">
        <f t="shared" si="187"/>
        <v>4.1819021256508169</v>
      </c>
      <c r="R112" s="122">
        <v>745</v>
      </c>
      <c r="S112" s="122">
        <v>794</v>
      </c>
      <c r="T112" s="123">
        <f t="shared" si="200"/>
        <v>769.5</v>
      </c>
      <c r="U112" s="122">
        <v>770</v>
      </c>
      <c r="V112" s="124">
        <f t="shared" si="201"/>
        <v>1499.0259740259739</v>
      </c>
      <c r="W112" s="125">
        <f t="shared" si="202"/>
        <v>1.4990259740259739</v>
      </c>
      <c r="X112" s="123">
        <f t="shared" si="203"/>
        <v>12.69675</v>
      </c>
      <c r="Y112" s="123">
        <f t="shared" si="204"/>
        <v>2.2035317598056232</v>
      </c>
      <c r="Z112" s="123">
        <f t="shared" si="193"/>
        <v>22.21160013884068</v>
      </c>
    </row>
    <row r="113" spans="1:26">
      <c r="A113" s="74"/>
      <c r="B113" s="121">
        <v>43844.364583333336</v>
      </c>
      <c r="C113" s="122">
        <v>349610</v>
      </c>
      <c r="D113" s="122">
        <v>6.18</v>
      </c>
      <c r="E113" s="122">
        <v>51.6</v>
      </c>
      <c r="F113" s="122">
        <v>149.65</v>
      </c>
      <c r="G113" s="121">
        <v>43840.37777777778</v>
      </c>
      <c r="H113" s="124">
        <v>341300</v>
      </c>
      <c r="I113" s="124">
        <f t="shared" si="194"/>
        <v>8310</v>
      </c>
      <c r="J113" s="126">
        <f t="shared" si="195"/>
        <v>3.9868055555562023</v>
      </c>
      <c r="K113" s="127">
        <v>5741</v>
      </c>
      <c r="L113" s="124">
        <f t="shared" si="196"/>
        <v>8310</v>
      </c>
      <c r="M113" s="122">
        <f t="shared" si="197"/>
        <v>0.20743</v>
      </c>
      <c r="N113" s="124">
        <f t="shared" si="198"/>
        <v>1723.7433000000001</v>
      </c>
      <c r="O113" s="123">
        <f t="shared" si="199"/>
        <v>1.7237433000000002</v>
      </c>
      <c r="P113" s="123">
        <f t="shared" si="187"/>
        <v>3.0265341341229757</v>
      </c>
      <c r="R113" s="122">
        <v>592</v>
      </c>
      <c r="S113" s="122">
        <v>583</v>
      </c>
      <c r="T113" s="123">
        <f t="shared" si="200"/>
        <v>587.5</v>
      </c>
      <c r="U113" s="122">
        <v>782</v>
      </c>
      <c r="V113" s="124">
        <f t="shared" si="201"/>
        <v>1126.918158567775</v>
      </c>
      <c r="W113" s="125">
        <f t="shared" si="202"/>
        <v>1.126918158567775</v>
      </c>
      <c r="X113" s="123">
        <f t="shared" si="203"/>
        <v>9.3646898976982094</v>
      </c>
      <c r="Y113" s="123">
        <f t="shared" si="204"/>
        <v>1.6311948959585805</v>
      </c>
      <c r="Z113" s="123">
        <f t="shared" si="193"/>
        <v>16.44244455126249</v>
      </c>
    </row>
    <row r="114" spans="1:26">
      <c r="A114" s="74"/>
      <c r="B114" s="121">
        <v>43851.371527777781</v>
      </c>
      <c r="C114" s="122">
        <v>366460</v>
      </c>
      <c r="D114" s="122">
        <v>22.89</v>
      </c>
      <c r="E114" s="122">
        <v>100.46</v>
      </c>
      <c r="F114" s="122">
        <v>155.43</v>
      </c>
      <c r="G114" s="121">
        <v>43847.371527777781</v>
      </c>
      <c r="H114" s="111">
        <v>356370</v>
      </c>
      <c r="I114" s="124">
        <f t="shared" ref="I114:I118" si="205">C114-H114</f>
        <v>10090</v>
      </c>
      <c r="J114" s="126">
        <f t="shared" ref="J114:J119" si="206">B114-G114</f>
        <v>4</v>
      </c>
      <c r="K114" s="127">
        <v>5760</v>
      </c>
      <c r="L114" s="124">
        <f t="shared" ref="L114:L119" si="207">C114-H114</f>
        <v>10090</v>
      </c>
      <c r="M114" s="122">
        <f t="shared" ref="M114:M119" si="208">(D114+E114+F114)/1000</f>
        <v>0.27877999999999997</v>
      </c>
      <c r="N114" s="124">
        <f t="shared" ref="N114:N119" si="209">M114*L114</f>
        <v>2812.8901999999998</v>
      </c>
      <c r="O114" s="123">
        <f t="shared" ref="O114:O119" si="210">N114/1000</f>
        <v>2.8128902</v>
      </c>
      <c r="P114" s="123">
        <f t="shared" si="187"/>
        <v>4.9225578499999996</v>
      </c>
      <c r="R114" s="122">
        <v>695</v>
      </c>
      <c r="S114" s="122">
        <v>728</v>
      </c>
      <c r="T114" s="123">
        <f t="shared" ref="T114:T119" si="211">(R114+S114)/2</f>
        <v>711.5</v>
      </c>
      <c r="U114" s="122">
        <v>728</v>
      </c>
      <c r="V114" s="124">
        <f t="shared" ref="V114:V119" si="212">T114*2*750/U114</f>
        <v>1466.0027472527472</v>
      </c>
      <c r="W114" s="125">
        <f t="shared" ref="W114:W119" si="213">V114/1000</f>
        <v>1.4660027472527473</v>
      </c>
      <c r="X114" s="123">
        <f t="shared" ref="X114:X119" si="214">(W114*I114)/1000</f>
        <v>14.791967719780219</v>
      </c>
      <c r="Y114" s="123">
        <f t="shared" ref="Y114:Y119" si="215">(X114*1000)/K114</f>
        <v>2.5680499513507327</v>
      </c>
      <c r="Z114" s="123">
        <f t="shared" si="193"/>
        <v>25.885943509615387</v>
      </c>
    </row>
    <row r="115" spans="1:26">
      <c r="A115" s="74"/>
      <c r="B115" s="121">
        <v>43852.366666666669</v>
      </c>
      <c r="C115" s="122">
        <v>368590</v>
      </c>
      <c r="D115" s="122">
        <v>28.01</v>
      </c>
      <c r="E115" s="122">
        <v>190.01</v>
      </c>
      <c r="F115" s="122">
        <v>85.66</v>
      </c>
      <c r="G115" s="121">
        <v>43847.371527777781</v>
      </c>
      <c r="H115" s="124">
        <v>356370</v>
      </c>
      <c r="I115" s="124">
        <f t="shared" si="205"/>
        <v>12220</v>
      </c>
      <c r="J115" s="126">
        <f t="shared" si="206"/>
        <v>4.9951388888875954</v>
      </c>
      <c r="K115" s="127">
        <v>7193</v>
      </c>
      <c r="L115" s="124">
        <f t="shared" si="207"/>
        <v>12220</v>
      </c>
      <c r="M115" s="122">
        <f t="shared" si="208"/>
        <v>0.30367999999999995</v>
      </c>
      <c r="N115" s="124">
        <f t="shared" si="209"/>
        <v>3710.9695999999994</v>
      </c>
      <c r="O115" s="123">
        <f t="shared" si="210"/>
        <v>3.7109695999999994</v>
      </c>
      <c r="P115" s="123">
        <f t="shared" si="187"/>
        <v>5.2004133974697613</v>
      </c>
      <c r="R115" s="122">
        <v>684</v>
      </c>
      <c r="S115" s="122">
        <v>696</v>
      </c>
      <c r="T115" s="123">
        <f t="shared" si="211"/>
        <v>690</v>
      </c>
      <c r="U115" s="122">
        <v>759</v>
      </c>
      <c r="V115" s="124">
        <f t="shared" si="212"/>
        <v>1363.6363636363637</v>
      </c>
      <c r="W115" s="125">
        <f t="shared" si="213"/>
        <v>1.3636363636363638</v>
      </c>
      <c r="X115" s="123">
        <f t="shared" si="214"/>
        <v>16.663636363636364</v>
      </c>
      <c r="Y115" s="123">
        <f t="shared" si="215"/>
        <v>2.3166462343439962</v>
      </c>
      <c r="Z115" s="123">
        <f t="shared" si="193"/>
        <v>23.351794042187482</v>
      </c>
    </row>
    <row r="116" spans="1:26">
      <c r="A116" s="74"/>
      <c r="B116" s="121">
        <v>43858.379861111112</v>
      </c>
      <c r="C116" s="122">
        <v>383380</v>
      </c>
      <c r="D116" s="122">
        <v>10.45</v>
      </c>
      <c r="E116" s="122">
        <v>176.41</v>
      </c>
      <c r="F116" s="122">
        <v>220.55</v>
      </c>
      <c r="G116" s="121">
        <v>43854.368055555555</v>
      </c>
      <c r="H116" s="124">
        <v>373070</v>
      </c>
      <c r="I116" s="124">
        <f t="shared" si="205"/>
        <v>10310</v>
      </c>
      <c r="J116" s="126">
        <f t="shared" si="206"/>
        <v>4.0118055555576575</v>
      </c>
      <c r="K116" s="127">
        <v>5777</v>
      </c>
      <c r="L116" s="124">
        <f t="shared" si="207"/>
        <v>10310</v>
      </c>
      <c r="M116" s="122">
        <f t="shared" si="208"/>
        <v>0.40740999999999999</v>
      </c>
      <c r="N116" s="124">
        <f t="shared" si="209"/>
        <v>4200.3971000000001</v>
      </c>
      <c r="O116" s="123">
        <f t="shared" si="210"/>
        <v>4.2003971</v>
      </c>
      <c r="P116" s="123">
        <f t="shared" si="187"/>
        <v>7.3290640069240087</v>
      </c>
      <c r="R116" s="122">
        <v>849</v>
      </c>
      <c r="S116" s="122">
        <v>871</v>
      </c>
      <c r="T116" s="123">
        <f t="shared" si="211"/>
        <v>860</v>
      </c>
      <c r="U116" s="122">
        <v>758</v>
      </c>
      <c r="V116" s="124">
        <f t="shared" si="212"/>
        <v>1701.8469656992083</v>
      </c>
      <c r="W116" s="125">
        <f t="shared" si="213"/>
        <v>1.7018469656992083</v>
      </c>
      <c r="X116" s="123">
        <f t="shared" si="214"/>
        <v>17.546042216358838</v>
      </c>
      <c r="Y116" s="123">
        <f t="shared" si="215"/>
        <v>3.0372238560427274</v>
      </c>
      <c r="Z116" s="123">
        <f t="shared" si="193"/>
        <v>30.615216468910692</v>
      </c>
    </row>
    <row r="117" spans="1:26">
      <c r="A117" s="74"/>
      <c r="B117" s="121">
        <v>43859.373611111114</v>
      </c>
      <c r="C117" s="122">
        <v>385880</v>
      </c>
      <c r="D117" s="122">
        <v>9.3000000000000007</v>
      </c>
      <c r="E117" s="122">
        <v>160.32</v>
      </c>
      <c r="F117" s="122">
        <v>237.49</v>
      </c>
      <c r="G117" s="121">
        <v>43854.368055555555</v>
      </c>
      <c r="H117" s="124">
        <v>373070</v>
      </c>
      <c r="I117" s="124">
        <f t="shared" si="205"/>
        <v>12810</v>
      </c>
      <c r="J117" s="126">
        <f t="shared" si="206"/>
        <v>5.0055555555591127</v>
      </c>
      <c r="K117" s="127">
        <v>7208</v>
      </c>
      <c r="L117" s="124">
        <f t="shared" si="207"/>
        <v>12810</v>
      </c>
      <c r="M117" s="122">
        <f t="shared" si="208"/>
        <v>0.40711000000000003</v>
      </c>
      <c r="N117" s="124">
        <f t="shared" si="209"/>
        <v>5215.0790999999999</v>
      </c>
      <c r="O117" s="123">
        <f t="shared" si="210"/>
        <v>5.2150790999999996</v>
      </c>
      <c r="P117" s="123">
        <f t="shared" si="187"/>
        <v>7.2930073984461705</v>
      </c>
      <c r="R117" s="122">
        <v>863</v>
      </c>
      <c r="S117" s="122">
        <v>858</v>
      </c>
      <c r="T117" s="123">
        <f t="shared" si="211"/>
        <v>860.5</v>
      </c>
      <c r="U117" s="122">
        <v>766</v>
      </c>
      <c r="V117" s="124">
        <f t="shared" si="212"/>
        <v>1685.0522193211489</v>
      </c>
      <c r="W117" s="125">
        <f t="shared" si="213"/>
        <v>1.6850522193211488</v>
      </c>
      <c r="X117" s="123">
        <f t="shared" si="214"/>
        <v>21.585518929503916</v>
      </c>
      <c r="Y117" s="123">
        <f t="shared" si="215"/>
        <v>2.9946613387214089</v>
      </c>
      <c r="Z117" s="123">
        <f t="shared" si="193"/>
        <v>30.186186294311803</v>
      </c>
    </row>
    <row r="118" spans="1:26">
      <c r="A118" s="74"/>
      <c r="B118" s="121">
        <v>43860.375694444447</v>
      </c>
      <c r="C118" s="122">
        <v>388320</v>
      </c>
      <c r="D118" s="122">
        <v>12.33</v>
      </c>
      <c r="E118" s="122">
        <v>137.11000000000001</v>
      </c>
      <c r="F118" s="122">
        <v>241.43</v>
      </c>
      <c r="G118" s="121">
        <v>43854.368055555555</v>
      </c>
      <c r="H118" s="124">
        <v>373070</v>
      </c>
      <c r="I118" s="124">
        <f t="shared" si="205"/>
        <v>15250</v>
      </c>
      <c r="J118" s="126">
        <f t="shared" si="206"/>
        <v>6.007638888891961</v>
      </c>
      <c r="K118" s="127">
        <v>8651</v>
      </c>
      <c r="L118" s="124">
        <f t="shared" si="207"/>
        <v>15250</v>
      </c>
      <c r="M118" s="122">
        <f t="shared" si="208"/>
        <v>0.39087</v>
      </c>
      <c r="N118" s="124">
        <f t="shared" si="209"/>
        <v>5960.7674999999999</v>
      </c>
      <c r="O118" s="123">
        <f t="shared" si="210"/>
        <v>5.9607675000000002</v>
      </c>
      <c r="P118" s="123">
        <f t="shared" si="187"/>
        <v>6.9453862443648129</v>
      </c>
      <c r="R118" s="122">
        <v>816</v>
      </c>
      <c r="S118" s="122">
        <v>843</v>
      </c>
      <c r="T118" s="123">
        <f t="shared" si="211"/>
        <v>829.5</v>
      </c>
      <c r="U118" s="122">
        <v>762</v>
      </c>
      <c r="V118" s="124">
        <f t="shared" si="212"/>
        <v>1632.8740157480315</v>
      </c>
      <c r="W118" s="125">
        <f t="shared" si="213"/>
        <v>1.6328740157480315</v>
      </c>
      <c r="X118" s="123">
        <f t="shared" si="214"/>
        <v>24.901328740157481</v>
      </c>
      <c r="Y118" s="123">
        <f t="shared" si="215"/>
        <v>2.878433561456188</v>
      </c>
      <c r="Z118" s="123">
        <f t="shared" si="193"/>
        <v>29.014610299478377</v>
      </c>
    </row>
    <row r="119" spans="1:26">
      <c r="A119" s="74"/>
      <c r="B119" s="121">
        <v>43865.372916666667</v>
      </c>
      <c r="C119" s="122">
        <v>398900</v>
      </c>
      <c r="D119" s="122">
        <v>20.100000000000001</v>
      </c>
      <c r="E119" s="122">
        <v>105.02</v>
      </c>
      <c r="F119" s="122">
        <v>211.08</v>
      </c>
      <c r="G119" s="121">
        <v>43861.333333333336</v>
      </c>
      <c r="H119" s="111">
        <v>389660</v>
      </c>
      <c r="I119" s="124">
        <f t="shared" ref="I119:I124" si="216">C119-H119</f>
        <v>9240</v>
      </c>
      <c r="J119" s="126">
        <f t="shared" si="206"/>
        <v>4.0395833333313931</v>
      </c>
      <c r="K119" s="127">
        <v>5817</v>
      </c>
      <c r="L119" s="124">
        <f t="shared" si="207"/>
        <v>9240</v>
      </c>
      <c r="M119" s="122">
        <f t="shared" si="208"/>
        <v>0.33620000000000005</v>
      </c>
      <c r="N119" s="124">
        <f t="shared" si="209"/>
        <v>3106.4880000000003</v>
      </c>
      <c r="O119" s="123">
        <f t="shared" si="210"/>
        <v>3.1064880000000001</v>
      </c>
      <c r="P119" s="123">
        <f t="shared" si="187"/>
        <v>5.3830838989169676</v>
      </c>
      <c r="R119" s="122">
        <v>747</v>
      </c>
      <c r="S119" s="122">
        <v>740</v>
      </c>
      <c r="T119" s="123">
        <f t="shared" si="211"/>
        <v>743.5</v>
      </c>
      <c r="U119" s="122">
        <v>727</v>
      </c>
      <c r="V119" s="124">
        <f t="shared" si="212"/>
        <v>1534.0440165061898</v>
      </c>
      <c r="W119" s="125">
        <f t="shared" si="213"/>
        <v>1.5340440165061897</v>
      </c>
      <c r="X119" s="123">
        <f t="shared" si="214"/>
        <v>14.174566712517192</v>
      </c>
      <c r="Y119" s="123">
        <f t="shared" si="215"/>
        <v>2.43674861827698</v>
      </c>
      <c r="Z119" s="123">
        <f t="shared" si="193"/>
        <v>24.562426072231961</v>
      </c>
    </row>
    <row r="120" spans="1:26">
      <c r="A120" s="74"/>
      <c r="B120" s="121">
        <v>43872.368750000001</v>
      </c>
      <c r="C120" s="122">
        <v>415270</v>
      </c>
      <c r="D120" s="122">
        <v>0</v>
      </c>
      <c r="E120" s="122">
        <v>38.99</v>
      </c>
      <c r="F120" s="122">
        <v>149.51</v>
      </c>
      <c r="G120" s="121">
        <v>43868.371527777781</v>
      </c>
      <c r="H120" s="124">
        <v>405740</v>
      </c>
      <c r="I120" s="124">
        <f t="shared" si="216"/>
        <v>9530</v>
      </c>
      <c r="J120" s="126">
        <f t="shared" ref="J120:J125" si="217">B120-G120</f>
        <v>3.9972222222204437</v>
      </c>
      <c r="K120" s="127">
        <v>5756</v>
      </c>
      <c r="L120" s="124">
        <f t="shared" ref="L120:L125" si="218">C120-H120</f>
        <v>9530</v>
      </c>
      <c r="M120" s="122">
        <f t="shared" ref="M120:M125" si="219">(D120+E120+F120)/1000</f>
        <v>0.1885</v>
      </c>
      <c r="N120" s="124">
        <f t="shared" ref="N120:N125" si="220">M120*L120</f>
        <v>1796.405</v>
      </c>
      <c r="O120" s="123">
        <f t="shared" ref="O120:O125" si="221">N120/1000</f>
        <v>1.796405</v>
      </c>
      <c r="P120" s="123">
        <f t="shared" si="187"/>
        <v>3.1458933981931896</v>
      </c>
      <c r="R120" s="122">
        <v>612</v>
      </c>
      <c r="S120" s="122">
        <v>590</v>
      </c>
      <c r="T120" s="123">
        <f t="shared" ref="T120:T125" si="222">(R120+S120)/2</f>
        <v>601</v>
      </c>
      <c r="U120" s="122">
        <v>748</v>
      </c>
      <c r="V120" s="124">
        <f t="shared" ref="V120:V125" si="223">T120*2*750/U120</f>
        <v>1205.2139037433155</v>
      </c>
      <c r="W120" s="125">
        <f t="shared" ref="W120:W125" si="224">V120/1000</f>
        <v>1.2052139037433156</v>
      </c>
      <c r="X120" s="123">
        <f t="shared" ref="X120:X125" si="225">(W120*I120)/1000</f>
        <v>11.485688502673797</v>
      </c>
      <c r="Y120" s="123">
        <f t="shared" ref="Y120:Y125" si="226">(X120*1000)/K120</f>
        <v>1.9954288573095549</v>
      </c>
      <c r="Z120" s="123">
        <f t="shared" si="193"/>
        <v>20.113922881680313</v>
      </c>
    </row>
    <row r="121" spans="1:26">
      <c r="A121" s="74"/>
      <c r="B121" s="121">
        <v>43879.376388888886</v>
      </c>
      <c r="C121" s="122">
        <v>434710</v>
      </c>
      <c r="D121" s="122">
        <v>12.37</v>
      </c>
      <c r="E121" s="122">
        <v>101.33</v>
      </c>
      <c r="F121" s="122">
        <v>143.94999999999999</v>
      </c>
      <c r="G121" s="121">
        <v>43875.379861111112</v>
      </c>
      <c r="H121" s="124">
        <v>423340</v>
      </c>
      <c r="I121" s="124">
        <f t="shared" si="216"/>
        <v>11370</v>
      </c>
      <c r="J121" s="126">
        <f t="shared" si="217"/>
        <v>3.9965277777737356</v>
      </c>
      <c r="K121" s="127">
        <v>5755</v>
      </c>
      <c r="L121" s="124">
        <f t="shared" si="218"/>
        <v>11370</v>
      </c>
      <c r="M121" s="122">
        <f t="shared" si="219"/>
        <v>0.25764999999999999</v>
      </c>
      <c r="N121" s="124">
        <f t="shared" si="220"/>
        <v>2929.4804999999997</v>
      </c>
      <c r="O121" s="123">
        <f t="shared" si="221"/>
        <v>2.9294804999999995</v>
      </c>
      <c r="P121" s="123">
        <f t="shared" si="187"/>
        <v>5.1310449070373583</v>
      </c>
      <c r="R121" s="122">
        <v>702</v>
      </c>
      <c r="S121" s="122">
        <v>718</v>
      </c>
      <c r="T121" s="123">
        <f t="shared" si="222"/>
        <v>710</v>
      </c>
      <c r="U121" s="122">
        <v>768</v>
      </c>
      <c r="V121" s="124">
        <f t="shared" si="223"/>
        <v>1386.71875</v>
      </c>
      <c r="W121" s="125">
        <f t="shared" si="224"/>
        <v>1.38671875</v>
      </c>
      <c r="X121" s="123">
        <f t="shared" si="225"/>
        <v>15.7669921875</v>
      </c>
      <c r="Y121" s="123">
        <f t="shared" si="226"/>
        <v>2.7397032471763683</v>
      </c>
      <c r="Z121" s="123">
        <f t="shared" si="193"/>
        <v>27.616208731537789</v>
      </c>
    </row>
    <row r="122" spans="1:26">
      <c r="A122" s="74"/>
      <c r="B122" s="121">
        <v>43880.457638888889</v>
      </c>
      <c r="C122" s="122">
        <v>437820</v>
      </c>
      <c r="D122" s="122">
        <v>9.3699999999999992</v>
      </c>
      <c r="E122" s="122">
        <v>84.774000000000001</v>
      </c>
      <c r="F122" s="122">
        <v>163.72</v>
      </c>
      <c r="G122" s="121">
        <v>43875.379861111112</v>
      </c>
      <c r="H122" s="124">
        <v>423340</v>
      </c>
      <c r="I122" s="124">
        <f t="shared" si="216"/>
        <v>14480</v>
      </c>
      <c r="J122" s="126">
        <f t="shared" si="217"/>
        <v>5.077777777776646</v>
      </c>
      <c r="K122" s="127">
        <v>7312</v>
      </c>
      <c r="L122" s="124">
        <f t="shared" si="218"/>
        <v>14480</v>
      </c>
      <c r="M122" s="122">
        <f t="shared" si="219"/>
        <v>0.25786400000000004</v>
      </c>
      <c r="N122" s="124">
        <f t="shared" si="220"/>
        <v>3733.8707200000003</v>
      </c>
      <c r="O122" s="123">
        <f t="shared" si="221"/>
        <v>3.7338707200000005</v>
      </c>
      <c r="P122" s="123">
        <f t="shared" si="187"/>
        <v>5.1473491326039396</v>
      </c>
      <c r="R122" s="122">
        <v>745</v>
      </c>
      <c r="S122" s="122">
        <v>721</v>
      </c>
      <c r="T122" s="123">
        <f t="shared" si="222"/>
        <v>733</v>
      </c>
      <c r="U122" s="122">
        <v>775</v>
      </c>
      <c r="V122" s="124">
        <f t="shared" si="223"/>
        <v>1418.7096774193549</v>
      </c>
      <c r="W122" s="125">
        <f t="shared" si="224"/>
        <v>1.4187096774193548</v>
      </c>
      <c r="X122" s="123">
        <f t="shared" si="225"/>
        <v>20.54291612903226</v>
      </c>
      <c r="Y122" s="123">
        <f t="shared" si="226"/>
        <v>2.809479776946425</v>
      </c>
      <c r="Z122" s="123">
        <f t="shared" si="193"/>
        <v>28.319556151619963</v>
      </c>
    </row>
    <row r="123" spans="1:26">
      <c r="A123" s="74"/>
      <c r="B123" s="121">
        <v>43881.421527777777</v>
      </c>
      <c r="C123" s="122">
        <v>439990</v>
      </c>
      <c r="D123" s="122">
        <v>18.34</v>
      </c>
      <c r="E123" s="122">
        <v>70.95</v>
      </c>
      <c r="F123" s="122">
        <v>184.18</v>
      </c>
      <c r="G123" s="121">
        <v>43875.379861111112</v>
      </c>
      <c r="H123" s="124">
        <v>423340</v>
      </c>
      <c r="I123" s="124">
        <f t="shared" si="216"/>
        <v>16650</v>
      </c>
      <c r="J123" s="126">
        <f t="shared" si="217"/>
        <v>6.0416666666642413</v>
      </c>
      <c r="K123" s="127">
        <v>8700</v>
      </c>
      <c r="L123" s="124">
        <f t="shared" si="218"/>
        <v>16650</v>
      </c>
      <c r="M123" s="122">
        <f t="shared" si="219"/>
        <v>0.27347000000000005</v>
      </c>
      <c r="N123" s="124">
        <f t="shared" si="220"/>
        <v>4553.2755000000006</v>
      </c>
      <c r="O123" s="123">
        <f t="shared" si="221"/>
        <v>4.5532755000000007</v>
      </c>
      <c r="P123" s="123">
        <f t="shared" si="187"/>
        <v>5.2755192000000006</v>
      </c>
      <c r="R123" s="122">
        <v>712</v>
      </c>
      <c r="S123" s="122">
        <v>701</v>
      </c>
      <c r="T123" s="123">
        <f t="shared" si="222"/>
        <v>706.5</v>
      </c>
      <c r="U123" s="122">
        <v>712</v>
      </c>
      <c r="V123" s="124">
        <f t="shared" si="223"/>
        <v>1488.4129213483145</v>
      </c>
      <c r="W123" s="125">
        <f t="shared" si="224"/>
        <v>1.4884129213483146</v>
      </c>
      <c r="X123" s="123">
        <f t="shared" si="225"/>
        <v>24.782075140449436</v>
      </c>
      <c r="Y123" s="123">
        <f t="shared" si="226"/>
        <v>2.8485143839597056</v>
      </c>
      <c r="Z123" s="123">
        <f t="shared" si="193"/>
        <v>28.713024990313833</v>
      </c>
    </row>
    <row r="124" spans="1:26">
      <c r="A124" s="74"/>
      <c r="B124" s="121">
        <v>43886.371527777781</v>
      </c>
      <c r="C124" s="122">
        <v>452930</v>
      </c>
      <c r="D124" s="122">
        <v>10.45</v>
      </c>
      <c r="E124" s="122">
        <v>66.08</v>
      </c>
      <c r="F124" s="122">
        <v>175.94</v>
      </c>
      <c r="G124" s="121">
        <v>43882.371527777781</v>
      </c>
      <c r="H124" s="124">
        <v>441980</v>
      </c>
      <c r="I124" s="124">
        <f t="shared" si="216"/>
        <v>10950</v>
      </c>
      <c r="J124" s="126">
        <f t="shared" si="217"/>
        <v>4</v>
      </c>
      <c r="K124" s="127">
        <v>5760</v>
      </c>
      <c r="L124" s="124">
        <f t="shared" si="218"/>
        <v>10950</v>
      </c>
      <c r="M124" s="122">
        <f t="shared" si="219"/>
        <v>0.25246999999999997</v>
      </c>
      <c r="N124" s="124">
        <f t="shared" si="220"/>
        <v>2764.5464999999995</v>
      </c>
      <c r="O124" s="123">
        <f t="shared" si="221"/>
        <v>2.7645464999999994</v>
      </c>
      <c r="P124" s="123">
        <f t="shared" si="187"/>
        <v>4.8379563749999992</v>
      </c>
      <c r="R124" s="122">
        <v>725</v>
      </c>
      <c r="S124" s="122">
        <v>687</v>
      </c>
      <c r="T124" s="123">
        <f t="shared" si="222"/>
        <v>706</v>
      </c>
      <c r="U124" s="122">
        <v>749</v>
      </c>
      <c r="V124" s="124">
        <f t="shared" si="223"/>
        <v>1413.8851802403203</v>
      </c>
      <c r="W124" s="125">
        <f t="shared" si="224"/>
        <v>1.4138851802403203</v>
      </c>
      <c r="X124" s="123">
        <f t="shared" si="225"/>
        <v>15.482042723631507</v>
      </c>
      <c r="Y124" s="123">
        <f t="shared" si="226"/>
        <v>2.6878546395193585</v>
      </c>
      <c r="Z124" s="123">
        <f t="shared" si="193"/>
        <v>27.093574766355133</v>
      </c>
    </row>
    <row r="125" spans="1:26">
      <c r="A125" s="74"/>
      <c r="B125" s="121">
        <v>43887.369444444441</v>
      </c>
      <c r="C125" s="122">
        <v>455430</v>
      </c>
      <c r="D125" s="122">
        <v>4.3499999999999996</v>
      </c>
      <c r="E125" s="122">
        <v>59.87</v>
      </c>
      <c r="F125" s="122">
        <v>147.13</v>
      </c>
      <c r="G125" s="121">
        <v>43882.371527777781</v>
      </c>
      <c r="H125" s="124">
        <v>441980</v>
      </c>
      <c r="I125" s="124">
        <f>C125-H125</f>
        <v>13450</v>
      </c>
      <c r="J125" s="126">
        <f t="shared" si="217"/>
        <v>4.9979166666598758</v>
      </c>
      <c r="K125" s="127">
        <v>7197</v>
      </c>
      <c r="L125" s="124">
        <f t="shared" si="218"/>
        <v>13450</v>
      </c>
      <c r="M125" s="122">
        <f t="shared" si="219"/>
        <v>0.21134999999999998</v>
      </c>
      <c r="N125" s="124">
        <f t="shared" si="220"/>
        <v>2842.6574999999998</v>
      </c>
      <c r="O125" s="123">
        <f t="shared" si="221"/>
        <v>2.8426574999999996</v>
      </c>
      <c r="P125" s="123">
        <f t="shared" si="187"/>
        <v>3.9813794080867022</v>
      </c>
      <c r="R125" s="122">
        <v>679</v>
      </c>
      <c r="S125" s="122">
        <v>683</v>
      </c>
      <c r="T125" s="123">
        <f t="shared" si="222"/>
        <v>681</v>
      </c>
      <c r="U125" s="122">
        <v>721</v>
      </c>
      <c r="V125" s="124">
        <f t="shared" si="223"/>
        <v>1416.7822468793343</v>
      </c>
      <c r="W125" s="125">
        <f t="shared" si="224"/>
        <v>1.4167822468793343</v>
      </c>
      <c r="X125" s="123">
        <f t="shared" si="225"/>
        <v>19.055721220527047</v>
      </c>
      <c r="Y125" s="123">
        <f t="shared" si="226"/>
        <v>2.6477311686156799</v>
      </c>
      <c r="Z125" s="123">
        <f t="shared" si="193"/>
        <v>26.689130179646053</v>
      </c>
    </row>
    <row r="126" spans="1:26">
      <c r="A126" s="74"/>
      <c r="B126" s="121">
        <v>43888.418055555558</v>
      </c>
      <c r="C126" s="122">
        <v>458210</v>
      </c>
      <c r="D126" s="122">
        <v>0</v>
      </c>
      <c r="E126" s="122">
        <v>60.17</v>
      </c>
      <c r="F126" s="122">
        <v>153.88</v>
      </c>
      <c r="G126" s="121">
        <v>43882.371527777781</v>
      </c>
      <c r="H126" s="124">
        <v>441980</v>
      </c>
      <c r="I126" s="124">
        <f>C126-H126</f>
        <v>16230</v>
      </c>
      <c r="J126" s="126">
        <f t="shared" ref="J126:J131" si="227">B126-G126</f>
        <v>6.046527777776646</v>
      </c>
      <c r="K126" s="127">
        <v>8707</v>
      </c>
      <c r="L126" s="124">
        <f>C126-H126</f>
        <v>16230</v>
      </c>
      <c r="M126" s="122">
        <f t="shared" ref="M126:M131" si="228">(D126+E126+F126)/1000</f>
        <v>0.21405000000000002</v>
      </c>
      <c r="N126" s="124">
        <f t="shared" ref="N126:N131" si="229">M126*L126</f>
        <v>3474.0315000000005</v>
      </c>
      <c r="O126" s="123">
        <f t="shared" ref="O126:O131" si="230">N126/1000</f>
        <v>3.4740315000000006</v>
      </c>
      <c r="P126" s="123">
        <f t="shared" si="187"/>
        <v>4.0218488021132428</v>
      </c>
      <c r="R126" s="122">
        <v>713</v>
      </c>
      <c r="S126" s="122">
        <v>713</v>
      </c>
      <c r="T126" s="123">
        <f t="shared" ref="T126:T131" si="231">(R126+S126)/2</f>
        <v>713</v>
      </c>
      <c r="U126" s="122">
        <v>774</v>
      </c>
      <c r="V126" s="124">
        <f t="shared" ref="V126:V131" si="232">T126*2*750/U126</f>
        <v>1381.7829457364342</v>
      </c>
      <c r="W126" s="125">
        <f t="shared" ref="W126:W131" si="233">V126/1000</f>
        <v>1.3817829457364341</v>
      </c>
      <c r="X126" s="123">
        <f t="shared" ref="X126:X131" si="234">(W126*I126)/1000</f>
        <v>22.426337209302325</v>
      </c>
      <c r="Y126" s="123">
        <f t="shared" ref="Y126:Y131" si="235">(X126*1000)/K126</f>
        <v>2.5756675329392817</v>
      </c>
      <c r="Z126" s="123">
        <f t="shared" si="193"/>
        <v>25.962728732027962</v>
      </c>
    </row>
    <row r="127" spans="1:26">
      <c r="A127" s="74"/>
      <c r="B127" s="121">
        <v>43893.384027777778</v>
      </c>
      <c r="C127" s="122">
        <v>470120</v>
      </c>
      <c r="D127" s="122">
        <v>77.09</v>
      </c>
      <c r="E127" s="122">
        <v>96.89</v>
      </c>
      <c r="F127" s="122">
        <v>119.37</v>
      </c>
      <c r="G127" s="121">
        <v>43889.375</v>
      </c>
      <c r="H127" s="124">
        <v>460430</v>
      </c>
      <c r="I127" s="124">
        <f>C127-H127</f>
        <v>9690</v>
      </c>
      <c r="J127" s="126">
        <f t="shared" si="227"/>
        <v>4.0090277777781012</v>
      </c>
      <c r="K127" s="127">
        <v>5773</v>
      </c>
      <c r="L127" s="124">
        <f>C127-H127</f>
        <v>9690</v>
      </c>
      <c r="M127" s="122">
        <f t="shared" si="228"/>
        <v>0.29335</v>
      </c>
      <c r="N127" s="124">
        <f t="shared" si="229"/>
        <v>2842.5614999999998</v>
      </c>
      <c r="O127" s="123">
        <f t="shared" si="230"/>
        <v>2.8425615</v>
      </c>
      <c r="P127" s="123">
        <f t="shared" si="187"/>
        <v>4.9632807760263296</v>
      </c>
      <c r="R127" s="122">
        <v>668</v>
      </c>
      <c r="S127" s="122">
        <v>654</v>
      </c>
      <c r="T127" s="123">
        <f t="shared" si="231"/>
        <v>661</v>
      </c>
      <c r="U127" s="122">
        <v>746</v>
      </c>
      <c r="V127" s="124">
        <f t="shared" si="232"/>
        <v>1329.088471849866</v>
      </c>
      <c r="W127" s="125">
        <f t="shared" si="233"/>
        <v>1.3290884718498659</v>
      </c>
      <c r="X127" s="123">
        <f t="shared" si="234"/>
        <v>12.8788672922252</v>
      </c>
      <c r="Y127" s="123">
        <f t="shared" si="235"/>
        <v>2.2308794893859694</v>
      </c>
      <c r="Z127" s="123">
        <f t="shared" si="193"/>
        <v>22.48726525301057</v>
      </c>
    </row>
    <row r="128" spans="1:26">
      <c r="A128" s="74"/>
      <c r="B128" s="121">
        <v>43900.380555555559</v>
      </c>
      <c r="C128" s="122">
        <v>486310</v>
      </c>
      <c r="D128" s="122">
        <v>79.06</v>
      </c>
      <c r="E128" s="122">
        <v>32.35</v>
      </c>
      <c r="F128" s="122">
        <v>125.71</v>
      </c>
      <c r="G128" s="121">
        <v>43896.375</v>
      </c>
      <c r="H128" s="124">
        <v>476120</v>
      </c>
      <c r="I128" s="124">
        <f>C128-H128</f>
        <v>10190</v>
      </c>
      <c r="J128" s="126">
        <f t="shared" si="227"/>
        <v>4.0055555555591127</v>
      </c>
      <c r="K128" s="127">
        <v>5768</v>
      </c>
      <c r="L128" s="124">
        <f>C128-H128</f>
        <v>10190</v>
      </c>
      <c r="M128" s="122">
        <f t="shared" si="228"/>
        <v>0.23712</v>
      </c>
      <c r="N128" s="124">
        <f t="shared" si="229"/>
        <v>2416.2527999999998</v>
      </c>
      <c r="O128" s="123">
        <f t="shared" si="230"/>
        <v>2.4162527999999996</v>
      </c>
      <c r="P128" s="123">
        <f t="shared" si="187"/>
        <v>4.2225777087378642</v>
      </c>
      <c r="R128" s="122">
        <v>627</v>
      </c>
      <c r="S128" s="122">
        <v>644</v>
      </c>
      <c r="T128" s="123">
        <f t="shared" si="231"/>
        <v>635.5</v>
      </c>
      <c r="U128" s="122">
        <v>773</v>
      </c>
      <c r="V128" s="124">
        <f t="shared" si="232"/>
        <v>1233.1824062095732</v>
      </c>
      <c r="W128" s="125">
        <f t="shared" si="233"/>
        <v>1.2331824062095731</v>
      </c>
      <c r="X128" s="123">
        <f t="shared" si="234"/>
        <v>12.56612871927555</v>
      </c>
      <c r="Y128" s="123">
        <f t="shared" si="235"/>
        <v>2.1785937446732921</v>
      </c>
      <c r="Z128" s="123">
        <f t="shared" si="193"/>
        <v>21.960224946306784</v>
      </c>
    </row>
    <row r="129" spans="1:26">
      <c r="A129" s="74"/>
      <c r="B129" s="121">
        <v>43907.37222222222</v>
      </c>
      <c r="C129" s="122">
        <v>4860</v>
      </c>
      <c r="D129" s="122">
        <v>96.81</v>
      </c>
      <c r="E129" s="122">
        <v>54.14</v>
      </c>
      <c r="F129" s="122">
        <v>180.69</v>
      </c>
      <c r="G129" s="121">
        <v>43903.371527777781</v>
      </c>
      <c r="H129" s="124">
        <v>493490</v>
      </c>
      <c r="I129" s="124">
        <v>11370</v>
      </c>
      <c r="J129" s="126">
        <f t="shared" si="227"/>
        <v>4.0006944444394321</v>
      </c>
      <c r="K129" s="127">
        <v>5761</v>
      </c>
      <c r="L129" s="124">
        <v>11370</v>
      </c>
      <c r="M129" s="122">
        <f t="shared" si="228"/>
        <v>0.33163999999999999</v>
      </c>
      <c r="N129" s="124">
        <f t="shared" si="229"/>
        <v>3770.7467999999999</v>
      </c>
      <c r="O129" s="123">
        <f t="shared" si="230"/>
        <v>3.7707468</v>
      </c>
      <c r="P129" s="123">
        <f t="shared" si="187"/>
        <v>6.597661472660997</v>
      </c>
      <c r="R129" s="122">
        <v>816</v>
      </c>
      <c r="S129" s="122">
        <v>803</v>
      </c>
      <c r="T129" s="123">
        <f t="shared" si="231"/>
        <v>809.5</v>
      </c>
      <c r="U129" s="122">
        <v>761</v>
      </c>
      <c r="V129" s="124">
        <f t="shared" si="232"/>
        <v>1595.5978975032851</v>
      </c>
      <c r="W129" s="125">
        <f t="shared" si="233"/>
        <v>1.5955978975032852</v>
      </c>
      <c r="X129" s="123">
        <f t="shared" si="234"/>
        <v>18.141948094612353</v>
      </c>
      <c r="Y129" s="123">
        <f t="shared" si="235"/>
        <v>3.1490970481882226</v>
      </c>
      <c r="Z129" s="123">
        <f t="shared" si="193"/>
        <v>31.742898245737283</v>
      </c>
    </row>
    <row r="130" spans="1:26">
      <c r="A130" s="74"/>
      <c r="B130" s="121">
        <v>43908.368055555555</v>
      </c>
      <c r="C130" s="122">
        <v>7200</v>
      </c>
      <c r="D130" s="122">
        <v>93.19</v>
      </c>
      <c r="E130" s="122">
        <v>34.97</v>
      </c>
      <c r="F130" s="122">
        <v>199.96</v>
      </c>
      <c r="G130" s="121">
        <v>43903.371527777781</v>
      </c>
      <c r="H130" s="124">
        <v>493490</v>
      </c>
      <c r="I130" s="124">
        <v>13710</v>
      </c>
      <c r="J130" s="126">
        <f t="shared" si="227"/>
        <v>4.9965277777737356</v>
      </c>
      <c r="K130" s="127">
        <v>7195</v>
      </c>
      <c r="L130" s="124">
        <v>13710</v>
      </c>
      <c r="M130" s="122">
        <f t="shared" si="228"/>
        <v>0.32812000000000002</v>
      </c>
      <c r="N130" s="124">
        <f t="shared" si="229"/>
        <v>4498.5252</v>
      </c>
      <c r="O130" s="123">
        <f t="shared" si="230"/>
        <v>4.4985252000000004</v>
      </c>
      <c r="P130" s="123">
        <f t="shared" si="187"/>
        <v>6.3023118854760254</v>
      </c>
      <c r="R130" s="122">
        <v>742</v>
      </c>
      <c r="S130" s="122">
        <v>769</v>
      </c>
      <c r="T130" s="123">
        <f t="shared" si="231"/>
        <v>755.5</v>
      </c>
      <c r="U130" s="122">
        <v>757</v>
      </c>
      <c r="V130" s="124">
        <f t="shared" si="232"/>
        <v>1497.0277410832232</v>
      </c>
      <c r="W130" s="125">
        <f t="shared" si="233"/>
        <v>1.4970277410832231</v>
      </c>
      <c r="X130" s="123">
        <f t="shared" si="234"/>
        <v>20.52425033025099</v>
      </c>
      <c r="Y130" s="123">
        <f t="shared" si="235"/>
        <v>2.8525712759209161</v>
      </c>
      <c r="Z130" s="123">
        <f t="shared" si="193"/>
        <v>28.753918461282836</v>
      </c>
    </row>
    <row r="131" spans="1:26">
      <c r="A131" s="74"/>
      <c r="B131" s="121">
        <v>43909.37222222222</v>
      </c>
      <c r="C131" s="122">
        <v>9610</v>
      </c>
      <c r="D131" s="122">
        <v>75.87</v>
      </c>
      <c r="E131" s="122">
        <v>14.69</v>
      </c>
      <c r="F131" s="122">
        <v>191.97</v>
      </c>
      <c r="G131" s="121">
        <v>43903.371527777781</v>
      </c>
      <c r="H131" s="124">
        <v>493490</v>
      </c>
      <c r="I131" s="124">
        <v>16120</v>
      </c>
      <c r="J131" s="126">
        <f t="shared" si="227"/>
        <v>6.0006944444394321</v>
      </c>
      <c r="K131" s="127">
        <v>8641</v>
      </c>
      <c r="L131" s="124">
        <v>16120</v>
      </c>
      <c r="M131" s="122">
        <f t="shared" si="228"/>
        <v>0.28252999999999995</v>
      </c>
      <c r="N131" s="124">
        <f t="shared" si="229"/>
        <v>4554.3835999999992</v>
      </c>
      <c r="O131" s="123">
        <f t="shared" si="230"/>
        <v>4.5543835999999995</v>
      </c>
      <c r="P131" s="123">
        <f t="shared" si="187"/>
        <v>5.3128326221502142</v>
      </c>
      <c r="R131" s="122">
        <v>758</v>
      </c>
      <c r="S131" s="122">
        <v>753</v>
      </c>
      <c r="T131" s="123">
        <f t="shared" si="231"/>
        <v>755.5</v>
      </c>
      <c r="U131" s="122">
        <v>764</v>
      </c>
      <c r="V131" s="124">
        <f t="shared" si="232"/>
        <v>1483.3115183246073</v>
      </c>
      <c r="W131" s="125">
        <f t="shared" si="233"/>
        <v>1.4833115183246073</v>
      </c>
      <c r="X131" s="123">
        <f t="shared" si="234"/>
        <v>23.910981675392669</v>
      </c>
      <c r="Y131" s="123">
        <f t="shared" si="235"/>
        <v>2.7671544584414614</v>
      </c>
      <c r="Z131" s="123">
        <f t="shared" si="193"/>
        <v>27.892916941089929</v>
      </c>
    </row>
    <row r="132" spans="1:26">
      <c r="A132" s="74"/>
      <c r="B132" s="121">
        <v>43914.368055555555</v>
      </c>
      <c r="C132" s="122">
        <v>21780</v>
      </c>
      <c r="D132" s="122">
        <v>92.35</v>
      </c>
      <c r="E132" s="122">
        <v>106.25</v>
      </c>
      <c r="F132" s="122">
        <v>194.74</v>
      </c>
      <c r="G132" s="121">
        <v>43910.375</v>
      </c>
      <c r="H132" s="124">
        <v>12130</v>
      </c>
      <c r="I132" s="124">
        <f t="shared" ref="I132:I137" si="236">C132-H132</f>
        <v>9650</v>
      </c>
      <c r="J132" s="126">
        <f t="shared" ref="J132:J137" si="237">B132-G132</f>
        <v>3.9930555555547471</v>
      </c>
      <c r="K132" s="127">
        <v>5750</v>
      </c>
      <c r="L132" s="124">
        <f t="shared" ref="L132:L137" si="238">C132-H132</f>
        <v>9650</v>
      </c>
      <c r="M132" s="122">
        <f t="shared" ref="M132:M137" si="239">(D132+E132+F132)/1000</f>
        <v>0.39334000000000002</v>
      </c>
      <c r="N132" s="124">
        <f t="shared" ref="N132:N137" si="240">M132*L132</f>
        <v>3795.7310000000002</v>
      </c>
      <c r="O132" s="123">
        <f t="shared" ref="O132:O137" si="241">N132/1000</f>
        <v>3.7957310000000004</v>
      </c>
      <c r="P132" s="123">
        <f t="shared" si="187"/>
        <v>6.6540814747826085</v>
      </c>
      <c r="R132" s="122">
        <v>744</v>
      </c>
      <c r="S132" s="122">
        <v>739</v>
      </c>
      <c r="T132" s="123">
        <f t="shared" ref="T132:T137" si="242">(R132+S132)/2</f>
        <v>741.5</v>
      </c>
      <c r="U132" s="122">
        <v>781</v>
      </c>
      <c r="V132" s="124">
        <f t="shared" ref="V132:V137" si="243">T132*2*750/U132</f>
        <v>1424.135723431498</v>
      </c>
      <c r="W132" s="125">
        <f t="shared" ref="W132:W137" si="244">V132/1000</f>
        <v>1.424135723431498</v>
      </c>
      <c r="X132" s="123">
        <f t="shared" ref="X132:X137" si="245">(W132*I132)/1000</f>
        <v>13.742909731113956</v>
      </c>
      <c r="Y132" s="123">
        <f t="shared" ref="Y132:Y137" si="246">(X132*1000)/K132</f>
        <v>2.3900712575850358</v>
      </c>
      <c r="Z132" s="123">
        <f t="shared" si="193"/>
        <v>24.091918276457161</v>
      </c>
    </row>
    <row r="133" spans="1:26">
      <c r="A133" s="74"/>
      <c r="B133" s="121">
        <v>43921.375</v>
      </c>
      <c r="C133" s="122">
        <v>38400</v>
      </c>
      <c r="D133" s="122">
        <v>68.16</v>
      </c>
      <c r="E133" s="122">
        <v>103.04</v>
      </c>
      <c r="F133" s="122">
        <v>45.33</v>
      </c>
      <c r="G133" s="121">
        <v>43917.375</v>
      </c>
      <c r="H133" s="124">
        <v>28790</v>
      </c>
      <c r="I133" s="124">
        <f t="shared" si="236"/>
        <v>9610</v>
      </c>
      <c r="J133" s="126">
        <f t="shared" si="237"/>
        <v>4</v>
      </c>
      <c r="K133" s="127">
        <v>5760</v>
      </c>
      <c r="L133" s="124">
        <f t="shared" si="238"/>
        <v>9610</v>
      </c>
      <c r="M133" s="122">
        <f t="shared" si="239"/>
        <v>0.21652999999999997</v>
      </c>
      <c r="N133" s="124">
        <f t="shared" si="240"/>
        <v>2080.8532999999998</v>
      </c>
      <c r="O133" s="123">
        <f t="shared" si="241"/>
        <v>2.0808532999999998</v>
      </c>
      <c r="P133" s="123">
        <f t="shared" si="187"/>
        <v>3.6414932749999998</v>
      </c>
      <c r="R133" s="122">
        <v>548</v>
      </c>
      <c r="S133" s="122">
        <v>520</v>
      </c>
      <c r="T133" s="123">
        <f t="shared" si="242"/>
        <v>534</v>
      </c>
      <c r="U133" s="122">
        <v>765</v>
      </c>
      <c r="V133" s="124">
        <f t="shared" si="243"/>
        <v>1047.0588235294117</v>
      </c>
      <c r="W133" s="125">
        <f t="shared" si="244"/>
        <v>1.0470588235294118</v>
      </c>
      <c r="X133" s="123">
        <f t="shared" si="245"/>
        <v>10.062235294117647</v>
      </c>
      <c r="Y133" s="123">
        <f t="shared" si="246"/>
        <v>1.7469158496732027</v>
      </c>
      <c r="Z133" s="123">
        <f t="shared" si="193"/>
        <v>17.608911764705883</v>
      </c>
    </row>
    <row r="134" spans="1:26">
      <c r="A134" s="74"/>
      <c r="B134" s="121">
        <v>43928.375</v>
      </c>
      <c r="C134" s="122">
        <v>56490</v>
      </c>
      <c r="D134" s="122">
        <v>13.29</v>
      </c>
      <c r="E134" s="122">
        <v>36.75</v>
      </c>
      <c r="F134" s="122">
        <v>129.94999999999999</v>
      </c>
      <c r="G134" s="121">
        <v>43924.371527777781</v>
      </c>
      <c r="H134" s="124">
        <v>46130</v>
      </c>
      <c r="I134" s="124">
        <f t="shared" si="236"/>
        <v>10360</v>
      </c>
      <c r="J134" s="126">
        <f t="shared" si="237"/>
        <v>4.0034722222189885</v>
      </c>
      <c r="K134" s="127">
        <v>5765</v>
      </c>
      <c r="L134" s="124">
        <f t="shared" si="238"/>
        <v>10360</v>
      </c>
      <c r="M134" s="122">
        <f t="shared" si="239"/>
        <v>0.17998999999999998</v>
      </c>
      <c r="N134" s="124">
        <f t="shared" si="240"/>
        <v>1864.6963999999998</v>
      </c>
      <c r="O134" s="123">
        <f t="shared" si="241"/>
        <v>1.8646963999999999</v>
      </c>
      <c r="P134" s="123">
        <f t="shared" si="187"/>
        <v>3.2603885016478746</v>
      </c>
      <c r="R134" s="122">
        <v>555</v>
      </c>
      <c r="S134" s="122">
        <v>544</v>
      </c>
      <c r="T134" s="123">
        <f t="shared" si="242"/>
        <v>549.5</v>
      </c>
      <c r="U134" s="122">
        <v>756</v>
      </c>
      <c r="V134" s="124">
        <f t="shared" si="243"/>
        <v>1090.2777777777778</v>
      </c>
      <c r="W134" s="125">
        <f t="shared" si="244"/>
        <v>1.0902777777777779</v>
      </c>
      <c r="X134" s="123">
        <f t="shared" si="245"/>
        <v>11.295277777777779</v>
      </c>
      <c r="Y134" s="123">
        <f t="shared" si="246"/>
        <v>1.9592849571167006</v>
      </c>
      <c r="Z134" s="123">
        <f t="shared" si="193"/>
        <v>19.749592367736344</v>
      </c>
    </row>
    <row r="135" spans="1:26">
      <c r="A135" s="74"/>
      <c r="B135" s="121">
        <v>43935.375</v>
      </c>
      <c r="C135" s="122">
        <v>73280</v>
      </c>
      <c r="D135" s="122">
        <v>31.88</v>
      </c>
      <c r="E135" s="122">
        <v>30.88</v>
      </c>
      <c r="F135" s="122">
        <v>112.92</v>
      </c>
      <c r="G135" s="121">
        <v>43930.375</v>
      </c>
      <c r="H135" s="124">
        <v>61360</v>
      </c>
      <c r="I135" s="124">
        <f t="shared" si="236"/>
        <v>11920</v>
      </c>
      <c r="J135" s="126">
        <f t="shared" si="237"/>
        <v>5</v>
      </c>
      <c r="K135" s="127">
        <v>7200</v>
      </c>
      <c r="L135" s="124">
        <f t="shared" si="238"/>
        <v>11920</v>
      </c>
      <c r="M135" s="122">
        <f t="shared" si="239"/>
        <v>0.17568</v>
      </c>
      <c r="N135" s="124">
        <f t="shared" si="240"/>
        <v>2094.1055999999999</v>
      </c>
      <c r="O135" s="123">
        <f t="shared" si="241"/>
        <v>2.0941055999999998</v>
      </c>
      <c r="P135" s="123">
        <f t="shared" si="187"/>
        <v>2.9317478399999999</v>
      </c>
      <c r="R135" s="122">
        <v>564</v>
      </c>
      <c r="S135" s="122">
        <v>562</v>
      </c>
      <c r="T135" s="123">
        <f t="shared" si="242"/>
        <v>563</v>
      </c>
      <c r="U135" s="122">
        <v>772</v>
      </c>
      <c r="V135" s="124">
        <f t="shared" si="243"/>
        <v>1093.9119170984457</v>
      </c>
      <c r="W135" s="125">
        <f t="shared" si="244"/>
        <v>1.0939119170984457</v>
      </c>
      <c r="X135" s="123">
        <f t="shared" si="245"/>
        <v>13.039430051813474</v>
      </c>
      <c r="Y135" s="123">
        <f t="shared" si="246"/>
        <v>1.8110319516407603</v>
      </c>
      <c r="Z135" s="123">
        <f t="shared" si="193"/>
        <v>18.255202072538864</v>
      </c>
    </row>
    <row r="136" spans="1:26">
      <c r="A136" s="74"/>
      <c r="B136" s="121">
        <v>43942.372916666667</v>
      </c>
      <c r="C136" s="122">
        <v>90340</v>
      </c>
      <c r="D136" s="122">
        <v>30.78</v>
      </c>
      <c r="E136" s="122">
        <v>33.83</v>
      </c>
      <c r="F136" s="122">
        <v>123.88</v>
      </c>
      <c r="G136" s="121">
        <v>43938.377083333333</v>
      </c>
      <c r="H136" s="124">
        <v>80770</v>
      </c>
      <c r="I136" s="124">
        <f t="shared" si="236"/>
        <v>9570</v>
      </c>
      <c r="J136" s="126">
        <f t="shared" si="237"/>
        <v>3.9958333333343035</v>
      </c>
      <c r="K136" s="127">
        <v>5754</v>
      </c>
      <c r="L136" s="124">
        <f t="shared" si="238"/>
        <v>9570</v>
      </c>
      <c r="M136" s="122">
        <f t="shared" si="239"/>
        <v>0.18849000000000002</v>
      </c>
      <c r="N136" s="124">
        <f t="shared" si="240"/>
        <v>1803.8493000000001</v>
      </c>
      <c r="O136" s="123">
        <f t="shared" si="241"/>
        <v>1.8038493</v>
      </c>
      <c r="P136" s="123">
        <f t="shared" si="187"/>
        <v>3.1600279708029198</v>
      </c>
      <c r="R136" s="122">
        <v>553</v>
      </c>
      <c r="S136" s="122">
        <v>557</v>
      </c>
      <c r="T136" s="123">
        <f t="shared" si="242"/>
        <v>555</v>
      </c>
      <c r="U136" s="122">
        <v>790</v>
      </c>
      <c r="V136" s="124">
        <f t="shared" si="243"/>
        <v>1053.7974683544303</v>
      </c>
      <c r="W136" s="125">
        <f t="shared" si="244"/>
        <v>1.0537974683544302</v>
      </c>
      <c r="X136" s="123">
        <f t="shared" si="245"/>
        <v>10.084841772151899</v>
      </c>
      <c r="Y136" s="123">
        <f t="shared" si="246"/>
        <v>1.7526662794841672</v>
      </c>
      <c r="Z136" s="123">
        <f t="shared" si="193"/>
        <v>17.666876097200404</v>
      </c>
    </row>
    <row r="137" spans="1:26">
      <c r="A137" s="74"/>
      <c r="B137" s="121">
        <v>43949.371527777781</v>
      </c>
      <c r="C137" s="122">
        <v>106110</v>
      </c>
      <c r="D137" s="122">
        <v>37.130000000000003</v>
      </c>
      <c r="E137" s="122">
        <v>201.42</v>
      </c>
      <c r="F137" s="122">
        <v>138.69</v>
      </c>
      <c r="G137" s="121">
        <v>43945.375</v>
      </c>
      <c r="H137" s="124">
        <v>96880</v>
      </c>
      <c r="I137" s="124">
        <f t="shared" si="236"/>
        <v>9230</v>
      </c>
      <c r="J137" s="126">
        <f t="shared" si="237"/>
        <v>3.9965277777810115</v>
      </c>
      <c r="K137" s="127">
        <v>5755</v>
      </c>
      <c r="L137" s="124">
        <f t="shared" si="238"/>
        <v>9230</v>
      </c>
      <c r="M137" s="122">
        <f t="shared" si="239"/>
        <v>0.37724000000000002</v>
      </c>
      <c r="N137" s="124">
        <f t="shared" si="240"/>
        <v>3481.9252000000001</v>
      </c>
      <c r="O137" s="123">
        <f t="shared" si="241"/>
        <v>3.4819252000000001</v>
      </c>
      <c r="P137" s="123">
        <f t="shared" si="187"/>
        <v>6.0986630783666387</v>
      </c>
      <c r="R137" s="122">
        <v>713</v>
      </c>
      <c r="S137" s="122">
        <v>714</v>
      </c>
      <c r="T137" s="123">
        <f t="shared" si="242"/>
        <v>713.5</v>
      </c>
      <c r="U137" s="122">
        <v>770</v>
      </c>
      <c r="V137" s="124">
        <f t="shared" si="243"/>
        <v>1389.9350649350649</v>
      </c>
      <c r="W137" s="125">
        <f t="shared" si="244"/>
        <v>1.389935064935065</v>
      </c>
      <c r="X137" s="123">
        <f t="shared" si="245"/>
        <v>12.82910064935065</v>
      </c>
      <c r="Y137" s="123">
        <f t="shared" si="246"/>
        <v>2.2292094959775239</v>
      </c>
      <c r="Z137" s="123">
        <f t="shared" si="193"/>
        <v>22.47043171945344</v>
      </c>
    </row>
    <row r="138" spans="1:26">
      <c r="A138" s="74"/>
      <c r="B138" s="121">
        <v>43956.37222222222</v>
      </c>
      <c r="C138" s="122">
        <v>122180</v>
      </c>
      <c r="D138" s="122">
        <v>28.71</v>
      </c>
      <c r="E138" s="122">
        <v>56.07</v>
      </c>
      <c r="F138" s="122">
        <v>143.44999999999999</v>
      </c>
      <c r="G138" s="121">
        <v>43952.376388888886</v>
      </c>
      <c r="H138" s="124">
        <v>112080</v>
      </c>
      <c r="I138" s="124">
        <f t="shared" ref="I138:I143" si="247">C138-H138</f>
        <v>10100</v>
      </c>
      <c r="J138" s="126">
        <f t="shared" ref="J138:J142" si="248">B138-G138</f>
        <v>3.9958333333343035</v>
      </c>
      <c r="K138" s="127">
        <v>5754</v>
      </c>
      <c r="L138" s="124">
        <f t="shared" ref="L138:L143" si="249">C138-H138</f>
        <v>10100</v>
      </c>
      <c r="M138" s="122">
        <f t="shared" ref="M138:M143" si="250">(D138+E138+F138)/1000</f>
        <v>0.22822999999999999</v>
      </c>
      <c r="N138" s="124">
        <f t="shared" ref="N138:N143" si="251">M138*L138</f>
        <v>2305.123</v>
      </c>
      <c r="O138" s="123">
        <f t="shared" ref="O138:O143" si="252">N138/1000</f>
        <v>2.305123</v>
      </c>
      <c r="P138" s="123">
        <f t="shared" si="187"/>
        <v>4.0381716788321169</v>
      </c>
      <c r="R138" s="122">
        <v>597</v>
      </c>
      <c r="S138" s="122">
        <v>602</v>
      </c>
      <c r="T138" s="123">
        <f t="shared" ref="T138:T143" si="253">(R138+S138)/2</f>
        <v>599.5</v>
      </c>
      <c r="U138" s="122">
        <v>779</v>
      </c>
      <c r="V138" s="124">
        <f t="shared" ref="V138:V142" si="254">T138*2*750/U138</f>
        <v>1154.364569961489</v>
      </c>
      <c r="W138" s="125">
        <f t="shared" ref="W138:W201" si="255">V138/1000</f>
        <v>1.1543645699614891</v>
      </c>
      <c r="X138" s="123">
        <f t="shared" ref="X138:X143" si="256">(W138*I138)/1000</f>
        <v>11.659082156611039</v>
      </c>
      <c r="Y138" s="123">
        <f t="shared" ref="Y138:Y143" si="257">(X138*1000)/K138</f>
        <v>2.0262568920074799</v>
      </c>
      <c r="Z138" s="123">
        <f t="shared" si="193"/>
        <v>20.424669471435397</v>
      </c>
    </row>
    <row r="139" spans="1:26">
      <c r="A139" s="74"/>
      <c r="B139" s="121">
        <v>43963.370138888888</v>
      </c>
      <c r="C139" s="122">
        <v>138670</v>
      </c>
      <c r="D139" s="122">
        <v>22.53</v>
      </c>
      <c r="E139" s="122">
        <v>72.989999999999995</v>
      </c>
      <c r="F139" s="122">
        <v>153.71</v>
      </c>
      <c r="G139" s="121">
        <v>43958.372916666667</v>
      </c>
      <c r="H139" s="124">
        <v>126200</v>
      </c>
      <c r="I139" s="124">
        <f t="shared" si="247"/>
        <v>12470</v>
      </c>
      <c r="J139" s="126">
        <f t="shared" si="248"/>
        <v>4.9972222222204437</v>
      </c>
      <c r="K139" s="127">
        <v>7196</v>
      </c>
      <c r="L139" s="124">
        <f t="shared" si="249"/>
        <v>12470</v>
      </c>
      <c r="M139" s="122">
        <f t="shared" si="250"/>
        <v>0.24923000000000001</v>
      </c>
      <c r="N139" s="124">
        <f t="shared" si="251"/>
        <v>3107.8980999999999</v>
      </c>
      <c r="O139" s="123">
        <f t="shared" si="252"/>
        <v>3.1078980999999999</v>
      </c>
      <c r="P139" s="123">
        <f t="shared" si="187"/>
        <v>4.3534759377431911</v>
      </c>
      <c r="R139" s="122">
        <v>656</v>
      </c>
      <c r="S139" s="122">
        <v>617</v>
      </c>
      <c r="T139" s="123">
        <f t="shared" si="253"/>
        <v>636.5</v>
      </c>
      <c r="U139" s="122">
        <v>747</v>
      </c>
      <c r="V139" s="124">
        <f t="shared" si="254"/>
        <v>1278.1124497991968</v>
      </c>
      <c r="W139" s="125">
        <f t="shared" si="255"/>
        <v>1.2781124497991969</v>
      </c>
      <c r="X139" s="123">
        <f t="shared" si="256"/>
        <v>15.938062248995987</v>
      </c>
      <c r="Y139" s="123">
        <f t="shared" si="257"/>
        <v>2.2148502291545284</v>
      </c>
      <c r="Z139" s="123">
        <f t="shared" si="193"/>
        <v>22.325690309877647</v>
      </c>
    </row>
    <row r="140" spans="1:26">
      <c r="A140" s="74"/>
      <c r="B140" s="121">
        <v>43970.371527777781</v>
      </c>
      <c r="C140" s="122">
        <v>154790</v>
      </c>
      <c r="D140" s="122">
        <v>34.54</v>
      </c>
      <c r="E140" s="122">
        <v>179.13</v>
      </c>
      <c r="F140" s="122">
        <v>65.06</v>
      </c>
      <c r="G140" s="121">
        <v>43966.371527777781</v>
      </c>
      <c r="H140" s="124">
        <v>145220</v>
      </c>
      <c r="I140" s="124">
        <f t="shared" si="247"/>
        <v>9570</v>
      </c>
      <c r="J140" s="126">
        <f t="shared" si="248"/>
        <v>4</v>
      </c>
      <c r="K140" s="127">
        <v>5760</v>
      </c>
      <c r="L140" s="124">
        <f t="shared" si="249"/>
        <v>9570</v>
      </c>
      <c r="M140" s="122">
        <f t="shared" si="250"/>
        <v>0.27873000000000003</v>
      </c>
      <c r="N140" s="124">
        <f t="shared" si="251"/>
        <v>2667.4461000000001</v>
      </c>
      <c r="O140" s="123">
        <f t="shared" si="252"/>
        <v>2.6674461000000003</v>
      </c>
      <c r="P140" s="123">
        <f t="shared" si="187"/>
        <v>4.6680306749999998</v>
      </c>
      <c r="R140" s="122">
        <v>754</v>
      </c>
      <c r="S140" s="122">
        <v>752</v>
      </c>
      <c r="T140" s="123">
        <f t="shared" si="253"/>
        <v>753</v>
      </c>
      <c r="U140" s="122">
        <v>761</v>
      </c>
      <c r="V140" s="124">
        <f t="shared" si="254"/>
        <v>1484.2312746386333</v>
      </c>
      <c r="W140" s="125">
        <f t="shared" si="255"/>
        <v>1.4842312746386332</v>
      </c>
      <c r="X140" s="123">
        <f t="shared" si="256"/>
        <v>14.204093298291721</v>
      </c>
      <c r="Y140" s="123">
        <f t="shared" si="257"/>
        <v>2.4659884198423123</v>
      </c>
      <c r="Z140" s="123">
        <f t="shared" si="193"/>
        <v>24.857163272010506</v>
      </c>
    </row>
    <row r="141" spans="1:26">
      <c r="A141" s="74"/>
      <c r="B141" s="121">
        <v>43977.370833333334</v>
      </c>
      <c r="C141" s="122">
        <v>170080</v>
      </c>
      <c r="D141" s="122">
        <v>34.630000000000003</v>
      </c>
      <c r="E141" s="122">
        <v>49.72</v>
      </c>
      <c r="F141" s="122">
        <v>135.87</v>
      </c>
      <c r="G141" s="121">
        <v>43973.372916666667</v>
      </c>
      <c r="H141" s="124">
        <v>161240</v>
      </c>
      <c r="I141" s="124">
        <f t="shared" si="247"/>
        <v>8840</v>
      </c>
      <c r="J141" s="126">
        <f t="shared" si="248"/>
        <v>3.9979166666671517</v>
      </c>
      <c r="K141" s="127">
        <v>5757</v>
      </c>
      <c r="L141" s="124">
        <f t="shared" si="249"/>
        <v>8840</v>
      </c>
      <c r="M141" s="122">
        <f t="shared" si="250"/>
        <v>0.22022</v>
      </c>
      <c r="N141" s="124">
        <f t="shared" si="251"/>
        <v>1946.7447999999999</v>
      </c>
      <c r="O141" s="123">
        <f t="shared" si="252"/>
        <v>1.9467447999999998</v>
      </c>
      <c r="P141" s="123">
        <f t="shared" si="187"/>
        <v>3.4085787014069826</v>
      </c>
      <c r="R141" s="122">
        <v>654</v>
      </c>
      <c r="S141" s="122">
        <v>664</v>
      </c>
      <c r="T141" s="123">
        <f t="shared" si="253"/>
        <v>659</v>
      </c>
      <c r="U141" s="122">
        <v>774</v>
      </c>
      <c r="V141" s="124">
        <f t="shared" si="254"/>
        <v>1277.1317829457364</v>
      </c>
      <c r="W141" s="125">
        <f t="shared" si="255"/>
        <v>1.2771317829457365</v>
      </c>
      <c r="X141" s="123">
        <f t="shared" si="256"/>
        <v>11.289844961240311</v>
      </c>
      <c r="Y141" s="123">
        <f t="shared" si="257"/>
        <v>1.9610639154490725</v>
      </c>
      <c r="Z141" s="123">
        <f t="shared" si="193"/>
        <v>19.76752426772665</v>
      </c>
    </row>
    <row r="142" spans="1:26">
      <c r="A142" s="74"/>
      <c r="B142" s="121">
        <v>43984.371527777781</v>
      </c>
      <c r="C142" s="122">
        <v>186880</v>
      </c>
      <c r="D142" s="122">
        <v>38.619999999999997</v>
      </c>
      <c r="E142" s="122">
        <v>19.37</v>
      </c>
      <c r="F142" s="122">
        <v>152.76</v>
      </c>
      <c r="G142" s="121">
        <v>43980.365972222222</v>
      </c>
      <c r="H142" s="124">
        <v>177210</v>
      </c>
      <c r="I142" s="124">
        <f t="shared" si="247"/>
        <v>9670</v>
      </c>
      <c r="J142" s="126">
        <f t="shared" si="248"/>
        <v>4.0055555555591127</v>
      </c>
      <c r="K142" s="127">
        <v>5768</v>
      </c>
      <c r="L142" s="124">
        <f t="shared" si="249"/>
        <v>9670</v>
      </c>
      <c r="M142" s="122">
        <f t="shared" si="250"/>
        <v>0.21074999999999999</v>
      </c>
      <c r="N142" s="124">
        <f t="shared" si="251"/>
        <v>2037.9524999999999</v>
      </c>
      <c r="O142" s="123">
        <f t="shared" si="252"/>
        <v>2.0379524999999998</v>
      </c>
      <c r="P142" s="123">
        <f t="shared" si="187"/>
        <v>3.5614703883495142</v>
      </c>
      <c r="R142" s="122">
        <v>573</v>
      </c>
      <c r="S142" s="122">
        <v>565</v>
      </c>
      <c r="T142" s="123">
        <f t="shared" si="253"/>
        <v>569</v>
      </c>
      <c r="U142" s="122">
        <v>769</v>
      </c>
      <c r="V142" s="124">
        <f t="shared" si="254"/>
        <v>1109.8829648894668</v>
      </c>
      <c r="W142" s="125">
        <f t="shared" si="255"/>
        <v>1.1098829648894668</v>
      </c>
      <c r="X142" s="123">
        <f t="shared" si="256"/>
        <v>10.732568270481144</v>
      </c>
      <c r="Y142" s="123">
        <f t="shared" si="257"/>
        <v>1.8607087847574799</v>
      </c>
      <c r="Z142" s="123">
        <f t="shared" si="193"/>
        <v>18.755944550355398</v>
      </c>
    </row>
    <row r="143" spans="1:26">
      <c r="A143" s="74"/>
      <c r="B143" s="121">
        <v>43991.373611111114</v>
      </c>
      <c r="C143" s="122">
        <v>204420</v>
      </c>
      <c r="D143" s="122">
        <v>32.75</v>
      </c>
      <c r="E143" s="122">
        <v>120.93</v>
      </c>
      <c r="F143" s="122">
        <v>169.43</v>
      </c>
      <c r="G143" s="121">
        <v>43987.372916666667</v>
      </c>
      <c r="H143" s="124">
        <v>193800</v>
      </c>
      <c r="I143" s="124">
        <f t="shared" si="247"/>
        <v>10620</v>
      </c>
      <c r="J143" s="126">
        <f>B143-G143</f>
        <v>4.0006944444467081</v>
      </c>
      <c r="K143" s="127">
        <v>5761</v>
      </c>
      <c r="L143" s="124">
        <f t="shared" si="249"/>
        <v>10620</v>
      </c>
      <c r="M143" s="122">
        <f t="shared" si="250"/>
        <v>0.32311000000000001</v>
      </c>
      <c r="N143" s="124">
        <f t="shared" si="251"/>
        <v>3431.4282000000003</v>
      </c>
      <c r="O143" s="123">
        <f t="shared" si="252"/>
        <v>3.4314282000000005</v>
      </c>
      <c r="P143" s="123">
        <f t="shared" si="187"/>
        <v>6.0039569963547992</v>
      </c>
      <c r="R143" s="122">
        <v>757</v>
      </c>
      <c r="S143" s="122">
        <v>753</v>
      </c>
      <c r="T143" s="123">
        <f t="shared" si="253"/>
        <v>755</v>
      </c>
      <c r="U143" s="122">
        <v>759</v>
      </c>
      <c r="V143" s="124">
        <f>T143*2*750/U143</f>
        <v>1492.094861660079</v>
      </c>
      <c r="W143" s="125">
        <f t="shared" si="255"/>
        <v>1.4920948616600791</v>
      </c>
      <c r="X143" s="123">
        <f t="shared" si="256"/>
        <v>15.846047430830041</v>
      </c>
      <c r="Y143" s="123">
        <f t="shared" si="257"/>
        <v>2.7505723712602048</v>
      </c>
      <c r="Z143" s="123">
        <f t="shared" si="193"/>
        <v>27.725769502302864</v>
      </c>
    </row>
    <row r="144" spans="1:26">
      <c r="A144" s="74"/>
      <c r="B144" s="160">
        <v>43992.368055555555</v>
      </c>
      <c r="C144" s="161">
        <v>207110</v>
      </c>
      <c r="D144" s="161">
        <v>12.71</v>
      </c>
      <c r="E144" s="161">
        <v>104.15</v>
      </c>
      <c r="F144" s="161">
        <v>165.15</v>
      </c>
      <c r="G144" s="160">
        <v>43987.372916666667</v>
      </c>
      <c r="H144" s="162">
        <v>193800</v>
      </c>
      <c r="I144" s="162">
        <f t="shared" ref="I144:I149" si="258">C144-H144</f>
        <v>13310</v>
      </c>
      <c r="J144" s="163">
        <f t="shared" ref="J144:J149" si="259">B144-G144</f>
        <v>4.9951388888875954</v>
      </c>
      <c r="K144" s="164">
        <v>7193</v>
      </c>
      <c r="L144" s="162">
        <f t="shared" ref="L144:L149" si="260">C144-H144</f>
        <v>13310</v>
      </c>
      <c r="M144" s="161">
        <f t="shared" ref="M144:M149" si="261">(D144+E144+F144)/1000</f>
        <v>0.28200999999999998</v>
      </c>
      <c r="N144" s="162">
        <f t="shared" ref="N144:N149" si="262">M144*L144</f>
        <v>3753.5530999999996</v>
      </c>
      <c r="O144" s="165">
        <f t="shared" ref="O144:O149" si="263">N144/1000</f>
        <v>3.7535530999999995</v>
      </c>
      <c r="P144" s="123">
        <f t="shared" si="187"/>
        <v>5.2600883147504511</v>
      </c>
      <c r="R144" s="122">
        <v>700</v>
      </c>
      <c r="S144" s="122">
        <v>778</v>
      </c>
      <c r="T144" s="123">
        <f>(R144+S144)/2</f>
        <v>739</v>
      </c>
      <c r="U144" s="122">
        <v>754</v>
      </c>
      <c r="V144" s="124">
        <f t="shared" ref="V144:V207" si="264">T144*2*750/U144</f>
        <v>1470.159151193634</v>
      </c>
      <c r="W144" s="125">
        <f t="shared" si="255"/>
        <v>1.4701591511936341</v>
      </c>
      <c r="X144" s="123">
        <f t="shared" ref="X144:X149" si="265">(W144*I144)/1000</f>
        <v>19.56781830238727</v>
      </c>
      <c r="Y144" s="123">
        <f t="shared" ref="Y144:Y149" si="266">(X144*1000)/K144</f>
        <v>2.7203973727773212</v>
      </c>
      <c r="Z144" s="123">
        <f t="shared" si="193"/>
        <v>27.421605517595399</v>
      </c>
    </row>
    <row r="145" spans="1:26">
      <c r="A145" s="74"/>
      <c r="B145" s="160">
        <v>43993.371527777781</v>
      </c>
      <c r="C145" s="161">
        <v>209750</v>
      </c>
      <c r="D145" s="161">
        <v>31.91</v>
      </c>
      <c r="E145" s="161">
        <v>86.86</v>
      </c>
      <c r="F145" s="161">
        <v>176.65</v>
      </c>
      <c r="G145" s="160">
        <v>43987.372916666667</v>
      </c>
      <c r="H145" s="162">
        <v>193800</v>
      </c>
      <c r="I145" s="162">
        <f t="shared" si="258"/>
        <v>15950</v>
      </c>
      <c r="J145" s="163">
        <f t="shared" si="259"/>
        <v>5.9986111111138598</v>
      </c>
      <c r="K145" s="164">
        <v>8638</v>
      </c>
      <c r="L145" s="162">
        <f t="shared" si="260"/>
        <v>15950</v>
      </c>
      <c r="M145" s="161">
        <f t="shared" si="261"/>
        <v>0.29542000000000002</v>
      </c>
      <c r="N145" s="162">
        <f t="shared" si="262"/>
        <v>4711.9490000000005</v>
      </c>
      <c r="O145" s="165">
        <f t="shared" si="263"/>
        <v>4.7119490000000006</v>
      </c>
      <c r="P145" s="123">
        <f t="shared" ref="P145:P171" si="267">(O145*1000/K145)*$C$2/1000</f>
        <v>5.4985466450567264</v>
      </c>
      <c r="R145" s="122">
        <v>655</v>
      </c>
      <c r="S145" s="122">
        <v>663</v>
      </c>
      <c r="T145" s="123">
        <f t="shared" ref="T145:T177" si="268">(R145+S145)/2</f>
        <v>659</v>
      </c>
      <c r="U145" s="122">
        <v>765</v>
      </c>
      <c r="V145" s="124">
        <f t="shared" si="264"/>
        <v>1292.1568627450981</v>
      </c>
      <c r="W145" s="125">
        <f t="shared" si="255"/>
        <v>1.2921568627450981</v>
      </c>
      <c r="X145" s="123">
        <f t="shared" si="265"/>
        <v>20.609901960784313</v>
      </c>
      <c r="Y145" s="123">
        <f t="shared" si="266"/>
        <v>2.3859576245409024</v>
      </c>
      <c r="Z145" s="123">
        <f t="shared" ref="Z145:Z171" si="269">(Y145*$C$2)/1000</f>
        <v>24.050452855372296</v>
      </c>
    </row>
    <row r="146" spans="1:26">
      <c r="A146" s="74"/>
      <c r="B146" s="121">
        <v>43998.370833333334</v>
      </c>
      <c r="C146" s="122">
        <v>223550</v>
      </c>
      <c r="D146" s="122">
        <v>22.71</v>
      </c>
      <c r="E146" s="122">
        <v>85.27</v>
      </c>
      <c r="F146" s="122">
        <v>190.11</v>
      </c>
      <c r="G146" s="121">
        <v>43994.366666666669</v>
      </c>
      <c r="H146" s="124">
        <v>212610</v>
      </c>
      <c r="I146" s="124">
        <f t="shared" si="258"/>
        <v>10940</v>
      </c>
      <c r="J146" s="126">
        <f t="shared" si="259"/>
        <v>4.0041666666656965</v>
      </c>
      <c r="K146" s="127">
        <v>5766</v>
      </c>
      <c r="L146" s="124">
        <f t="shared" si="260"/>
        <v>10940</v>
      </c>
      <c r="M146" s="122">
        <f t="shared" si="261"/>
        <v>0.29809000000000002</v>
      </c>
      <c r="N146" s="124">
        <f t="shared" si="262"/>
        <v>3261.1046000000001</v>
      </c>
      <c r="O146" s="123">
        <f t="shared" si="263"/>
        <v>3.2611045999999999</v>
      </c>
      <c r="P146" s="123">
        <f t="shared" si="267"/>
        <v>5.7009945140478671</v>
      </c>
      <c r="R146" s="122">
        <v>773</v>
      </c>
      <c r="S146" s="122">
        <v>813</v>
      </c>
      <c r="T146" s="123">
        <f t="shared" si="268"/>
        <v>793</v>
      </c>
      <c r="U146" s="122">
        <v>768</v>
      </c>
      <c r="V146" s="124">
        <f t="shared" si="264"/>
        <v>1548.828125</v>
      </c>
      <c r="W146" s="125">
        <f t="shared" si="255"/>
        <v>1.548828125</v>
      </c>
      <c r="X146" s="123">
        <f t="shared" si="265"/>
        <v>16.9441796875</v>
      </c>
      <c r="Y146" s="123">
        <f t="shared" si="266"/>
        <v>2.938636782431495</v>
      </c>
      <c r="Z146" s="123">
        <f t="shared" si="269"/>
        <v>29.62145876690947</v>
      </c>
    </row>
    <row r="147" spans="1:26">
      <c r="A147" s="74"/>
      <c r="B147" s="121">
        <v>43999.367361111108</v>
      </c>
      <c r="C147" s="122">
        <v>226390</v>
      </c>
      <c r="D147" s="122">
        <v>21.2</v>
      </c>
      <c r="E147" s="122">
        <v>85.3</v>
      </c>
      <c r="F147" s="122">
        <v>197.8</v>
      </c>
      <c r="G147" s="121">
        <v>43994.366666666669</v>
      </c>
      <c r="H147" s="124">
        <v>212610</v>
      </c>
      <c r="I147" s="124">
        <f t="shared" si="258"/>
        <v>13780</v>
      </c>
      <c r="J147" s="126">
        <f t="shared" si="259"/>
        <v>5.0006944444394321</v>
      </c>
      <c r="K147" s="127">
        <v>7201</v>
      </c>
      <c r="L147" s="124">
        <f t="shared" si="260"/>
        <v>13780</v>
      </c>
      <c r="M147" s="122">
        <f t="shared" si="261"/>
        <v>0.30430000000000001</v>
      </c>
      <c r="N147" s="124">
        <f t="shared" si="262"/>
        <v>4193.2539999999999</v>
      </c>
      <c r="O147" s="123">
        <f t="shared" si="263"/>
        <v>4.1932539999999996</v>
      </c>
      <c r="P147" s="123">
        <f t="shared" si="267"/>
        <v>5.869740358283571</v>
      </c>
      <c r="R147" s="122">
        <v>801</v>
      </c>
      <c r="S147" s="122">
        <v>814</v>
      </c>
      <c r="T147" s="123">
        <f t="shared" si="268"/>
        <v>807.5</v>
      </c>
      <c r="U147" s="122">
        <v>773</v>
      </c>
      <c r="V147" s="124">
        <f t="shared" si="264"/>
        <v>1566.9469598965072</v>
      </c>
      <c r="W147" s="125">
        <f t="shared" si="255"/>
        <v>1.5669469598965071</v>
      </c>
      <c r="X147" s="123">
        <f t="shared" si="265"/>
        <v>21.592529107373867</v>
      </c>
      <c r="Y147" s="123">
        <f t="shared" si="266"/>
        <v>2.9985459113142432</v>
      </c>
      <c r="Z147" s="123">
        <f t="shared" si="269"/>
        <v>30.22534278604757</v>
      </c>
    </row>
    <row r="148" spans="1:26">
      <c r="A148" s="74"/>
      <c r="B148" s="121">
        <v>44000.393055555556</v>
      </c>
      <c r="C148" s="122">
        <v>228610</v>
      </c>
      <c r="D148" s="122">
        <v>18.48</v>
      </c>
      <c r="E148" s="122">
        <v>59.35</v>
      </c>
      <c r="F148" s="122">
        <v>212.1</v>
      </c>
      <c r="G148" s="121">
        <v>43994.366666666669</v>
      </c>
      <c r="H148" s="124">
        <v>212610</v>
      </c>
      <c r="I148" s="124">
        <f t="shared" si="258"/>
        <v>16000</v>
      </c>
      <c r="J148" s="126">
        <f t="shared" si="259"/>
        <v>6.0263888888875954</v>
      </c>
      <c r="K148" s="127">
        <v>8678</v>
      </c>
      <c r="L148" s="124">
        <f t="shared" si="260"/>
        <v>16000</v>
      </c>
      <c r="M148" s="122">
        <f t="shared" si="261"/>
        <v>0.28993000000000002</v>
      </c>
      <c r="N148" s="124">
        <f t="shared" si="262"/>
        <v>4638.88</v>
      </c>
      <c r="O148" s="123">
        <f t="shared" si="263"/>
        <v>4.6388800000000003</v>
      </c>
      <c r="P148" s="123">
        <f t="shared" si="267"/>
        <v>5.3883280018437425</v>
      </c>
      <c r="R148" s="122">
        <v>708</v>
      </c>
      <c r="S148" s="122">
        <v>746</v>
      </c>
      <c r="T148" s="123">
        <f t="shared" si="268"/>
        <v>727</v>
      </c>
      <c r="U148" s="122">
        <v>735</v>
      </c>
      <c r="V148" s="124">
        <f t="shared" si="264"/>
        <v>1483.6734693877552</v>
      </c>
      <c r="W148" s="125">
        <f t="shared" si="255"/>
        <v>1.4836734693877551</v>
      </c>
      <c r="X148" s="123">
        <f t="shared" si="265"/>
        <v>23.738775510204082</v>
      </c>
      <c r="Y148" s="123">
        <f t="shared" si="266"/>
        <v>2.7355122735888551</v>
      </c>
      <c r="Z148" s="123">
        <f t="shared" si="269"/>
        <v>27.573963717775658</v>
      </c>
    </row>
    <row r="149" spans="1:26">
      <c r="A149" s="74"/>
      <c r="B149" s="121">
        <v>44005.369444444441</v>
      </c>
      <c r="C149" s="122">
        <v>240610</v>
      </c>
      <c r="D149" s="122">
        <v>38.159999999999997</v>
      </c>
      <c r="E149" s="122">
        <v>66.34</v>
      </c>
      <c r="F149" s="122">
        <v>188.17</v>
      </c>
      <c r="G149" s="121">
        <v>44001.365277777775</v>
      </c>
      <c r="H149" s="124">
        <v>230480</v>
      </c>
      <c r="I149" s="124">
        <f t="shared" si="258"/>
        <v>10130</v>
      </c>
      <c r="J149" s="126">
        <f t="shared" si="259"/>
        <v>4.0041666666656965</v>
      </c>
      <c r="K149" s="127">
        <v>5766</v>
      </c>
      <c r="L149" s="124">
        <f t="shared" si="260"/>
        <v>10130</v>
      </c>
      <c r="M149" s="122">
        <f t="shared" si="261"/>
        <v>0.29266999999999999</v>
      </c>
      <c r="N149" s="124">
        <f t="shared" si="262"/>
        <v>2964.7471</v>
      </c>
      <c r="O149" s="123">
        <f t="shared" si="263"/>
        <v>2.9647470999999999</v>
      </c>
      <c r="P149" s="123">
        <f t="shared" si="267"/>
        <v>5.1829085619146724</v>
      </c>
      <c r="R149" s="122">
        <v>658</v>
      </c>
      <c r="S149" s="122">
        <v>660</v>
      </c>
      <c r="T149" s="123">
        <f t="shared" si="268"/>
        <v>659</v>
      </c>
      <c r="U149" s="122">
        <v>754</v>
      </c>
      <c r="V149" s="124">
        <f t="shared" si="264"/>
        <v>1311.0079575596817</v>
      </c>
      <c r="W149" s="125">
        <f t="shared" si="255"/>
        <v>1.3110079575596818</v>
      </c>
      <c r="X149" s="123">
        <f t="shared" si="265"/>
        <v>13.280510610079576</v>
      </c>
      <c r="Y149" s="123">
        <f t="shared" si="266"/>
        <v>2.3032449896079736</v>
      </c>
      <c r="Z149" s="123">
        <f t="shared" si="269"/>
        <v>23.216709495248374</v>
      </c>
    </row>
    <row r="150" spans="1:26">
      <c r="A150" s="74"/>
      <c r="B150" s="121">
        <v>44006.368055555555</v>
      </c>
      <c r="C150" s="122">
        <v>242890</v>
      </c>
      <c r="D150" s="122">
        <v>36.9</v>
      </c>
      <c r="E150" s="122">
        <v>34.590000000000003</v>
      </c>
      <c r="F150" s="122">
        <v>195.57</v>
      </c>
      <c r="G150" s="121">
        <v>44001.365277777775</v>
      </c>
      <c r="H150" s="124">
        <v>230480</v>
      </c>
      <c r="I150" s="124">
        <f t="shared" ref="I150:I155" si="270">C150-H150</f>
        <v>12410</v>
      </c>
      <c r="J150" s="126">
        <f t="shared" ref="J150:J155" si="271">B150-G150</f>
        <v>5.0027777777795563</v>
      </c>
      <c r="K150" s="127">
        <v>7204</v>
      </c>
      <c r="L150" s="124">
        <f t="shared" ref="L150:L155" si="272">C150-H150</f>
        <v>12410</v>
      </c>
      <c r="M150" s="122">
        <f t="shared" ref="M150:M155" si="273">(D150+E150+F150)/1000</f>
        <v>0.26706000000000002</v>
      </c>
      <c r="N150" s="124">
        <f t="shared" ref="N150:N155" si="274">M150*L150</f>
        <v>3314.2146000000002</v>
      </c>
      <c r="O150" s="123">
        <f t="shared" ref="O150:O155" si="275">N150/1000</f>
        <v>3.3142146000000001</v>
      </c>
      <c r="P150" s="123">
        <f t="shared" si="267"/>
        <v>4.6373241488062193</v>
      </c>
      <c r="R150" s="122">
        <v>630</v>
      </c>
      <c r="S150" s="122">
        <v>647</v>
      </c>
      <c r="T150" s="123">
        <f t="shared" si="268"/>
        <v>638.5</v>
      </c>
      <c r="U150" s="122">
        <v>737</v>
      </c>
      <c r="V150" s="124">
        <f t="shared" si="264"/>
        <v>1299.5251017639077</v>
      </c>
      <c r="W150" s="125">
        <f t="shared" si="255"/>
        <v>1.2995251017639078</v>
      </c>
      <c r="X150" s="123">
        <f t="shared" ref="X150:X155" si="276">(W150*I150)/1000</f>
        <v>16.127106512890094</v>
      </c>
      <c r="Y150" s="123">
        <f t="shared" ref="Y150:Y155" si="277">(X150*1000)/K150</f>
        <v>2.2386322200014011</v>
      </c>
      <c r="Z150" s="123">
        <f t="shared" si="269"/>
        <v>22.565412777614121</v>
      </c>
    </row>
    <row r="151" spans="1:26">
      <c r="A151" s="74"/>
      <c r="B151" s="121">
        <v>44012.368055555555</v>
      </c>
      <c r="C151" s="122">
        <v>256880</v>
      </c>
      <c r="D151" s="122">
        <v>194.12</v>
      </c>
      <c r="E151" s="122">
        <v>36.61</v>
      </c>
      <c r="F151" s="122">
        <v>141.69999999999999</v>
      </c>
      <c r="G151" s="121">
        <v>44008.365972222222</v>
      </c>
      <c r="H151" s="124">
        <v>247840</v>
      </c>
      <c r="I151" s="124">
        <f t="shared" si="270"/>
        <v>9040</v>
      </c>
      <c r="J151" s="126">
        <f t="shared" si="271"/>
        <v>4.0020833333328483</v>
      </c>
      <c r="K151" s="127">
        <v>5763</v>
      </c>
      <c r="L151" s="124">
        <f t="shared" si="272"/>
        <v>9040</v>
      </c>
      <c r="M151" s="122">
        <f t="shared" si="273"/>
        <v>0.37242999999999998</v>
      </c>
      <c r="N151" s="124">
        <f t="shared" si="274"/>
        <v>3366.7671999999998</v>
      </c>
      <c r="O151" s="123">
        <f t="shared" si="275"/>
        <v>3.3667672</v>
      </c>
      <c r="P151" s="123">
        <f t="shared" si="267"/>
        <v>5.8887755294117641</v>
      </c>
      <c r="R151" s="122">
        <v>521</v>
      </c>
      <c r="S151" s="122">
        <v>536</v>
      </c>
      <c r="T151" s="123">
        <f t="shared" si="268"/>
        <v>528.5</v>
      </c>
      <c r="U151" s="122">
        <v>787</v>
      </c>
      <c r="V151" s="124">
        <f t="shared" si="264"/>
        <v>1007.3062261753495</v>
      </c>
      <c r="W151" s="125">
        <f t="shared" si="255"/>
        <v>1.0073062261753494</v>
      </c>
      <c r="X151" s="123">
        <f t="shared" si="276"/>
        <v>9.1060482846251585</v>
      </c>
      <c r="Y151" s="123">
        <f t="shared" si="277"/>
        <v>1.5800881979221166</v>
      </c>
      <c r="Z151" s="123">
        <f t="shared" si="269"/>
        <v>15.927289035054935</v>
      </c>
    </row>
    <row r="152" spans="1:26">
      <c r="A152" s="74"/>
      <c r="B152" s="121">
        <v>44019.372916666667</v>
      </c>
      <c r="C152" s="122">
        <v>273960</v>
      </c>
      <c r="D152" s="122">
        <v>23</v>
      </c>
      <c r="E152" s="122">
        <v>33.93</v>
      </c>
      <c r="F152" s="122">
        <v>135.37</v>
      </c>
      <c r="G152" s="121">
        <v>44015.371527777781</v>
      </c>
      <c r="H152" s="124">
        <v>264600</v>
      </c>
      <c r="I152" s="124">
        <f t="shared" si="270"/>
        <v>9360</v>
      </c>
      <c r="J152" s="126">
        <f t="shared" si="271"/>
        <v>4.0013888888861402</v>
      </c>
      <c r="K152" s="127">
        <v>5762</v>
      </c>
      <c r="L152" s="124">
        <f t="shared" si="272"/>
        <v>9360</v>
      </c>
      <c r="M152" s="122">
        <f t="shared" si="273"/>
        <v>0.1923</v>
      </c>
      <c r="N152" s="124">
        <f t="shared" si="274"/>
        <v>1799.9279999999999</v>
      </c>
      <c r="O152" s="123">
        <f t="shared" si="275"/>
        <v>1.799928</v>
      </c>
      <c r="P152" s="123">
        <f t="shared" si="267"/>
        <v>3.1487806733772996</v>
      </c>
      <c r="R152" s="122">
        <v>552</v>
      </c>
      <c r="S152" s="122">
        <v>524</v>
      </c>
      <c r="T152" s="123">
        <f t="shared" si="268"/>
        <v>538</v>
      </c>
      <c r="U152" s="122">
        <v>730</v>
      </c>
      <c r="V152" s="124">
        <f t="shared" si="264"/>
        <v>1105.4794520547946</v>
      </c>
      <c r="W152" s="125">
        <f t="shared" si="255"/>
        <v>1.1054794520547946</v>
      </c>
      <c r="X152" s="123">
        <f t="shared" si="276"/>
        <v>10.347287671232879</v>
      </c>
      <c r="Y152" s="123">
        <f t="shared" si="277"/>
        <v>1.7957805746672819</v>
      </c>
      <c r="Z152" s="123">
        <f t="shared" si="269"/>
        <v>18.101468192646198</v>
      </c>
    </row>
    <row r="153" spans="1:26">
      <c r="A153" s="74"/>
      <c r="B153" s="121">
        <v>44026.375</v>
      </c>
      <c r="C153" s="122">
        <v>291140</v>
      </c>
      <c r="D153" s="122">
        <v>31.96</v>
      </c>
      <c r="E153" s="122">
        <v>102.37</v>
      </c>
      <c r="F153" s="122">
        <v>140.07</v>
      </c>
      <c r="G153" s="121">
        <v>44022.368055555555</v>
      </c>
      <c r="H153" s="124">
        <v>280910</v>
      </c>
      <c r="I153" s="124">
        <f t="shared" si="270"/>
        <v>10230</v>
      </c>
      <c r="J153" s="126">
        <f t="shared" si="271"/>
        <v>4.0069444444452529</v>
      </c>
      <c r="K153" s="127">
        <v>5770</v>
      </c>
      <c r="L153" s="124">
        <f t="shared" si="272"/>
        <v>10230</v>
      </c>
      <c r="M153" s="122">
        <f t="shared" si="273"/>
        <v>0.27439999999999998</v>
      </c>
      <c r="N153" s="124">
        <f t="shared" si="274"/>
        <v>2807.1119999999996</v>
      </c>
      <c r="O153" s="123">
        <f t="shared" si="275"/>
        <v>2.8071119999999996</v>
      </c>
      <c r="P153" s="123">
        <f t="shared" si="267"/>
        <v>4.9039322287694969</v>
      </c>
      <c r="R153" s="122">
        <v>689</v>
      </c>
      <c r="S153" s="122">
        <v>724</v>
      </c>
      <c r="T153" s="123">
        <f t="shared" si="268"/>
        <v>706.5</v>
      </c>
      <c r="U153" s="122">
        <v>751</v>
      </c>
      <c r="V153" s="124">
        <f t="shared" si="264"/>
        <v>1411.1185086551266</v>
      </c>
      <c r="W153" s="125">
        <f t="shared" si="255"/>
        <v>1.4111185086551266</v>
      </c>
      <c r="X153" s="123">
        <f t="shared" si="276"/>
        <v>14.435742343541945</v>
      </c>
      <c r="Y153" s="123">
        <f t="shared" si="277"/>
        <v>2.5018617579795399</v>
      </c>
      <c r="Z153" s="123">
        <f t="shared" si="269"/>
        <v>25.218766520433761</v>
      </c>
    </row>
    <row r="154" spans="1:26">
      <c r="A154" s="74"/>
      <c r="B154" s="121">
        <v>44033.371527777781</v>
      </c>
      <c r="C154" s="122">
        <v>308030</v>
      </c>
      <c r="D154" s="122">
        <v>37.75</v>
      </c>
      <c r="E154" s="122">
        <v>150.97</v>
      </c>
      <c r="F154" s="122">
        <v>29.3</v>
      </c>
      <c r="G154" s="121">
        <v>44029.368055555555</v>
      </c>
      <c r="H154" s="124">
        <v>298700</v>
      </c>
      <c r="I154" s="124">
        <f t="shared" si="270"/>
        <v>9330</v>
      </c>
      <c r="J154" s="126">
        <f t="shared" si="271"/>
        <v>4.0034722222262644</v>
      </c>
      <c r="K154" s="127">
        <v>5765</v>
      </c>
      <c r="L154" s="124">
        <f t="shared" si="272"/>
        <v>9330</v>
      </c>
      <c r="M154" s="122">
        <f t="shared" si="273"/>
        <v>0.21802000000000002</v>
      </c>
      <c r="N154" s="124">
        <f t="shared" si="274"/>
        <v>2034.1266000000003</v>
      </c>
      <c r="O154" s="123">
        <f t="shared" si="275"/>
        <v>2.0341266000000005</v>
      </c>
      <c r="P154" s="123">
        <f t="shared" si="267"/>
        <v>3.5566341939288821</v>
      </c>
      <c r="R154" s="122">
        <v>573</v>
      </c>
      <c r="S154" s="122">
        <v>551</v>
      </c>
      <c r="T154" s="123">
        <f t="shared" si="268"/>
        <v>562</v>
      </c>
      <c r="U154" s="122">
        <v>779</v>
      </c>
      <c r="V154" s="124">
        <f t="shared" si="264"/>
        <v>1082.1566110397946</v>
      </c>
      <c r="W154" s="125">
        <f t="shared" si="255"/>
        <v>1.0821566110397947</v>
      </c>
      <c r="X154" s="123">
        <f t="shared" si="276"/>
        <v>10.096521181001284</v>
      </c>
      <c r="Y154" s="123">
        <f t="shared" si="277"/>
        <v>1.7513479932352618</v>
      </c>
      <c r="Z154" s="123">
        <f t="shared" si="269"/>
        <v>17.653587771811438</v>
      </c>
    </row>
    <row r="155" spans="1:26">
      <c r="A155" s="74"/>
      <c r="B155" s="121">
        <v>44040.372916666667</v>
      </c>
      <c r="C155" s="122">
        <v>322286</v>
      </c>
      <c r="D155" s="122">
        <v>31.231400000000001</v>
      </c>
      <c r="E155" s="122">
        <v>51.302250000000001</v>
      </c>
      <c r="F155" s="122">
        <v>152.68799000000001</v>
      </c>
      <c r="G155" s="121">
        <v>44036.369444444441</v>
      </c>
      <c r="H155" s="124">
        <v>312500</v>
      </c>
      <c r="I155" s="124">
        <f t="shared" si="270"/>
        <v>9786</v>
      </c>
      <c r="J155" s="126">
        <f t="shared" si="271"/>
        <v>4.0034722222262644</v>
      </c>
      <c r="K155" s="127">
        <v>5765</v>
      </c>
      <c r="L155" s="124">
        <f t="shared" si="272"/>
        <v>9786</v>
      </c>
      <c r="M155" s="122">
        <f t="shared" si="273"/>
        <v>0.23522164000000001</v>
      </c>
      <c r="N155" s="124">
        <f t="shared" si="274"/>
        <v>2301.8789690399999</v>
      </c>
      <c r="O155" s="123">
        <f t="shared" si="275"/>
        <v>2.3018789690400001</v>
      </c>
      <c r="P155" s="123">
        <f t="shared" si="267"/>
        <v>4.0247944506371551</v>
      </c>
      <c r="R155" s="122">
        <v>576</v>
      </c>
      <c r="S155" s="122">
        <v>569</v>
      </c>
      <c r="T155" s="123">
        <f t="shared" si="268"/>
        <v>572.5</v>
      </c>
      <c r="U155" s="122">
        <v>756</v>
      </c>
      <c r="V155" s="124">
        <f t="shared" si="264"/>
        <v>1135.9126984126983</v>
      </c>
      <c r="W155" s="125">
        <f t="shared" si="255"/>
        <v>1.1359126984126984</v>
      </c>
      <c r="X155" s="123">
        <f t="shared" si="276"/>
        <v>11.116041666666666</v>
      </c>
      <c r="Y155" s="123">
        <f t="shared" si="277"/>
        <v>1.9281945649031511</v>
      </c>
      <c r="Z155" s="123">
        <f t="shared" si="269"/>
        <v>19.436201214223761</v>
      </c>
    </row>
    <row r="156" spans="1:26">
      <c r="A156" s="74"/>
      <c r="B156" s="121">
        <v>44047.368750000001</v>
      </c>
      <c r="C156" s="122">
        <v>339370</v>
      </c>
      <c r="D156" s="122">
        <v>34.880000000000003</v>
      </c>
      <c r="E156" s="122">
        <v>54.86</v>
      </c>
      <c r="F156" s="122">
        <v>112.45</v>
      </c>
      <c r="G156" s="121">
        <v>44043.37222222222</v>
      </c>
      <c r="H156" s="124">
        <v>329360</v>
      </c>
      <c r="I156" s="124">
        <f t="shared" ref="I156:I161" si="278">C156-H156</f>
        <v>10010</v>
      </c>
      <c r="J156" s="126">
        <f t="shared" ref="J156:J161" si="279">B156-G156</f>
        <v>3.9965277777810115</v>
      </c>
      <c r="K156" s="127">
        <v>5755</v>
      </c>
      <c r="L156" s="124">
        <f t="shared" ref="L156:L161" si="280">C156-H156</f>
        <v>10010</v>
      </c>
      <c r="M156" s="122">
        <f t="shared" ref="M156:M161" si="281">(D156+E156+F156)/1000</f>
        <v>0.20219000000000001</v>
      </c>
      <c r="N156" s="124">
        <f t="shared" ref="N156:N161" si="282">M156*L156</f>
        <v>2023.9219000000001</v>
      </c>
      <c r="O156" s="123">
        <f t="shared" ref="O156:O161" si="283">N156/1000</f>
        <v>2.0239218999999999</v>
      </c>
      <c r="P156" s="123">
        <f t="shared" si="267"/>
        <v>3.5449405303214592</v>
      </c>
      <c r="R156" s="122">
        <v>556</v>
      </c>
      <c r="S156" s="122">
        <v>568</v>
      </c>
      <c r="T156" s="123">
        <f t="shared" si="268"/>
        <v>562</v>
      </c>
      <c r="U156" s="122">
        <v>750</v>
      </c>
      <c r="V156" s="124">
        <f t="shared" si="264"/>
        <v>1124</v>
      </c>
      <c r="W156" s="125">
        <f t="shared" si="255"/>
        <v>1.1240000000000001</v>
      </c>
      <c r="X156" s="123">
        <f t="shared" ref="X156:X161" si="284">(W156*I156)/1000</f>
        <v>11.251240000000001</v>
      </c>
      <c r="Y156" s="123">
        <f t="shared" ref="Y156:Y161" si="285">(X156*1000)/K156</f>
        <v>1.9550373588184191</v>
      </c>
      <c r="Z156" s="123">
        <f t="shared" si="269"/>
        <v>19.706776576889663</v>
      </c>
    </row>
    <row r="157" spans="1:26">
      <c r="A157" s="74"/>
      <c r="B157" s="121">
        <v>44054.370833333334</v>
      </c>
      <c r="C157" s="122">
        <v>356490</v>
      </c>
      <c r="D157" s="122">
        <v>36.03</v>
      </c>
      <c r="E157" s="122">
        <v>82.17</v>
      </c>
      <c r="F157" s="122">
        <v>224.45</v>
      </c>
      <c r="G157" s="121">
        <v>44050.369444444441</v>
      </c>
      <c r="H157" s="111">
        <v>346470</v>
      </c>
      <c r="I157" s="124">
        <f t="shared" si="278"/>
        <v>10020</v>
      </c>
      <c r="J157" s="126">
        <f t="shared" si="279"/>
        <v>4.0013888888934162</v>
      </c>
      <c r="K157" s="127">
        <v>5762</v>
      </c>
      <c r="L157" s="124">
        <f t="shared" si="280"/>
        <v>10020</v>
      </c>
      <c r="M157" s="122">
        <f t="shared" si="281"/>
        <v>0.34264999999999995</v>
      </c>
      <c r="N157" s="124">
        <f t="shared" si="282"/>
        <v>3433.3529999999996</v>
      </c>
      <c r="O157" s="123">
        <f t="shared" si="283"/>
        <v>3.4333529999999994</v>
      </c>
      <c r="P157" s="123">
        <f t="shared" si="267"/>
        <v>6.006282235334953</v>
      </c>
      <c r="R157" s="122">
        <v>751</v>
      </c>
      <c r="S157" s="122">
        <v>752</v>
      </c>
      <c r="T157" s="123">
        <f t="shared" si="268"/>
        <v>751.5</v>
      </c>
      <c r="U157" s="122">
        <v>760</v>
      </c>
      <c r="V157" s="124">
        <f t="shared" si="264"/>
        <v>1483.2236842105262</v>
      </c>
      <c r="W157" s="125">
        <f t="shared" si="255"/>
        <v>1.4832236842105262</v>
      </c>
      <c r="X157" s="123">
        <f t="shared" si="284"/>
        <v>14.861901315789474</v>
      </c>
      <c r="Y157" s="123">
        <f t="shared" si="285"/>
        <v>2.5792956119037616</v>
      </c>
      <c r="Z157" s="123">
        <f t="shared" si="269"/>
        <v>25.999299767989918</v>
      </c>
    </row>
    <row r="158" spans="1:26">
      <c r="A158" s="74"/>
      <c r="B158" s="121">
        <v>44055.364583333336</v>
      </c>
      <c r="C158" s="122">
        <v>359090</v>
      </c>
      <c r="D158" s="122">
        <v>29.2</v>
      </c>
      <c r="E158" s="122">
        <v>47.15</v>
      </c>
      <c r="F158" s="122">
        <v>228.64</v>
      </c>
      <c r="G158" s="121">
        <v>44050.369444444441</v>
      </c>
      <c r="H158" s="124">
        <v>346470</v>
      </c>
      <c r="I158" s="124">
        <f t="shared" si="278"/>
        <v>12620</v>
      </c>
      <c r="J158" s="126">
        <f t="shared" si="279"/>
        <v>4.9951388888948713</v>
      </c>
      <c r="K158" s="127">
        <v>7193</v>
      </c>
      <c r="L158" s="124">
        <f t="shared" si="280"/>
        <v>12620</v>
      </c>
      <c r="M158" s="122">
        <f t="shared" si="281"/>
        <v>0.30498999999999998</v>
      </c>
      <c r="N158" s="124">
        <f t="shared" si="282"/>
        <v>3848.9737999999998</v>
      </c>
      <c r="O158" s="123">
        <f t="shared" si="283"/>
        <v>3.8489737999999996</v>
      </c>
      <c r="P158" s="123">
        <f t="shared" si="267"/>
        <v>5.3938072993187829</v>
      </c>
      <c r="R158" s="122">
        <v>786</v>
      </c>
      <c r="S158" s="122">
        <v>783</v>
      </c>
      <c r="T158" s="123">
        <f t="shared" si="268"/>
        <v>784.5</v>
      </c>
      <c r="U158" s="122">
        <v>760</v>
      </c>
      <c r="V158" s="124">
        <f t="shared" si="264"/>
        <v>1548.3552631578948</v>
      </c>
      <c r="W158" s="125">
        <f t="shared" si="255"/>
        <v>1.5483552631578947</v>
      </c>
      <c r="X158" s="123">
        <f t="shared" si="284"/>
        <v>19.540243421052629</v>
      </c>
      <c r="Y158" s="123">
        <f t="shared" si="285"/>
        <v>2.7165638010638995</v>
      </c>
      <c r="Z158" s="123">
        <f t="shared" si="269"/>
        <v>27.382963114724106</v>
      </c>
    </row>
    <row r="159" spans="1:26">
      <c r="A159" s="74"/>
      <c r="B159" s="121">
        <v>44056.359722222223</v>
      </c>
      <c r="C159" s="122">
        <v>361400</v>
      </c>
      <c r="D159" s="122">
        <v>27.2</v>
      </c>
      <c r="E159" s="122">
        <v>12.3</v>
      </c>
      <c r="F159" s="122">
        <v>237.1</v>
      </c>
      <c r="G159" s="121">
        <v>44050.369444444441</v>
      </c>
      <c r="H159" s="124">
        <v>346470</v>
      </c>
      <c r="I159" s="124">
        <f t="shared" si="278"/>
        <v>14930</v>
      </c>
      <c r="J159" s="126">
        <f t="shared" si="279"/>
        <v>5.9902777777824667</v>
      </c>
      <c r="K159" s="127">
        <v>8626</v>
      </c>
      <c r="L159" s="124">
        <f t="shared" si="280"/>
        <v>14930</v>
      </c>
      <c r="M159" s="122">
        <f t="shared" si="281"/>
        <v>0.27660000000000001</v>
      </c>
      <c r="N159" s="124">
        <f t="shared" si="282"/>
        <v>4129.6379999999999</v>
      </c>
      <c r="O159" s="123">
        <f t="shared" si="283"/>
        <v>4.1296379999999999</v>
      </c>
      <c r="P159" s="123">
        <f t="shared" si="267"/>
        <v>4.8257304706700674</v>
      </c>
      <c r="R159" s="122">
        <v>749</v>
      </c>
      <c r="S159" s="122">
        <v>726</v>
      </c>
      <c r="T159" s="123">
        <f t="shared" si="268"/>
        <v>737.5</v>
      </c>
      <c r="U159" s="122">
        <v>740</v>
      </c>
      <c r="V159" s="124">
        <f t="shared" si="264"/>
        <v>1494.9324324324325</v>
      </c>
      <c r="W159" s="125">
        <f t="shared" si="255"/>
        <v>1.4949324324324325</v>
      </c>
      <c r="X159" s="123">
        <f t="shared" si="284"/>
        <v>22.319341216216216</v>
      </c>
      <c r="Y159" s="123">
        <f t="shared" si="285"/>
        <v>2.587449712058453</v>
      </c>
      <c r="Z159" s="123">
        <f t="shared" si="269"/>
        <v>26.081493097549206</v>
      </c>
    </row>
    <row r="160" spans="1:26">
      <c r="A160" s="74"/>
      <c r="B160" s="121">
        <v>44061.393750000003</v>
      </c>
      <c r="C160" s="122">
        <v>374990</v>
      </c>
      <c r="D160" s="122">
        <v>21.9</v>
      </c>
      <c r="E160" s="122">
        <v>118.21</v>
      </c>
      <c r="F160" s="122">
        <v>152.19999999999999</v>
      </c>
      <c r="G160" s="121">
        <v>44057.371527777781</v>
      </c>
      <c r="H160" s="124">
        <v>363940</v>
      </c>
      <c r="I160" s="124">
        <f t="shared" si="278"/>
        <v>11050</v>
      </c>
      <c r="J160" s="126">
        <f t="shared" si="279"/>
        <v>4.0222222222218988</v>
      </c>
      <c r="K160" s="127">
        <v>5792</v>
      </c>
      <c r="L160" s="124">
        <f t="shared" si="280"/>
        <v>11050</v>
      </c>
      <c r="M160" s="122">
        <f t="shared" si="281"/>
        <v>0.29230999999999996</v>
      </c>
      <c r="N160" s="124">
        <f t="shared" si="282"/>
        <v>3230.0254999999997</v>
      </c>
      <c r="O160" s="123">
        <f t="shared" si="283"/>
        <v>3.2300254999999995</v>
      </c>
      <c r="P160" s="123">
        <f t="shared" si="267"/>
        <v>5.6213150966850822</v>
      </c>
      <c r="R160" s="122">
        <v>721</v>
      </c>
      <c r="S160" s="122">
        <v>730</v>
      </c>
      <c r="T160" s="123">
        <f t="shared" si="268"/>
        <v>725.5</v>
      </c>
      <c r="U160" s="122">
        <v>735</v>
      </c>
      <c r="V160" s="124">
        <f t="shared" si="264"/>
        <v>1480.6122448979593</v>
      </c>
      <c r="W160" s="125">
        <f t="shared" si="255"/>
        <v>1.4806122448979593</v>
      </c>
      <c r="X160" s="123">
        <f t="shared" si="284"/>
        <v>16.360765306122449</v>
      </c>
      <c r="Y160" s="123">
        <f t="shared" si="285"/>
        <v>2.8247177669410304</v>
      </c>
      <c r="Z160" s="123">
        <f t="shared" si="269"/>
        <v>28.473155090765587</v>
      </c>
    </row>
    <row r="161" spans="1:26">
      <c r="A161" s="74"/>
      <c r="B161" s="121">
        <v>44062.368055555555</v>
      </c>
      <c r="C161" s="122">
        <v>377410</v>
      </c>
      <c r="D161" s="122">
        <v>23.69</v>
      </c>
      <c r="E161" s="122">
        <v>94.188999999999993</v>
      </c>
      <c r="F161" s="122">
        <v>201.26</v>
      </c>
      <c r="G161" s="121">
        <v>44057.371527777781</v>
      </c>
      <c r="H161" s="124">
        <v>363940</v>
      </c>
      <c r="I161" s="124">
        <f t="shared" si="278"/>
        <v>13470</v>
      </c>
      <c r="J161" s="126">
        <f t="shared" si="279"/>
        <v>4.9965277777737356</v>
      </c>
      <c r="K161" s="127">
        <v>7195</v>
      </c>
      <c r="L161" s="124">
        <f t="shared" si="280"/>
        <v>13470</v>
      </c>
      <c r="M161" s="122">
        <f t="shared" si="281"/>
        <v>0.31913900000000001</v>
      </c>
      <c r="N161" s="124">
        <f t="shared" si="282"/>
        <v>4298.8023300000004</v>
      </c>
      <c r="O161" s="123">
        <f t="shared" si="283"/>
        <v>4.29880233</v>
      </c>
      <c r="P161" s="123">
        <f t="shared" si="267"/>
        <v>6.0225055575260606</v>
      </c>
      <c r="R161" s="122">
        <v>680</v>
      </c>
      <c r="S161" s="122">
        <v>693</v>
      </c>
      <c r="T161" s="123">
        <f t="shared" si="268"/>
        <v>686.5</v>
      </c>
      <c r="U161" s="122">
        <v>751</v>
      </c>
      <c r="V161" s="124">
        <f t="shared" si="264"/>
        <v>1371.1717709720374</v>
      </c>
      <c r="W161" s="125">
        <f t="shared" si="255"/>
        <v>1.3711717709720375</v>
      </c>
      <c r="X161" s="123">
        <f t="shared" si="284"/>
        <v>18.469683754993344</v>
      </c>
      <c r="Y161" s="123">
        <f t="shared" si="285"/>
        <v>2.5670165052110279</v>
      </c>
      <c r="Z161" s="123">
        <f t="shared" si="269"/>
        <v>25.875526372527162</v>
      </c>
    </row>
    <row r="162" spans="1:26">
      <c r="A162" s="74"/>
      <c r="B162" s="121">
        <v>44063.364583333336</v>
      </c>
      <c r="C162" s="122">
        <v>380020</v>
      </c>
      <c r="D162" s="122">
        <v>25.57</v>
      </c>
      <c r="E162" s="122">
        <v>62.8</v>
      </c>
      <c r="F162" s="122">
        <v>222.87</v>
      </c>
      <c r="G162" s="121">
        <v>44057.371527777781</v>
      </c>
      <c r="H162" s="124">
        <v>363940</v>
      </c>
      <c r="I162" s="124">
        <f t="shared" ref="I162:I167" si="286">C162-H162</f>
        <v>16080</v>
      </c>
      <c r="J162" s="126">
        <f t="shared" ref="J162:J167" si="287">B162-G162</f>
        <v>5.9930555555547471</v>
      </c>
      <c r="K162" s="127">
        <v>8630</v>
      </c>
      <c r="L162" s="124">
        <f t="shared" ref="L162:L167" si="288">C162-H162</f>
        <v>16080</v>
      </c>
      <c r="M162" s="122">
        <f t="shared" ref="M162:M167" si="289">(D162+E162+F162)/1000</f>
        <v>0.31124000000000002</v>
      </c>
      <c r="N162" s="124">
        <f t="shared" ref="N162:N167" si="290">M162*L162</f>
        <v>5004.7392</v>
      </c>
      <c r="O162" s="123">
        <f t="shared" ref="O162:O167" si="291">N162/1000</f>
        <v>5.0047392000000004</v>
      </c>
      <c r="P162" s="123">
        <f t="shared" si="267"/>
        <v>5.8456281733487838</v>
      </c>
      <c r="R162" s="122">
        <v>768</v>
      </c>
      <c r="S162" s="122">
        <v>754</v>
      </c>
      <c r="T162" s="123">
        <f t="shared" si="268"/>
        <v>761</v>
      </c>
      <c r="U162" s="122">
        <v>772</v>
      </c>
      <c r="V162" s="124">
        <f t="shared" si="264"/>
        <v>1478.6269430051814</v>
      </c>
      <c r="W162" s="125">
        <f t="shared" si="255"/>
        <v>1.4786269430051813</v>
      </c>
      <c r="X162" s="123">
        <f t="shared" ref="X162:X167" si="292">(W162*I162)/1000</f>
        <v>23.776321243523313</v>
      </c>
      <c r="Y162" s="123">
        <f t="shared" ref="Y162:Y167" si="293">(X162*1000)/K162</f>
        <v>2.7550777802460389</v>
      </c>
      <c r="Z162" s="123">
        <f t="shared" si="269"/>
        <v>27.771184024880071</v>
      </c>
    </row>
    <row r="163" spans="1:26">
      <c r="A163" s="74"/>
      <c r="B163" s="121">
        <v>44068.361111111109</v>
      </c>
      <c r="C163" s="122">
        <v>392810</v>
      </c>
      <c r="D163" s="122">
        <v>46.46</v>
      </c>
      <c r="E163" s="122">
        <v>226.79</v>
      </c>
      <c r="F163" s="122">
        <v>231.29</v>
      </c>
      <c r="G163" s="121">
        <v>44064.364583333336</v>
      </c>
      <c r="H163" s="124">
        <v>382840</v>
      </c>
      <c r="I163" s="124">
        <f t="shared" si="286"/>
        <v>9970</v>
      </c>
      <c r="J163" s="126">
        <f t="shared" si="287"/>
        <v>3.9965277777737356</v>
      </c>
      <c r="K163" s="127">
        <v>5755</v>
      </c>
      <c r="L163" s="124">
        <f t="shared" si="288"/>
        <v>9970</v>
      </c>
      <c r="M163" s="122">
        <f t="shared" si="289"/>
        <v>0.50453999999999999</v>
      </c>
      <c r="N163" s="124">
        <f t="shared" si="290"/>
        <v>5030.2637999999997</v>
      </c>
      <c r="O163" s="123">
        <f t="shared" si="291"/>
        <v>5.0302637999999993</v>
      </c>
      <c r="P163" s="123">
        <f t="shared" si="267"/>
        <v>8.8106097487402266</v>
      </c>
      <c r="R163" s="122">
        <v>756</v>
      </c>
      <c r="S163" s="122">
        <v>771</v>
      </c>
      <c r="T163" s="123">
        <f t="shared" si="268"/>
        <v>763.5</v>
      </c>
      <c r="U163" s="122">
        <v>741</v>
      </c>
      <c r="V163" s="124">
        <f t="shared" si="264"/>
        <v>1545.5465587044534</v>
      </c>
      <c r="W163" s="125">
        <f t="shared" si="255"/>
        <v>1.5455465587044535</v>
      </c>
      <c r="X163" s="123">
        <f t="shared" si="292"/>
        <v>15.409099190283401</v>
      </c>
      <c r="Y163" s="123">
        <f t="shared" si="293"/>
        <v>2.6775150634723546</v>
      </c>
      <c r="Z163" s="123">
        <f t="shared" si="269"/>
        <v>26.989351839801333</v>
      </c>
    </row>
    <row r="164" spans="1:26">
      <c r="A164" s="74"/>
      <c r="B164" s="121">
        <v>44069.34375</v>
      </c>
      <c r="C164" s="122">
        <v>395130</v>
      </c>
      <c r="D164" s="122">
        <v>43.17</v>
      </c>
      <c r="E164" s="122">
        <v>189.11</v>
      </c>
      <c r="F164" s="122">
        <v>224.09</v>
      </c>
      <c r="G164" s="121">
        <v>44064.364583333336</v>
      </c>
      <c r="H164" s="124">
        <v>382840</v>
      </c>
      <c r="I164" s="124">
        <f t="shared" si="286"/>
        <v>12290</v>
      </c>
      <c r="J164" s="126">
        <f t="shared" si="287"/>
        <v>4.9791666666642413</v>
      </c>
      <c r="K164" s="127">
        <v>7170</v>
      </c>
      <c r="L164" s="124">
        <f t="shared" si="288"/>
        <v>12290</v>
      </c>
      <c r="M164" s="122">
        <f t="shared" si="289"/>
        <v>0.45637</v>
      </c>
      <c r="N164" s="124">
        <f t="shared" si="290"/>
        <v>5608.7873</v>
      </c>
      <c r="O164" s="123">
        <f t="shared" si="291"/>
        <v>5.6087873000000004</v>
      </c>
      <c r="P164" s="123">
        <f t="shared" si="267"/>
        <v>7.8851570410041845</v>
      </c>
      <c r="R164" s="122">
        <v>750</v>
      </c>
      <c r="S164" s="122">
        <v>778</v>
      </c>
      <c r="T164" s="123">
        <f t="shared" si="268"/>
        <v>764</v>
      </c>
      <c r="U164" s="122">
        <v>783</v>
      </c>
      <c r="V164" s="124">
        <f t="shared" si="264"/>
        <v>1463.6015325670498</v>
      </c>
      <c r="W164" s="125">
        <f t="shared" si="255"/>
        <v>1.4636015325670499</v>
      </c>
      <c r="X164" s="123">
        <f t="shared" si="292"/>
        <v>17.987662835249044</v>
      </c>
      <c r="Y164" s="123">
        <f t="shared" si="293"/>
        <v>2.508739586506143</v>
      </c>
      <c r="Z164" s="123">
        <f t="shared" si="269"/>
        <v>25.288095031981921</v>
      </c>
    </row>
    <row r="165" spans="1:26">
      <c r="A165" s="74"/>
      <c r="B165" s="121">
        <v>44070.326388888891</v>
      </c>
      <c r="C165" s="122">
        <v>397650</v>
      </c>
      <c r="D165" s="122">
        <v>36.76</v>
      </c>
      <c r="E165" s="122">
        <v>142.83000000000001</v>
      </c>
      <c r="F165" s="122">
        <v>214.83</v>
      </c>
      <c r="G165" s="121">
        <v>44064.364583333336</v>
      </c>
      <c r="H165" s="124">
        <v>382840</v>
      </c>
      <c r="I165" s="124">
        <f t="shared" si="286"/>
        <v>14810</v>
      </c>
      <c r="J165" s="126">
        <f t="shared" si="287"/>
        <v>5.9618055555547471</v>
      </c>
      <c r="K165" s="127">
        <v>8585</v>
      </c>
      <c r="L165" s="124">
        <f t="shared" si="288"/>
        <v>14810</v>
      </c>
      <c r="M165" s="122">
        <f t="shared" si="289"/>
        <v>0.39441999999999999</v>
      </c>
      <c r="N165" s="124">
        <f t="shared" si="290"/>
        <v>5841.3602000000001</v>
      </c>
      <c r="O165" s="123">
        <f t="shared" si="291"/>
        <v>5.8413602000000004</v>
      </c>
      <c r="P165" s="123">
        <f t="shared" si="267"/>
        <v>6.8585801765870702</v>
      </c>
      <c r="R165" s="122">
        <v>728</v>
      </c>
      <c r="S165" s="122">
        <v>686</v>
      </c>
      <c r="T165" s="123">
        <f t="shared" si="268"/>
        <v>707</v>
      </c>
      <c r="U165" s="122">
        <v>759</v>
      </c>
      <c r="V165" s="124">
        <f t="shared" si="264"/>
        <v>1397.2332015810277</v>
      </c>
      <c r="W165" s="125">
        <f t="shared" si="255"/>
        <v>1.3972332015810278</v>
      </c>
      <c r="X165" s="123">
        <f t="shared" si="292"/>
        <v>20.693023715415023</v>
      </c>
      <c r="Y165" s="123">
        <f t="shared" si="293"/>
        <v>2.410369681469426</v>
      </c>
      <c r="Z165" s="123">
        <f t="shared" si="269"/>
        <v>24.296526389211813</v>
      </c>
    </row>
    <row r="166" spans="1:26">
      <c r="A166" s="74"/>
      <c r="B166" s="121">
        <v>44075.357638888891</v>
      </c>
      <c r="C166" s="122">
        <v>409850</v>
      </c>
      <c r="D166" s="122">
        <v>84.38</v>
      </c>
      <c r="E166" s="122">
        <v>130.13999999999999</v>
      </c>
      <c r="F166" s="122">
        <v>154.82</v>
      </c>
      <c r="G166" s="121">
        <v>44071.361805555556</v>
      </c>
      <c r="H166" s="124">
        <v>400330</v>
      </c>
      <c r="I166" s="124">
        <f t="shared" si="286"/>
        <v>9520</v>
      </c>
      <c r="J166" s="126">
        <f t="shared" si="287"/>
        <v>3.9958333333343035</v>
      </c>
      <c r="K166" s="127">
        <v>5754</v>
      </c>
      <c r="L166" s="124">
        <f t="shared" si="288"/>
        <v>9520</v>
      </c>
      <c r="M166" s="122">
        <f t="shared" si="289"/>
        <v>0.36934</v>
      </c>
      <c r="N166" s="124">
        <f t="shared" si="290"/>
        <v>3516.1168000000002</v>
      </c>
      <c r="O166" s="123">
        <f t="shared" si="291"/>
        <v>3.5161168000000003</v>
      </c>
      <c r="P166" s="123">
        <f t="shared" si="267"/>
        <v>6.1596206715328465</v>
      </c>
      <c r="R166" s="122">
        <v>639</v>
      </c>
      <c r="S166" s="122">
        <v>616</v>
      </c>
      <c r="T166" s="123">
        <f t="shared" si="268"/>
        <v>627.5</v>
      </c>
      <c r="U166" s="122">
        <v>774</v>
      </c>
      <c r="V166" s="124">
        <f t="shared" si="264"/>
        <v>1216.0852713178294</v>
      </c>
      <c r="W166" s="125">
        <f t="shared" si="255"/>
        <v>1.2160852713178294</v>
      </c>
      <c r="X166" s="123">
        <f t="shared" si="292"/>
        <v>11.577131782945736</v>
      </c>
      <c r="Y166" s="123">
        <f t="shared" si="293"/>
        <v>2.0120145608178199</v>
      </c>
      <c r="Z166" s="123">
        <f t="shared" si="269"/>
        <v>20.281106773043625</v>
      </c>
    </row>
    <row r="167" spans="1:26">
      <c r="A167" s="74"/>
      <c r="B167" s="121">
        <v>44082.357638888891</v>
      </c>
      <c r="C167" s="122">
        <v>427490</v>
      </c>
      <c r="D167" s="122">
        <v>83.99</v>
      </c>
      <c r="E167" s="122">
        <v>260.88</v>
      </c>
      <c r="F167" s="122">
        <v>217.08</v>
      </c>
      <c r="G167" s="121">
        <v>44078.375</v>
      </c>
      <c r="H167" s="124">
        <v>417330</v>
      </c>
      <c r="I167" s="124">
        <f t="shared" si="286"/>
        <v>10160</v>
      </c>
      <c r="J167" s="126">
        <f t="shared" si="287"/>
        <v>3.9826388888905058</v>
      </c>
      <c r="K167" s="127">
        <v>5735</v>
      </c>
      <c r="L167" s="124">
        <f t="shared" si="288"/>
        <v>10160</v>
      </c>
      <c r="M167" s="122">
        <f t="shared" si="289"/>
        <v>0.56195000000000006</v>
      </c>
      <c r="N167" s="124">
        <f t="shared" si="290"/>
        <v>5709.4120000000003</v>
      </c>
      <c r="O167" s="123">
        <f t="shared" si="291"/>
        <v>5.7094120000000004</v>
      </c>
      <c r="P167" s="123">
        <f t="shared" si="267"/>
        <v>10.035025799476896</v>
      </c>
      <c r="R167" s="122">
        <v>809</v>
      </c>
      <c r="S167" s="122">
        <v>839</v>
      </c>
      <c r="T167" s="123">
        <f t="shared" si="268"/>
        <v>824</v>
      </c>
      <c r="U167" s="122">
        <v>773</v>
      </c>
      <c r="V167" s="124">
        <f t="shared" si="264"/>
        <v>1598.9650711513584</v>
      </c>
      <c r="W167" s="125">
        <f t="shared" si="255"/>
        <v>1.5989650711513583</v>
      </c>
      <c r="X167" s="123">
        <f t="shared" si="292"/>
        <v>16.245485122897801</v>
      </c>
      <c r="Y167" s="123">
        <f t="shared" si="293"/>
        <v>2.8326913902175765</v>
      </c>
      <c r="Z167" s="123">
        <f t="shared" si="269"/>
        <v>28.553529213393173</v>
      </c>
    </row>
    <row r="168" spans="1:26">
      <c r="A168" s="74"/>
      <c r="B168" s="121">
        <v>44082.564583333333</v>
      </c>
      <c r="C168" s="122">
        <v>427840</v>
      </c>
      <c r="D168" s="122">
        <v>82.01</v>
      </c>
      <c r="E168" s="122">
        <v>263.14</v>
      </c>
      <c r="F168" s="122">
        <v>219.72</v>
      </c>
      <c r="G168" s="121">
        <v>44078.375</v>
      </c>
      <c r="H168" s="124">
        <v>417330</v>
      </c>
      <c r="I168" s="124">
        <f t="shared" ref="I168:I172" si="294">C168-H168</f>
        <v>10510</v>
      </c>
      <c r="J168" s="126">
        <f t="shared" ref="J168:J172" si="295">B168-G168</f>
        <v>4.1895833333328483</v>
      </c>
      <c r="K168" s="127">
        <v>6033</v>
      </c>
      <c r="L168" s="124">
        <f t="shared" ref="L168:L172" si="296">C168-H168</f>
        <v>10510</v>
      </c>
      <c r="M168" s="122">
        <f t="shared" ref="M168:M172" si="297">(D168+E168+F168)/1000</f>
        <v>0.56486999999999998</v>
      </c>
      <c r="N168" s="124">
        <f t="shared" ref="N168:N172" si="298">M168*L168</f>
        <v>5936.7837</v>
      </c>
      <c r="O168" s="123">
        <f t="shared" ref="O168:O172" si="299">N168/1000</f>
        <v>5.9367837000000003</v>
      </c>
      <c r="P168" s="123">
        <f t="shared" si="267"/>
        <v>9.9192407916459473</v>
      </c>
      <c r="R168" s="122">
        <v>809</v>
      </c>
      <c r="S168" s="122">
        <v>839</v>
      </c>
      <c r="T168" s="123">
        <f t="shared" si="268"/>
        <v>824</v>
      </c>
      <c r="U168" s="122">
        <v>773</v>
      </c>
      <c r="V168" s="124">
        <f t="shared" si="264"/>
        <v>1598.9650711513584</v>
      </c>
      <c r="W168" s="125">
        <f t="shared" si="255"/>
        <v>1.5989650711513583</v>
      </c>
      <c r="X168" s="123">
        <f t="shared" ref="X168:X172" si="300">(W168*I168)/1000</f>
        <v>16.805122897800775</v>
      </c>
      <c r="Y168" s="123">
        <f t="shared" ref="Y168:Y172" si="301">(X168*1000)/K168</f>
        <v>2.7855333826953048</v>
      </c>
      <c r="Z168" s="123">
        <f t="shared" si="269"/>
        <v>28.07817649756867</v>
      </c>
    </row>
    <row r="169" spans="1:26">
      <c r="A169" s="74"/>
      <c r="B169" s="121">
        <v>44083.354166666664</v>
      </c>
      <c r="C169" s="122">
        <v>429620</v>
      </c>
      <c r="D169" s="122">
        <v>83.03</v>
      </c>
      <c r="E169" s="122">
        <v>186.59</v>
      </c>
      <c r="F169" s="122">
        <v>243.82</v>
      </c>
      <c r="G169" s="121">
        <v>44078.375</v>
      </c>
      <c r="H169" s="124">
        <v>417330</v>
      </c>
      <c r="I169" s="124">
        <f t="shared" si="294"/>
        <v>12290</v>
      </c>
      <c r="J169" s="126">
        <f t="shared" si="295"/>
        <v>4.9791666666642413</v>
      </c>
      <c r="K169" s="127">
        <v>7170</v>
      </c>
      <c r="L169" s="124">
        <f t="shared" si="296"/>
        <v>12290</v>
      </c>
      <c r="M169" s="122">
        <f t="shared" si="297"/>
        <v>0.51344000000000001</v>
      </c>
      <c r="N169" s="124">
        <f t="shared" si="298"/>
        <v>6310.1776</v>
      </c>
      <c r="O169" s="123">
        <f t="shared" si="299"/>
        <v>6.3101776000000003</v>
      </c>
      <c r="P169" s="123">
        <f t="shared" si="267"/>
        <v>8.8712120234309619</v>
      </c>
      <c r="R169" s="122">
        <v>684</v>
      </c>
      <c r="S169" s="122">
        <v>695</v>
      </c>
      <c r="T169" s="123">
        <f t="shared" si="268"/>
        <v>689.5</v>
      </c>
      <c r="U169" s="122">
        <v>754</v>
      </c>
      <c r="V169" s="124">
        <f t="shared" si="264"/>
        <v>1371.6843501326259</v>
      </c>
      <c r="W169" s="125">
        <f t="shared" si="255"/>
        <v>1.3716843501326259</v>
      </c>
      <c r="X169" s="123">
        <f t="shared" si="300"/>
        <v>16.858000663129975</v>
      </c>
      <c r="Y169" s="123">
        <f t="shared" si="301"/>
        <v>2.3511855876052961</v>
      </c>
      <c r="Z169" s="123">
        <f t="shared" si="269"/>
        <v>23.699950723061384</v>
      </c>
    </row>
    <row r="170" spans="1:26">
      <c r="A170" s="74"/>
      <c r="B170" s="121">
        <v>44084.347222222219</v>
      </c>
      <c r="C170" s="122">
        <v>431910</v>
      </c>
      <c r="D170" s="122">
        <v>68.91</v>
      </c>
      <c r="E170" s="122">
        <v>138.58000000000001</v>
      </c>
      <c r="F170" s="122">
        <v>256.2</v>
      </c>
      <c r="G170" s="121">
        <v>44078.375</v>
      </c>
      <c r="H170" s="124">
        <v>417330</v>
      </c>
      <c r="I170" s="124">
        <f t="shared" si="294"/>
        <v>14580</v>
      </c>
      <c r="J170" s="126">
        <f t="shared" si="295"/>
        <v>5.9722222222189885</v>
      </c>
      <c r="K170" s="127">
        <v>8600</v>
      </c>
      <c r="L170" s="124">
        <f t="shared" si="296"/>
        <v>14580</v>
      </c>
      <c r="M170" s="122">
        <f t="shared" si="297"/>
        <v>0.46368999999999999</v>
      </c>
      <c r="N170" s="124">
        <f t="shared" si="298"/>
        <v>6760.6001999999999</v>
      </c>
      <c r="O170" s="123">
        <f t="shared" si="299"/>
        <v>6.7606001999999998</v>
      </c>
      <c r="P170" s="123">
        <f t="shared" si="267"/>
        <v>7.9240523274418599</v>
      </c>
      <c r="R170" s="122">
        <v>702</v>
      </c>
      <c r="S170" s="122">
        <v>697</v>
      </c>
      <c r="T170" s="123">
        <f t="shared" si="268"/>
        <v>699.5</v>
      </c>
      <c r="U170" s="122">
        <v>785</v>
      </c>
      <c r="V170" s="124">
        <f t="shared" si="264"/>
        <v>1336.624203821656</v>
      </c>
      <c r="W170" s="125">
        <f t="shared" si="255"/>
        <v>1.336624203821656</v>
      </c>
      <c r="X170" s="123">
        <f t="shared" si="300"/>
        <v>19.487980891719744</v>
      </c>
      <c r="Y170" s="123">
        <f t="shared" si="301"/>
        <v>2.2660442897348538</v>
      </c>
      <c r="Z170" s="123">
        <f t="shared" si="269"/>
        <v>22.841726440527328</v>
      </c>
    </row>
    <row r="171" spans="1:26">
      <c r="A171" s="74"/>
      <c r="B171" s="121">
        <v>44089.354166666664</v>
      </c>
      <c r="C171" s="122">
        <v>445410</v>
      </c>
      <c r="D171" s="122">
        <v>105.24</v>
      </c>
      <c r="E171" s="122">
        <v>105.28</v>
      </c>
      <c r="F171" s="122">
        <v>147.78</v>
      </c>
      <c r="G171" s="121">
        <v>44085.366666666669</v>
      </c>
      <c r="H171" s="124">
        <v>434530</v>
      </c>
      <c r="I171" s="124">
        <f t="shared" si="294"/>
        <v>10880</v>
      </c>
      <c r="J171" s="126">
        <f t="shared" si="295"/>
        <v>3.9874999999956344</v>
      </c>
      <c r="K171" s="127">
        <v>5742</v>
      </c>
      <c r="L171" s="124">
        <f t="shared" si="296"/>
        <v>10880</v>
      </c>
      <c r="M171" s="122">
        <f t="shared" si="297"/>
        <v>0.35829999999999995</v>
      </c>
      <c r="N171" s="124">
        <f t="shared" si="298"/>
        <v>3898.3039999999996</v>
      </c>
      <c r="O171" s="123">
        <f t="shared" si="299"/>
        <v>3.8983039999999995</v>
      </c>
      <c r="P171" s="123">
        <f t="shared" si="267"/>
        <v>6.8434176802507825</v>
      </c>
      <c r="R171" s="122">
        <v>686</v>
      </c>
      <c r="S171" s="122">
        <v>688</v>
      </c>
      <c r="T171" s="123">
        <f t="shared" si="268"/>
        <v>687</v>
      </c>
      <c r="U171" s="122">
        <v>780</v>
      </c>
      <c r="V171" s="124">
        <f t="shared" si="264"/>
        <v>1321.1538461538462</v>
      </c>
      <c r="W171" s="125">
        <f t="shared" si="255"/>
        <v>1.3211538461538461</v>
      </c>
      <c r="X171" s="123">
        <f t="shared" si="300"/>
        <v>14.374153846153845</v>
      </c>
      <c r="Y171" s="123">
        <f t="shared" si="301"/>
        <v>2.5033357447150548</v>
      </c>
      <c r="Z171" s="123">
        <f t="shared" si="269"/>
        <v>25.233624306727755</v>
      </c>
    </row>
    <row r="172" spans="1:26">
      <c r="A172" s="74"/>
      <c r="B172" s="121">
        <v>44090.357638888891</v>
      </c>
      <c r="C172" s="122">
        <v>447750</v>
      </c>
      <c r="D172" s="122">
        <v>76</v>
      </c>
      <c r="E172" s="122">
        <v>69.31</v>
      </c>
      <c r="F172" s="122">
        <v>160.25</v>
      </c>
      <c r="G172" s="121">
        <v>44085.366666666669</v>
      </c>
      <c r="H172" s="124">
        <v>434530</v>
      </c>
      <c r="I172" s="124">
        <f t="shared" si="294"/>
        <v>13220</v>
      </c>
      <c r="J172" s="126">
        <f t="shared" si="295"/>
        <v>4.9909722222218988</v>
      </c>
      <c r="K172" s="127">
        <v>7187</v>
      </c>
      <c r="L172" s="124">
        <f t="shared" si="296"/>
        <v>13220</v>
      </c>
      <c r="M172" s="122">
        <f t="shared" si="297"/>
        <v>0.30556</v>
      </c>
      <c r="N172" s="124">
        <f t="shared" si="298"/>
        <v>4039.5032000000001</v>
      </c>
      <c r="O172" s="123">
        <f t="shared" si="299"/>
        <v>4.0395032000000004</v>
      </c>
      <c r="P172" s="123">
        <f t="shared" ref="P172:P203" si="302">(O172*1000/K172)*$C$2/1000</f>
        <v>5.665533916237651</v>
      </c>
      <c r="R172" s="122">
        <v>688</v>
      </c>
      <c r="S172" s="122">
        <v>667</v>
      </c>
      <c r="T172" s="123">
        <f t="shared" si="268"/>
        <v>677.5</v>
      </c>
      <c r="U172" s="122">
        <v>797</v>
      </c>
      <c r="V172" s="124">
        <f t="shared" si="264"/>
        <v>1275.0941028858219</v>
      </c>
      <c r="W172" s="125">
        <f t="shared" si="255"/>
        <v>1.275094102885822</v>
      </c>
      <c r="X172" s="123">
        <f t="shared" si="300"/>
        <v>16.856744040150566</v>
      </c>
      <c r="Y172" s="123">
        <f t="shared" si="301"/>
        <v>2.345449289014967</v>
      </c>
      <c r="Z172" s="123">
        <f t="shared" ref="Z172:Z236" si="303">(Y172*$C$2)/1000</f>
        <v>23.642128833270867</v>
      </c>
    </row>
    <row r="173" spans="1:26">
      <c r="A173" s="74"/>
      <c r="B173" s="121">
        <v>44096.368055555555</v>
      </c>
      <c r="C173" s="122">
        <v>463980</v>
      </c>
      <c r="D173" s="122">
        <v>63.33</v>
      </c>
      <c r="E173" s="122">
        <v>76.38</v>
      </c>
      <c r="F173" s="122">
        <v>186.13</v>
      </c>
      <c r="G173" s="121">
        <v>44092.364583333336</v>
      </c>
      <c r="H173" s="124">
        <v>452910</v>
      </c>
      <c r="I173" s="124">
        <f t="shared" ref="I173:I177" si="304">C173-H173</f>
        <v>11070</v>
      </c>
      <c r="J173" s="126">
        <f t="shared" ref="J173:J178" si="305">B173-G173</f>
        <v>4.0034722222189885</v>
      </c>
      <c r="K173" s="127">
        <v>5765</v>
      </c>
      <c r="L173" s="124">
        <f t="shared" ref="L173:L177" si="306">C173-H173</f>
        <v>11070</v>
      </c>
      <c r="M173" s="122">
        <f t="shared" ref="M173:M178" si="307">(D173+E173+F173)/1000</f>
        <v>0.32583999999999996</v>
      </c>
      <c r="N173" s="124">
        <f t="shared" ref="N173:N177" si="308">M173*L173</f>
        <v>3607.0487999999996</v>
      </c>
      <c r="O173" s="123">
        <f t="shared" ref="O173:O178" si="309">N173/1000</f>
        <v>3.6070487999999994</v>
      </c>
      <c r="P173" s="123">
        <f t="shared" si="302"/>
        <v>6.3068606945359917</v>
      </c>
      <c r="R173" s="122">
        <v>739</v>
      </c>
      <c r="S173" s="122">
        <v>704</v>
      </c>
      <c r="T173" s="123">
        <f t="shared" si="268"/>
        <v>721.5</v>
      </c>
      <c r="U173" s="122">
        <v>763</v>
      </c>
      <c r="V173" s="124">
        <f t="shared" si="264"/>
        <v>1418.4141546526869</v>
      </c>
      <c r="W173" s="125">
        <f t="shared" si="255"/>
        <v>1.4184141546526869</v>
      </c>
      <c r="X173" s="123">
        <f t="shared" ref="X173:X178" si="310">(W173*I173)/1000</f>
        <v>15.701844692005245</v>
      </c>
      <c r="Y173" s="123">
        <f t="shared" ref="Y173:Y178" si="311">(X173*1000)/K173</f>
        <v>2.7236504235915429</v>
      </c>
      <c r="Z173" s="123">
        <f t="shared" si="303"/>
        <v>27.454396269802753</v>
      </c>
    </row>
    <row r="174" spans="1:26">
      <c r="A174" s="74"/>
      <c r="B174" s="121">
        <v>44097.354166666664</v>
      </c>
      <c r="C174" s="122">
        <v>466790</v>
      </c>
      <c r="D174" s="122">
        <v>59.03</v>
      </c>
      <c r="E174" s="122">
        <v>74.86</v>
      </c>
      <c r="F174" s="122">
        <v>163.07</v>
      </c>
      <c r="G174" s="121">
        <v>44092.364583333336</v>
      </c>
      <c r="H174" s="124">
        <v>452910</v>
      </c>
      <c r="I174" s="124">
        <f t="shared" si="304"/>
        <v>13880</v>
      </c>
      <c r="J174" s="126">
        <f t="shared" si="305"/>
        <v>4.9895833333284827</v>
      </c>
      <c r="K174" s="127">
        <v>7185</v>
      </c>
      <c r="L174" s="124">
        <f t="shared" si="306"/>
        <v>13880</v>
      </c>
      <c r="M174" s="122">
        <f t="shared" si="307"/>
        <v>0.29696</v>
      </c>
      <c r="N174" s="124">
        <f t="shared" si="308"/>
        <v>4121.8047999999999</v>
      </c>
      <c r="O174" s="123">
        <f t="shared" si="309"/>
        <v>4.1218047999999996</v>
      </c>
      <c r="P174" s="123">
        <f t="shared" si="302"/>
        <v>5.7825737486430056</v>
      </c>
      <c r="R174" s="122">
        <v>710</v>
      </c>
      <c r="S174" s="122">
        <v>729</v>
      </c>
      <c r="T174" s="123">
        <f t="shared" si="268"/>
        <v>719.5</v>
      </c>
      <c r="U174" s="122">
        <v>766</v>
      </c>
      <c r="V174" s="124">
        <f t="shared" si="264"/>
        <v>1408.9425587467363</v>
      </c>
      <c r="W174" s="125">
        <f t="shared" si="255"/>
        <v>1.4089425587467364</v>
      </c>
      <c r="X174" s="123">
        <f t="shared" si="310"/>
        <v>19.556122715404701</v>
      </c>
      <c r="Y174" s="123">
        <f t="shared" si="311"/>
        <v>2.7217985686019071</v>
      </c>
      <c r="Z174" s="123">
        <f t="shared" si="303"/>
        <v>27.43572957150722</v>
      </c>
    </row>
    <row r="175" spans="1:26">
      <c r="A175" s="74"/>
      <c r="B175" s="121">
        <v>44098.353472222225</v>
      </c>
      <c r="C175" s="122">
        <v>469330</v>
      </c>
      <c r="D175" s="122">
        <v>59.98</v>
      </c>
      <c r="E175" s="122">
        <v>69.83</v>
      </c>
      <c r="F175" s="122">
        <v>183.91</v>
      </c>
      <c r="G175" s="121">
        <v>44092.364583333336</v>
      </c>
      <c r="H175" s="124">
        <v>452910</v>
      </c>
      <c r="I175" s="124">
        <f t="shared" si="304"/>
        <v>16420</v>
      </c>
      <c r="J175" s="126">
        <f t="shared" si="305"/>
        <v>5.9888888888890506</v>
      </c>
      <c r="K175" s="127">
        <v>8624</v>
      </c>
      <c r="L175" s="124">
        <f t="shared" si="306"/>
        <v>16420</v>
      </c>
      <c r="M175" s="122">
        <f t="shared" si="307"/>
        <v>0.31372000000000005</v>
      </c>
      <c r="N175" s="124">
        <f t="shared" si="308"/>
        <v>5151.282400000001</v>
      </c>
      <c r="O175" s="123">
        <f t="shared" si="309"/>
        <v>5.1512824000000013</v>
      </c>
      <c r="P175" s="123">
        <f t="shared" si="302"/>
        <v>6.0209794285714295</v>
      </c>
      <c r="R175" s="122">
        <v>716</v>
      </c>
      <c r="S175" s="122">
        <v>719</v>
      </c>
      <c r="T175" s="123">
        <f t="shared" si="268"/>
        <v>717.5</v>
      </c>
      <c r="U175" s="122">
        <v>760</v>
      </c>
      <c r="V175" s="124">
        <f t="shared" si="264"/>
        <v>1416.1184210526317</v>
      </c>
      <c r="W175" s="125">
        <f t="shared" si="255"/>
        <v>1.4161184210526316</v>
      </c>
      <c r="X175" s="123">
        <f t="shared" si="310"/>
        <v>23.252664473684209</v>
      </c>
      <c r="Y175" s="123">
        <f t="shared" si="311"/>
        <v>2.6962737098427887</v>
      </c>
      <c r="Z175" s="123">
        <f t="shared" si="303"/>
        <v>27.178438995215309</v>
      </c>
    </row>
    <row r="176" spans="1:26">
      <c r="A176" s="74"/>
      <c r="B176" s="121">
        <v>44103.379861111112</v>
      </c>
      <c r="C176" s="122">
        <v>482660</v>
      </c>
      <c r="D176" s="122">
        <v>73.64</v>
      </c>
      <c r="E176" s="122">
        <v>73.23</v>
      </c>
      <c r="F176" s="122">
        <v>214.98</v>
      </c>
      <c r="G176" s="121">
        <v>44099.357638888891</v>
      </c>
      <c r="H176" s="124">
        <v>472200</v>
      </c>
      <c r="I176" s="124">
        <f t="shared" si="304"/>
        <v>10460</v>
      </c>
      <c r="J176" s="126">
        <f t="shared" si="305"/>
        <v>4.0222222222218988</v>
      </c>
      <c r="K176" s="127">
        <v>5792</v>
      </c>
      <c r="L176" s="124">
        <f t="shared" si="306"/>
        <v>10460</v>
      </c>
      <c r="M176" s="122">
        <f t="shared" si="307"/>
        <v>0.36185</v>
      </c>
      <c r="N176" s="124">
        <f t="shared" si="308"/>
        <v>3784.951</v>
      </c>
      <c r="O176" s="123">
        <f t="shared" si="309"/>
        <v>3.784951</v>
      </c>
      <c r="P176" s="123">
        <f t="shared" si="302"/>
        <v>6.5870694198895032</v>
      </c>
      <c r="R176" s="122">
        <v>605</v>
      </c>
      <c r="S176" s="122">
        <v>601</v>
      </c>
      <c r="T176" s="123">
        <f t="shared" si="268"/>
        <v>603</v>
      </c>
      <c r="U176" s="122">
        <v>746</v>
      </c>
      <c r="V176" s="124">
        <f t="shared" si="264"/>
        <v>1212.4664879356569</v>
      </c>
      <c r="W176" s="125">
        <f t="shared" si="255"/>
        <v>1.2124664879356568</v>
      </c>
      <c r="X176" s="123">
        <f t="shared" si="310"/>
        <v>12.68239946380697</v>
      </c>
      <c r="Y176" s="123">
        <f t="shared" si="311"/>
        <v>2.1896407914031371</v>
      </c>
      <c r="Z176" s="123">
        <f t="shared" si="303"/>
        <v>22.071579177343622</v>
      </c>
    </row>
    <row r="177" spans="1:26">
      <c r="A177" s="74"/>
      <c r="B177" s="121">
        <v>44104.364583333336</v>
      </c>
      <c r="C177" s="122">
        <v>485550</v>
      </c>
      <c r="D177" s="122">
        <v>57.97</v>
      </c>
      <c r="E177" s="122">
        <v>53.6</v>
      </c>
      <c r="F177" s="122">
        <v>186.85</v>
      </c>
      <c r="G177" s="121">
        <v>44099.357638888891</v>
      </c>
      <c r="H177" s="124">
        <v>472200</v>
      </c>
      <c r="I177" s="124">
        <f t="shared" si="304"/>
        <v>13350</v>
      </c>
      <c r="J177" s="126">
        <f t="shared" si="305"/>
        <v>5.0069444444452529</v>
      </c>
      <c r="K177" s="127">
        <v>7210</v>
      </c>
      <c r="L177" s="124">
        <f t="shared" si="306"/>
        <v>13350</v>
      </c>
      <c r="M177" s="122">
        <f t="shared" si="307"/>
        <v>0.29841999999999996</v>
      </c>
      <c r="N177" s="124">
        <f t="shared" si="308"/>
        <v>3983.9069999999997</v>
      </c>
      <c r="O177" s="123">
        <f t="shared" si="309"/>
        <v>3.9839069999999999</v>
      </c>
      <c r="P177" s="123">
        <f t="shared" si="302"/>
        <v>5.5697340582524264</v>
      </c>
      <c r="R177" s="122">
        <v>526</v>
      </c>
      <c r="S177" s="122">
        <v>553</v>
      </c>
      <c r="T177" s="123">
        <f t="shared" si="268"/>
        <v>539.5</v>
      </c>
      <c r="U177" s="122">
        <v>737</v>
      </c>
      <c r="V177" s="124">
        <f t="shared" si="264"/>
        <v>1098.0325644504749</v>
      </c>
      <c r="W177" s="125">
        <f t="shared" si="255"/>
        <v>1.0980325644504749</v>
      </c>
      <c r="X177" s="123">
        <f t="shared" si="310"/>
        <v>14.658734735413841</v>
      </c>
      <c r="Y177" s="123">
        <f t="shared" si="311"/>
        <v>2.0331116137883272</v>
      </c>
      <c r="Z177" s="123">
        <f t="shared" si="303"/>
        <v>20.493765066986334</v>
      </c>
    </row>
    <row r="178" spans="1:26">
      <c r="A178" s="74"/>
      <c r="B178" s="121">
        <v>44110.365277777775</v>
      </c>
      <c r="C178" s="122">
        <v>800</v>
      </c>
      <c r="D178" s="122">
        <v>35.65</v>
      </c>
      <c r="E178" s="122">
        <v>100.91</v>
      </c>
      <c r="F178" s="122">
        <v>223.5</v>
      </c>
      <c r="G178" s="121">
        <v>44106.35833333333</v>
      </c>
      <c r="H178" s="124">
        <v>15250</v>
      </c>
      <c r="I178" s="124">
        <v>15250</v>
      </c>
      <c r="J178" s="126">
        <f t="shared" si="305"/>
        <v>4.0069444444452529</v>
      </c>
      <c r="K178" s="127">
        <v>5770</v>
      </c>
      <c r="L178" s="124">
        <f>C178-H178</f>
        <v>-14450</v>
      </c>
      <c r="M178" s="122">
        <f t="shared" si="307"/>
        <v>0.36005999999999999</v>
      </c>
      <c r="N178" s="124">
        <f>M178*L178</f>
        <v>-5202.8670000000002</v>
      </c>
      <c r="O178" s="123">
        <f t="shared" si="309"/>
        <v>-5.2028670000000004</v>
      </c>
      <c r="P178" s="123">
        <f t="shared" si="302"/>
        <v>-9.0892373240901208</v>
      </c>
      <c r="R178" s="122">
        <v>629</v>
      </c>
      <c r="S178" s="122">
        <v>648</v>
      </c>
      <c r="T178" s="123">
        <v>638.5</v>
      </c>
      <c r="U178" s="122">
        <v>767</v>
      </c>
      <c r="V178" s="124">
        <f t="shared" si="264"/>
        <v>1248.6962190352021</v>
      </c>
      <c r="W178" s="125">
        <f t="shared" si="255"/>
        <v>1.2486962190352022</v>
      </c>
      <c r="X178" s="123">
        <f t="shared" si="310"/>
        <v>19.042617340286835</v>
      </c>
      <c r="Y178" s="123">
        <f t="shared" si="311"/>
        <v>3.300280301609503</v>
      </c>
      <c r="Z178" s="123">
        <f t="shared" si="303"/>
        <v>33.266825440223791</v>
      </c>
    </row>
    <row r="179" spans="1:26">
      <c r="A179" s="74"/>
      <c r="B179" s="121">
        <v>44117.368055555555</v>
      </c>
      <c r="C179" s="122">
        <v>17660</v>
      </c>
      <c r="D179" s="122">
        <v>51.39</v>
      </c>
      <c r="E179" s="122">
        <v>167.01</v>
      </c>
      <c r="F179" s="122">
        <v>275.61</v>
      </c>
      <c r="G179" s="121">
        <v>44113.368055555555</v>
      </c>
      <c r="H179" s="124">
        <v>7600</v>
      </c>
      <c r="I179" s="124">
        <f>C179-H179</f>
        <v>10060</v>
      </c>
      <c r="J179" s="126">
        <f>B179-G179</f>
        <v>4</v>
      </c>
      <c r="K179" s="127">
        <v>5760</v>
      </c>
      <c r="L179" s="124">
        <f>C179-H179</f>
        <v>10060</v>
      </c>
      <c r="M179" s="122">
        <f>(D179+E179+F179)/1000</f>
        <v>0.49401</v>
      </c>
      <c r="N179" s="124">
        <f>M179*L179</f>
        <v>4969.7406000000001</v>
      </c>
      <c r="O179" s="123">
        <f>N179/1000</f>
        <v>4.9697405999999997</v>
      </c>
      <c r="P179" s="123">
        <f t="shared" si="302"/>
        <v>8.6970460500000009</v>
      </c>
      <c r="R179" s="122">
        <v>869</v>
      </c>
      <c r="S179" s="122">
        <v>897</v>
      </c>
      <c r="T179" s="123">
        <v>883</v>
      </c>
      <c r="U179" s="122">
        <v>756</v>
      </c>
      <c r="V179" s="124">
        <f t="shared" si="264"/>
        <v>1751.984126984127</v>
      </c>
      <c r="W179" s="125">
        <f t="shared" si="255"/>
        <v>1.751984126984127</v>
      </c>
      <c r="X179" s="123">
        <f>(W179*I179)/1000</f>
        <v>17.624960317460317</v>
      </c>
      <c r="Y179" s="123">
        <f>(X179*1000)/K179</f>
        <v>3.0598889440035273</v>
      </c>
      <c r="Z179" s="123">
        <f t="shared" si="303"/>
        <v>30.843680555555554</v>
      </c>
    </row>
    <row r="180" spans="1:26">
      <c r="A180" s="74"/>
      <c r="B180" s="107">
        <v>44118.366666666669</v>
      </c>
      <c r="C180" s="166">
        <v>20100</v>
      </c>
      <c r="D180" s="12">
        <v>36.200000000000003</v>
      </c>
      <c r="E180" s="12">
        <v>152.31</v>
      </c>
      <c r="F180" s="12">
        <v>279.32</v>
      </c>
      <c r="G180" s="121">
        <v>44113.368055555555</v>
      </c>
      <c r="H180" s="124">
        <v>7600</v>
      </c>
      <c r="I180" s="124">
        <f t="shared" ref="I180:I190" si="312">C180-H180</f>
        <v>12500</v>
      </c>
      <c r="J180" s="126">
        <f>B180-G180</f>
        <v>4.9986111111138598</v>
      </c>
      <c r="K180" s="127">
        <v>7198</v>
      </c>
      <c r="L180" s="124">
        <f>C180-H180</f>
        <v>12500</v>
      </c>
      <c r="M180" s="122">
        <f>(D180+E180+F180)/1000</f>
        <v>0.46782999999999997</v>
      </c>
      <c r="N180" s="124">
        <f>M180*L180</f>
        <v>5847.875</v>
      </c>
      <c r="O180" s="123">
        <f>N180/1000</f>
        <v>5.8478750000000002</v>
      </c>
      <c r="P180" s="123">
        <f t="shared" si="302"/>
        <v>8.1892998055015269</v>
      </c>
      <c r="R180" s="122">
        <v>828</v>
      </c>
      <c r="S180" s="122">
        <v>832</v>
      </c>
      <c r="T180" s="123">
        <f t="shared" ref="T180:T242" si="313">(R180+S180)/2</f>
        <v>830</v>
      </c>
      <c r="U180" s="122">
        <v>754</v>
      </c>
      <c r="V180" s="124">
        <f t="shared" si="264"/>
        <v>1651.1936339522547</v>
      </c>
      <c r="W180" s="125">
        <f t="shared" si="255"/>
        <v>1.6511936339522546</v>
      </c>
      <c r="X180" s="123">
        <f>(W180*I180)/1000</f>
        <v>20.639920424403183</v>
      </c>
      <c r="Y180" s="123">
        <f>(X180*1000)/K180</f>
        <v>2.8674521289807142</v>
      </c>
      <c r="Z180" s="123">
        <f t="shared" si="303"/>
        <v>28.903917460125598</v>
      </c>
    </row>
    <row r="181" spans="1:26">
      <c r="A181" s="74"/>
      <c r="B181" s="121">
        <v>44119.384027777778</v>
      </c>
      <c r="C181" s="122">
        <v>22450</v>
      </c>
      <c r="D181" s="122">
        <v>32.619999999999997</v>
      </c>
      <c r="E181" s="122">
        <v>113.13</v>
      </c>
      <c r="F181" s="122">
        <v>294.69</v>
      </c>
      <c r="G181" s="121">
        <v>44113.368055555555</v>
      </c>
      <c r="H181" s="124">
        <v>7600</v>
      </c>
      <c r="I181" s="124">
        <f t="shared" si="312"/>
        <v>14850</v>
      </c>
      <c r="J181" s="126">
        <f t="shared" ref="J181:J190" si="314">B181-G181</f>
        <v>6.015972222223354</v>
      </c>
      <c r="K181" s="127">
        <v>8663</v>
      </c>
      <c r="L181" s="124">
        <f t="shared" ref="L181:L190" si="315">C181-H181</f>
        <v>14850</v>
      </c>
      <c r="M181" s="122">
        <f t="shared" ref="M181:M190" si="316">(D181+E181+F181)/1000</f>
        <v>0.44044</v>
      </c>
      <c r="N181" s="124">
        <f t="shared" ref="N181:N190" si="317">M181*L181</f>
        <v>6540.5339999999997</v>
      </c>
      <c r="O181" s="123">
        <f t="shared" ref="O181:O190" si="318">N181/1000</f>
        <v>6.5405340000000001</v>
      </c>
      <c r="P181" s="123">
        <f t="shared" si="302"/>
        <v>7.6103639293547261</v>
      </c>
      <c r="R181" s="122">
        <v>795</v>
      </c>
      <c r="S181" s="122">
        <v>791</v>
      </c>
      <c r="T181" s="123">
        <f t="shared" si="313"/>
        <v>793</v>
      </c>
      <c r="U181" s="122">
        <v>783</v>
      </c>
      <c r="V181" s="124">
        <f t="shared" si="264"/>
        <v>1519.1570881226053</v>
      </c>
      <c r="W181" s="125">
        <f t="shared" si="255"/>
        <v>1.5191570881226053</v>
      </c>
      <c r="X181" s="123">
        <f t="shared" ref="X181:X190" si="319">(W181*I181)/1000</f>
        <v>22.559482758620689</v>
      </c>
      <c r="Y181" s="123">
        <f t="shared" ref="Y181:Y190" si="320">(X181*1000)/K181</f>
        <v>2.6041189840263983</v>
      </c>
      <c r="Z181" s="123">
        <f t="shared" si="303"/>
        <v>26.249519358986095</v>
      </c>
    </row>
    <row r="182" spans="1:26">
      <c r="A182" s="74"/>
      <c r="B182" s="121">
        <v>44124.374305555553</v>
      </c>
      <c r="C182" s="122">
        <v>31830</v>
      </c>
      <c r="D182" s="122">
        <v>48.13</v>
      </c>
      <c r="E182" s="122">
        <v>93.16</v>
      </c>
      <c r="F182" s="122">
        <v>243.51</v>
      </c>
      <c r="G182" s="121">
        <v>44120.357638888891</v>
      </c>
      <c r="H182" s="124">
        <v>23920</v>
      </c>
      <c r="I182" s="124">
        <f>C182-H182</f>
        <v>7910</v>
      </c>
      <c r="J182" s="126">
        <f>B182-G182</f>
        <v>4.0166666666627862</v>
      </c>
      <c r="K182" s="127">
        <v>5784</v>
      </c>
      <c r="L182" s="124">
        <f>C182-H182</f>
        <v>7910</v>
      </c>
      <c r="M182" s="122">
        <f>(D182+E182+F182)/1000</f>
        <v>0.38479999999999998</v>
      </c>
      <c r="N182" s="124">
        <f>M182*L182</f>
        <v>3043.768</v>
      </c>
      <c r="O182" s="123">
        <f>N182/1000</f>
        <v>3.043768</v>
      </c>
      <c r="P182" s="123">
        <f t="shared" si="302"/>
        <v>5.3044919502074688</v>
      </c>
      <c r="R182" s="122">
        <v>808</v>
      </c>
      <c r="S182" s="122">
        <v>792</v>
      </c>
      <c r="T182" s="123">
        <f t="shared" si="313"/>
        <v>800</v>
      </c>
      <c r="U182" s="122">
        <v>783</v>
      </c>
      <c r="V182" s="124">
        <f t="shared" si="264"/>
        <v>1532.5670498084291</v>
      </c>
      <c r="W182" s="125">
        <f t="shared" si="255"/>
        <v>1.5325670498084292</v>
      </c>
      <c r="X182" s="123">
        <f>(W182*I182)/1000</f>
        <v>12.122605363984674</v>
      </c>
      <c r="Y182" s="123">
        <f>(X182*1000)/K182</f>
        <v>2.0958861279364926</v>
      </c>
      <c r="Z182" s="123">
        <f t="shared" si="303"/>
        <v>21.126532169599848</v>
      </c>
    </row>
    <row r="183" spans="1:26">
      <c r="A183" s="74"/>
      <c r="B183" s="121">
        <v>44131.371527777781</v>
      </c>
      <c r="C183" s="122">
        <v>48090</v>
      </c>
      <c r="D183" s="122">
        <v>28.86</v>
      </c>
      <c r="E183" s="122">
        <v>19.399999999999999</v>
      </c>
      <c r="F183" s="122">
        <v>112.92</v>
      </c>
      <c r="G183" s="121">
        <v>44124.377083333333</v>
      </c>
      <c r="H183" s="124">
        <v>38020</v>
      </c>
      <c r="I183" s="124">
        <f t="shared" si="312"/>
        <v>10070</v>
      </c>
      <c r="J183" s="126">
        <f t="shared" si="314"/>
        <v>6.9944444444481633</v>
      </c>
      <c r="K183" s="127">
        <v>10072</v>
      </c>
      <c r="L183" s="124">
        <f t="shared" si="315"/>
        <v>10070</v>
      </c>
      <c r="M183" s="122">
        <f t="shared" si="316"/>
        <v>0.16118000000000002</v>
      </c>
      <c r="N183" s="124">
        <f t="shared" si="317"/>
        <v>1623.0826000000002</v>
      </c>
      <c r="O183" s="123">
        <f t="shared" si="318"/>
        <v>1.6230826000000003</v>
      </c>
      <c r="P183" s="123">
        <f t="shared" si="302"/>
        <v>1.6243717839555205</v>
      </c>
      <c r="R183" s="122">
        <v>255</v>
      </c>
      <c r="S183" s="122">
        <v>255</v>
      </c>
      <c r="T183" s="123">
        <f t="shared" si="313"/>
        <v>255</v>
      </c>
      <c r="U183" s="122">
        <v>753</v>
      </c>
      <c r="V183" s="124">
        <f t="shared" si="264"/>
        <v>507.96812749003982</v>
      </c>
      <c r="W183" s="125">
        <f t="shared" si="255"/>
        <v>0.50796812749003983</v>
      </c>
      <c r="X183" s="123">
        <f t="shared" si="319"/>
        <v>5.1152390438247011</v>
      </c>
      <c r="Y183" s="123">
        <f t="shared" si="320"/>
        <v>0.50786726010968042</v>
      </c>
      <c r="Z183" s="123">
        <f t="shared" si="303"/>
        <v>5.1193019819055792</v>
      </c>
    </row>
    <row r="184" spans="1:26">
      <c r="A184" s="74"/>
      <c r="B184" s="121">
        <v>44133.34652777778</v>
      </c>
      <c r="C184" s="122">
        <v>52350</v>
      </c>
      <c r="D184" s="122">
        <v>22.4</v>
      </c>
      <c r="E184" s="122">
        <v>31.04</v>
      </c>
      <c r="F184" s="122">
        <v>88.07</v>
      </c>
      <c r="G184" s="121">
        <v>44124.377083333333</v>
      </c>
      <c r="H184" s="124">
        <v>38020</v>
      </c>
      <c r="I184" s="124">
        <f>C184-H184</f>
        <v>14330</v>
      </c>
      <c r="J184" s="126">
        <f>B184-G184</f>
        <v>8.9694444444467081</v>
      </c>
      <c r="K184" s="127">
        <v>12927</v>
      </c>
      <c r="L184" s="124">
        <f>C184-H184</f>
        <v>14330</v>
      </c>
      <c r="M184" s="122">
        <f>(D184+E184+F184)/1000</f>
        <v>0.14151</v>
      </c>
      <c r="N184" s="124">
        <f>M184*L184</f>
        <v>2027.8382999999999</v>
      </c>
      <c r="O184" s="123">
        <f>N184/1000</f>
        <v>2.0278383</v>
      </c>
      <c r="P184" s="123">
        <f t="shared" si="302"/>
        <v>1.5812338565792525</v>
      </c>
      <c r="R184" s="122">
        <v>281</v>
      </c>
      <c r="S184" s="122">
        <v>296</v>
      </c>
      <c r="T184" s="123">
        <f t="shared" si="313"/>
        <v>288.5</v>
      </c>
      <c r="U184" s="122">
        <v>756</v>
      </c>
      <c r="V184" s="124">
        <f t="shared" si="264"/>
        <v>572.42063492063494</v>
      </c>
      <c r="W184" s="125">
        <f t="shared" si="255"/>
        <v>0.57242063492063489</v>
      </c>
      <c r="X184" s="123">
        <f>(W184*I184)/1000</f>
        <v>8.2027876984126973</v>
      </c>
      <c r="Y184" s="123">
        <f>(X184*1000)/K184</f>
        <v>0.63454689397483544</v>
      </c>
      <c r="Z184" s="123">
        <f t="shared" si="303"/>
        <v>6.3962326912663414</v>
      </c>
    </row>
    <row r="185" spans="1:26">
      <c r="A185" s="74"/>
      <c r="B185" s="121">
        <v>44138.375</v>
      </c>
      <c r="C185" s="122">
        <v>62970</v>
      </c>
      <c r="D185" s="122">
        <v>55.35</v>
      </c>
      <c r="E185" s="122">
        <v>103.15</v>
      </c>
      <c r="F185" s="122">
        <v>209.76</v>
      </c>
      <c r="G185" s="121">
        <v>44134.347222222219</v>
      </c>
      <c r="H185" s="124">
        <v>54490</v>
      </c>
      <c r="I185" s="124">
        <f>C185-H185</f>
        <v>8480</v>
      </c>
      <c r="J185" s="126">
        <f>B185-G185</f>
        <v>4.0277777777810115</v>
      </c>
      <c r="K185" s="127">
        <v>5800</v>
      </c>
      <c r="L185" s="124">
        <f>C185-H185</f>
        <v>8480</v>
      </c>
      <c r="M185" s="122">
        <f>(D185+E185+F185)/1000</f>
        <v>0.36825999999999998</v>
      </c>
      <c r="N185" s="124">
        <f>M185*L185</f>
        <v>3122.8447999999999</v>
      </c>
      <c r="O185" s="123">
        <f>N185/1000</f>
        <v>3.1228447999999998</v>
      </c>
      <c r="P185" s="123">
        <f t="shared" si="302"/>
        <v>5.4272888937931034</v>
      </c>
      <c r="R185" s="122">
        <v>683</v>
      </c>
      <c r="S185" s="122">
        <v>693</v>
      </c>
      <c r="T185" s="123">
        <f t="shared" si="313"/>
        <v>688</v>
      </c>
      <c r="U185" s="122">
        <v>735</v>
      </c>
      <c r="V185" s="124">
        <f t="shared" si="264"/>
        <v>1404.0816326530612</v>
      </c>
      <c r="W185" s="125">
        <f t="shared" si="255"/>
        <v>1.4040816326530612</v>
      </c>
      <c r="X185" s="123">
        <f>(W185*I185)/1000</f>
        <v>11.906612244897959</v>
      </c>
      <c r="Y185" s="123">
        <f>(X185*1000)/K185</f>
        <v>2.0528641801548204</v>
      </c>
      <c r="Z185" s="123">
        <f t="shared" si="303"/>
        <v>20.692870935960588</v>
      </c>
    </row>
    <row r="186" spans="1:26">
      <c r="A186" s="74"/>
      <c r="B186" s="121">
        <v>44145.368055555555</v>
      </c>
      <c r="C186" s="122">
        <v>76900</v>
      </c>
      <c r="D186" s="122">
        <v>47.69</v>
      </c>
      <c r="E186" s="122">
        <v>71.099999999999994</v>
      </c>
      <c r="F186" s="122">
        <v>155.66</v>
      </c>
      <c r="G186" s="121">
        <v>44141.352777777778</v>
      </c>
      <c r="H186" s="124">
        <v>69080</v>
      </c>
      <c r="I186" s="124">
        <f t="shared" si="312"/>
        <v>7820</v>
      </c>
      <c r="J186" s="126">
        <f t="shared" si="314"/>
        <v>4.015277777776646</v>
      </c>
      <c r="K186" s="127">
        <v>5782</v>
      </c>
      <c r="L186" s="124">
        <f t="shared" si="315"/>
        <v>7820</v>
      </c>
      <c r="M186" s="122">
        <f t="shared" si="316"/>
        <v>0.27444999999999997</v>
      </c>
      <c r="N186" s="124">
        <f t="shared" si="317"/>
        <v>2146.1989999999996</v>
      </c>
      <c r="O186" s="123">
        <f t="shared" si="318"/>
        <v>2.1461989999999997</v>
      </c>
      <c r="P186" s="123">
        <f t="shared" si="302"/>
        <v>3.7415575786924933</v>
      </c>
      <c r="R186" s="122">
        <v>604</v>
      </c>
      <c r="S186" s="122">
        <v>599</v>
      </c>
      <c r="T186" s="123">
        <f t="shared" si="313"/>
        <v>601.5</v>
      </c>
      <c r="U186" s="122">
        <v>744</v>
      </c>
      <c r="V186" s="124">
        <f t="shared" si="264"/>
        <v>1212.7016129032259</v>
      </c>
      <c r="W186" s="125">
        <f t="shared" si="255"/>
        <v>1.2127016129032258</v>
      </c>
      <c r="X186" s="123">
        <f t="shared" si="319"/>
        <v>9.483326612903225</v>
      </c>
      <c r="Y186" s="123">
        <f t="shared" si="320"/>
        <v>1.6401464221555215</v>
      </c>
      <c r="Z186" s="123">
        <f t="shared" si="303"/>
        <v>16.532675935327656</v>
      </c>
    </row>
    <row r="187" spans="1:26">
      <c r="A187" s="74"/>
      <c r="B187" s="121">
        <v>44152.369444444441</v>
      </c>
      <c r="C187" s="122">
        <v>91520</v>
      </c>
      <c r="D187" s="122">
        <v>89.23</v>
      </c>
      <c r="E187" s="122">
        <v>52.2</v>
      </c>
      <c r="F187" s="122">
        <v>154.27000000000001</v>
      </c>
      <c r="G187" s="121">
        <v>44148.365972222222</v>
      </c>
      <c r="H187" s="124">
        <v>83320</v>
      </c>
      <c r="I187" s="124">
        <f>C187-H187</f>
        <v>8200</v>
      </c>
      <c r="J187" s="126">
        <f>B187-G187</f>
        <v>4.0034722222189885</v>
      </c>
      <c r="K187" s="127">
        <v>5765</v>
      </c>
      <c r="L187" s="124">
        <f>C187-H187</f>
        <v>8200</v>
      </c>
      <c r="M187" s="122">
        <f>(D187+E187+F187)/1000</f>
        <v>0.29570000000000002</v>
      </c>
      <c r="N187" s="124">
        <f>M187*L187</f>
        <v>2424.7400000000002</v>
      </c>
      <c r="O187" s="123">
        <f>N187/1000</f>
        <v>2.4247400000000003</v>
      </c>
      <c r="P187" s="123">
        <f t="shared" si="302"/>
        <v>4.2396147788378151</v>
      </c>
      <c r="R187" s="122">
        <v>578</v>
      </c>
      <c r="S187" s="122">
        <v>553</v>
      </c>
      <c r="T187" s="123">
        <f t="shared" si="313"/>
        <v>565.5</v>
      </c>
      <c r="U187" s="122">
        <v>757</v>
      </c>
      <c r="V187" s="124">
        <f t="shared" si="264"/>
        <v>1120.5416116248348</v>
      </c>
      <c r="W187" s="125">
        <f t="shared" si="255"/>
        <v>1.1205416116248348</v>
      </c>
      <c r="X187" s="123">
        <f>(W187*I187)/1000</f>
        <v>9.1884412153236443</v>
      </c>
      <c r="Y187" s="123">
        <f>(X187*1000)/K187</f>
        <v>1.5938319540890971</v>
      </c>
      <c r="Z187" s="123">
        <f t="shared" si="303"/>
        <v>16.065826097218096</v>
      </c>
    </row>
    <row r="188" spans="1:26">
      <c r="A188" s="74"/>
      <c r="B188" s="121">
        <v>44159.365972222222</v>
      </c>
      <c r="C188" s="122">
        <v>106750</v>
      </c>
      <c r="D188" s="122">
        <v>84.28</v>
      </c>
      <c r="E188" s="122">
        <v>156.68</v>
      </c>
      <c r="F188" s="122">
        <v>105.06</v>
      </c>
      <c r="G188" s="121">
        <v>44155.373611111114</v>
      </c>
      <c r="H188" s="124">
        <v>97810</v>
      </c>
      <c r="I188" s="124">
        <f>C188-H188</f>
        <v>8940</v>
      </c>
      <c r="J188" s="126">
        <f>B188-G188</f>
        <v>3.992361111108039</v>
      </c>
      <c r="K188" s="127">
        <v>5749</v>
      </c>
      <c r="L188" s="124">
        <f>C188-H188</f>
        <v>8940</v>
      </c>
      <c r="M188" s="122">
        <f>(D188+E188+F188)/1000</f>
        <v>0.34601999999999999</v>
      </c>
      <c r="N188" s="124">
        <f>M188*L188</f>
        <v>3093.4187999999999</v>
      </c>
      <c r="O188" s="123">
        <f>N188/1000</f>
        <v>3.0934187999999998</v>
      </c>
      <c r="P188" s="123">
        <f t="shared" si="302"/>
        <v>5.4238409295529655</v>
      </c>
      <c r="R188" s="122">
        <v>744</v>
      </c>
      <c r="S188" s="122">
        <v>767</v>
      </c>
      <c r="T188" s="123">
        <f t="shared" si="313"/>
        <v>755.5</v>
      </c>
      <c r="U188" s="122">
        <v>772</v>
      </c>
      <c r="V188" s="124">
        <f t="shared" si="264"/>
        <v>1467.9404145077719</v>
      </c>
      <c r="W188" s="125">
        <f t="shared" si="255"/>
        <v>1.4679404145077719</v>
      </c>
      <c r="X188" s="123">
        <f>(W188*I188)/1000</f>
        <v>13.123387305699481</v>
      </c>
      <c r="Y188" s="123">
        <f>(X188*1000)/K188</f>
        <v>2.2827252227690873</v>
      </c>
      <c r="Z188" s="123">
        <f t="shared" si="303"/>
        <v>23.009870245512399</v>
      </c>
    </row>
    <row r="189" spans="1:26">
      <c r="A189" s="74"/>
      <c r="B189" s="121">
        <v>44161.39166666667</v>
      </c>
      <c r="C189" s="122">
        <v>111200</v>
      </c>
      <c r="D189" s="122">
        <v>42.67</v>
      </c>
      <c r="E189" s="122">
        <v>170.26</v>
      </c>
      <c r="F189" s="122">
        <v>131.5</v>
      </c>
      <c r="G189" s="121">
        <v>44155.373611111114</v>
      </c>
      <c r="H189" s="124">
        <v>97810</v>
      </c>
      <c r="I189" s="124">
        <f>C189-H189</f>
        <v>13390</v>
      </c>
      <c r="J189" s="126">
        <f>B189-G189</f>
        <v>6.0180555555562023</v>
      </c>
      <c r="K189" s="127">
        <v>8666</v>
      </c>
      <c r="L189" s="124">
        <f>C189-H189</f>
        <v>13390</v>
      </c>
      <c r="M189" s="122">
        <f>(D189+E189+F189)/1000</f>
        <v>0.34443000000000001</v>
      </c>
      <c r="N189" s="124">
        <f>M189*L189</f>
        <v>4611.9177</v>
      </c>
      <c r="O189" s="123">
        <f>N189/1000</f>
        <v>4.6119177000000002</v>
      </c>
      <c r="P189" s="123">
        <f t="shared" si="302"/>
        <v>5.3644276962843298</v>
      </c>
      <c r="R189" s="122">
        <v>781</v>
      </c>
      <c r="S189" s="122">
        <v>774</v>
      </c>
      <c r="T189" s="123">
        <f t="shared" si="313"/>
        <v>777.5</v>
      </c>
      <c r="U189" s="122">
        <v>722</v>
      </c>
      <c r="V189" s="124">
        <f t="shared" si="264"/>
        <v>1615.3047091412743</v>
      </c>
      <c r="W189" s="125">
        <f t="shared" si="255"/>
        <v>1.6153047091412742</v>
      </c>
      <c r="X189" s="123">
        <f>(W189*I189)/1000</f>
        <v>21.628930055401664</v>
      </c>
      <c r="Y189" s="123">
        <f>(X189*1000)/K189</f>
        <v>2.4958377631435105</v>
      </c>
      <c r="Z189" s="123">
        <f t="shared" si="303"/>
        <v>25.158044652486584</v>
      </c>
    </row>
    <row r="190" spans="1:26">
      <c r="A190" s="74"/>
      <c r="B190" s="121">
        <v>44166.369444444441</v>
      </c>
      <c r="C190" s="122">
        <v>121410</v>
      </c>
      <c r="D190" s="122">
        <v>46.99</v>
      </c>
      <c r="E190" s="122">
        <v>121.795</v>
      </c>
      <c r="F190" s="122">
        <v>168.18</v>
      </c>
      <c r="G190" s="121">
        <v>44162.363888888889</v>
      </c>
      <c r="H190" s="124">
        <v>113540</v>
      </c>
      <c r="I190" s="124">
        <f t="shared" si="312"/>
        <v>7870</v>
      </c>
      <c r="J190" s="126">
        <f t="shared" si="314"/>
        <v>4.0055555555518367</v>
      </c>
      <c r="K190" s="127">
        <v>5768</v>
      </c>
      <c r="L190" s="124">
        <f t="shared" si="315"/>
        <v>7870</v>
      </c>
      <c r="M190" s="122">
        <f t="shared" si="316"/>
        <v>0.33696500000000001</v>
      </c>
      <c r="N190" s="124">
        <f t="shared" si="317"/>
        <v>2651.91455</v>
      </c>
      <c r="O190" s="123">
        <f t="shared" si="318"/>
        <v>2.6519145499999999</v>
      </c>
      <c r="P190" s="123">
        <f t="shared" si="302"/>
        <v>4.634413776699029</v>
      </c>
      <c r="R190" s="122">
        <v>806</v>
      </c>
      <c r="S190" s="122">
        <v>794</v>
      </c>
      <c r="T190" s="123">
        <f t="shared" si="313"/>
        <v>800</v>
      </c>
      <c r="U190" s="122">
        <v>768</v>
      </c>
      <c r="V190" s="124">
        <f t="shared" si="264"/>
        <v>1562.5</v>
      </c>
      <c r="W190" s="125">
        <f t="shared" si="255"/>
        <v>1.5625</v>
      </c>
      <c r="X190" s="123">
        <f t="shared" si="319"/>
        <v>12.296875</v>
      </c>
      <c r="Y190" s="123">
        <f t="shared" si="320"/>
        <v>2.1319131414701804</v>
      </c>
      <c r="Z190" s="123">
        <f t="shared" si="303"/>
        <v>21.489684466019419</v>
      </c>
    </row>
    <row r="191" spans="1:26">
      <c r="A191" s="74"/>
      <c r="B191" s="121">
        <v>44173.375</v>
      </c>
      <c r="C191" s="122">
        <v>136220</v>
      </c>
      <c r="D191" s="122">
        <v>54.588999999999999</v>
      </c>
      <c r="E191" s="122">
        <v>206.327</v>
      </c>
      <c r="F191" s="122">
        <v>135.16050000000001</v>
      </c>
      <c r="G191" s="121">
        <v>44169.361111111109</v>
      </c>
      <c r="H191" s="124">
        <v>127090</v>
      </c>
      <c r="I191" s="124">
        <f t="shared" ref="I191:I196" si="321">C191-H191</f>
        <v>9130</v>
      </c>
      <c r="J191" s="126">
        <f t="shared" ref="J191:J196" si="322">B191-G191</f>
        <v>4.0138888888905058</v>
      </c>
      <c r="K191" s="127">
        <v>5780</v>
      </c>
      <c r="L191" s="124">
        <f t="shared" ref="L191:L196" si="323">C191-H191</f>
        <v>9130</v>
      </c>
      <c r="M191" s="122">
        <f t="shared" ref="M191:M196" si="324">(D191+E191+F191)/1000</f>
        <v>0.3960765</v>
      </c>
      <c r="N191" s="124">
        <f t="shared" ref="N191:N196" si="325">M191*L191</f>
        <v>3616.178445</v>
      </c>
      <c r="O191" s="123">
        <f t="shared" ref="O191:O196" si="326">N191/1000</f>
        <v>3.6161784450000001</v>
      </c>
      <c r="P191" s="123">
        <f t="shared" si="302"/>
        <v>6.3064150044290663</v>
      </c>
      <c r="R191" s="122">
        <v>548</v>
      </c>
      <c r="S191" s="122">
        <v>534</v>
      </c>
      <c r="T191" s="123">
        <f t="shared" si="313"/>
        <v>541</v>
      </c>
      <c r="U191" s="122">
        <v>749</v>
      </c>
      <c r="V191" s="124">
        <f t="shared" si="264"/>
        <v>1083.4445927903871</v>
      </c>
      <c r="W191" s="125">
        <f t="shared" si="255"/>
        <v>1.0834445927903871</v>
      </c>
      <c r="X191" s="123">
        <f t="shared" ref="X191:X196" si="327">(W191*I191)/1000</f>
        <v>9.8918491321762332</v>
      </c>
      <c r="Y191" s="123">
        <f t="shared" ref="Y191:Y196" si="328">(X191*1000)/K191</f>
        <v>1.7113925834214938</v>
      </c>
      <c r="Z191" s="123">
        <f t="shared" si="303"/>
        <v>17.250837240888657</v>
      </c>
    </row>
    <row r="192" spans="1:26">
      <c r="A192" s="74"/>
      <c r="B192" s="121">
        <v>44174.37222222222</v>
      </c>
      <c r="C192" s="122">
        <v>138160</v>
      </c>
      <c r="D192" s="122">
        <v>54.21</v>
      </c>
      <c r="E192" s="122">
        <v>159.01</v>
      </c>
      <c r="F192" s="122">
        <v>147.26</v>
      </c>
      <c r="G192" s="121">
        <v>44169.361111111109</v>
      </c>
      <c r="H192" s="124">
        <v>127090</v>
      </c>
      <c r="I192" s="124">
        <f t="shared" si="321"/>
        <v>11070</v>
      </c>
      <c r="J192" s="126">
        <f t="shared" si="322"/>
        <v>5.0111111111109494</v>
      </c>
      <c r="K192" s="127">
        <v>7216</v>
      </c>
      <c r="L192" s="124">
        <f t="shared" si="323"/>
        <v>11070</v>
      </c>
      <c r="M192" s="122">
        <f t="shared" si="324"/>
        <v>0.36048000000000002</v>
      </c>
      <c r="N192" s="124">
        <f t="shared" si="325"/>
        <v>3990.5136000000002</v>
      </c>
      <c r="O192" s="123">
        <f t="shared" si="326"/>
        <v>3.9905136000000003</v>
      </c>
      <c r="P192" s="123">
        <f t="shared" si="302"/>
        <v>5.5743316363636355</v>
      </c>
      <c r="R192" s="122">
        <v>485</v>
      </c>
      <c r="S192" s="122">
        <v>514</v>
      </c>
      <c r="T192" s="123">
        <f t="shared" si="313"/>
        <v>499.5</v>
      </c>
      <c r="U192" s="122">
        <v>723</v>
      </c>
      <c r="V192" s="124">
        <f t="shared" si="264"/>
        <v>1036.3070539419086</v>
      </c>
      <c r="W192" s="125">
        <f t="shared" si="255"/>
        <v>1.0363070539419086</v>
      </c>
      <c r="X192" s="123">
        <f t="shared" si="327"/>
        <v>11.471919087136929</v>
      </c>
      <c r="Y192" s="123">
        <f t="shared" si="328"/>
        <v>1.5897892304790644</v>
      </c>
      <c r="Z192" s="123">
        <f t="shared" si="303"/>
        <v>16.025075443228967</v>
      </c>
    </row>
    <row r="193" spans="1:26">
      <c r="A193" s="74"/>
      <c r="B193" s="121">
        <v>44180.362500000003</v>
      </c>
      <c r="C193" s="122">
        <v>152320</v>
      </c>
      <c r="D193" s="122">
        <v>55.37</v>
      </c>
      <c r="E193" s="122">
        <v>106.66</v>
      </c>
      <c r="F193" s="122">
        <v>290.31</v>
      </c>
      <c r="G193" s="121">
        <v>44176.361111111109</v>
      </c>
      <c r="H193" s="124">
        <v>142470</v>
      </c>
      <c r="I193" s="124">
        <f t="shared" si="321"/>
        <v>9850</v>
      </c>
      <c r="J193" s="126">
        <f t="shared" si="322"/>
        <v>4.0013888888934162</v>
      </c>
      <c r="K193" s="127">
        <v>5762</v>
      </c>
      <c r="L193" s="124">
        <f t="shared" si="323"/>
        <v>9850</v>
      </c>
      <c r="M193" s="122">
        <f t="shared" si="324"/>
        <v>0.45234000000000002</v>
      </c>
      <c r="N193" s="124">
        <f t="shared" si="325"/>
        <v>4455.549</v>
      </c>
      <c r="O193" s="123">
        <f t="shared" si="326"/>
        <v>4.4555489999999995</v>
      </c>
      <c r="P193" s="123">
        <f t="shared" si="302"/>
        <v>7.7945043248871917</v>
      </c>
      <c r="R193" s="122">
        <v>815</v>
      </c>
      <c r="S193" s="122">
        <v>815</v>
      </c>
      <c r="T193" s="123">
        <f t="shared" si="313"/>
        <v>815</v>
      </c>
      <c r="U193" s="122">
        <v>760</v>
      </c>
      <c r="V193" s="124">
        <f t="shared" si="264"/>
        <v>1608.5526315789473</v>
      </c>
      <c r="W193" s="125">
        <f t="shared" si="255"/>
        <v>1.6085526315789473</v>
      </c>
      <c r="X193" s="123">
        <f t="shared" si="327"/>
        <v>15.844243421052632</v>
      </c>
      <c r="Y193" s="123">
        <f t="shared" si="328"/>
        <v>2.7497819196550903</v>
      </c>
      <c r="Z193" s="123">
        <f t="shared" si="303"/>
        <v>27.717801750123311</v>
      </c>
    </row>
    <row r="194" spans="1:26">
      <c r="A194" s="74"/>
      <c r="B194" s="121">
        <v>44181.361111111109</v>
      </c>
      <c r="C194" s="122">
        <v>154580</v>
      </c>
      <c r="D194" s="122">
        <v>42.32</v>
      </c>
      <c r="E194" s="122">
        <v>90.14</v>
      </c>
      <c r="F194" s="122">
        <v>305.36</v>
      </c>
      <c r="G194" s="121">
        <v>44176.361111111109</v>
      </c>
      <c r="H194" s="124">
        <v>142470</v>
      </c>
      <c r="I194" s="124">
        <f t="shared" si="321"/>
        <v>12110</v>
      </c>
      <c r="J194" s="126">
        <f t="shared" si="322"/>
        <v>5</v>
      </c>
      <c r="K194" s="127">
        <v>7200</v>
      </c>
      <c r="L194" s="124">
        <f t="shared" si="323"/>
        <v>12110</v>
      </c>
      <c r="M194" s="122">
        <f t="shared" si="324"/>
        <v>0.43782000000000004</v>
      </c>
      <c r="N194" s="124">
        <f t="shared" si="325"/>
        <v>5302.0002000000004</v>
      </c>
      <c r="O194" s="123">
        <f t="shared" si="326"/>
        <v>5.3020002000000002</v>
      </c>
      <c r="P194" s="123">
        <f t="shared" si="302"/>
        <v>7.4228002800000006</v>
      </c>
      <c r="R194" s="122">
        <v>799</v>
      </c>
      <c r="S194" s="122">
        <v>780</v>
      </c>
      <c r="T194" s="123">
        <f t="shared" si="313"/>
        <v>789.5</v>
      </c>
      <c r="U194" s="122">
        <v>756</v>
      </c>
      <c r="V194" s="124">
        <f t="shared" si="264"/>
        <v>1566.468253968254</v>
      </c>
      <c r="W194" s="125">
        <f t="shared" si="255"/>
        <v>1.566468253968254</v>
      </c>
      <c r="X194" s="123">
        <f t="shared" si="327"/>
        <v>18.969930555555553</v>
      </c>
      <c r="Y194" s="123">
        <f t="shared" si="328"/>
        <v>2.6347125771604936</v>
      </c>
      <c r="Z194" s="123">
        <f t="shared" si="303"/>
        <v>26.557902777777773</v>
      </c>
    </row>
    <row r="195" spans="1:26">
      <c r="A195" s="74"/>
      <c r="B195" s="121">
        <v>44182.359027777777</v>
      </c>
      <c r="C195" s="122">
        <v>156630</v>
      </c>
      <c r="D195" s="122">
        <v>48.04</v>
      </c>
      <c r="E195" s="122">
        <v>83.8</v>
      </c>
      <c r="F195" s="122">
        <v>301.39999999999998</v>
      </c>
      <c r="G195" s="121">
        <v>44176.361111111109</v>
      </c>
      <c r="H195" s="124">
        <v>142470</v>
      </c>
      <c r="I195" s="124">
        <f t="shared" si="321"/>
        <v>14160</v>
      </c>
      <c r="J195" s="126">
        <f t="shared" si="322"/>
        <v>5.9979166666671517</v>
      </c>
      <c r="K195" s="127">
        <v>8637</v>
      </c>
      <c r="L195" s="124">
        <f t="shared" si="323"/>
        <v>14160</v>
      </c>
      <c r="M195" s="122">
        <f t="shared" si="324"/>
        <v>0.43324000000000001</v>
      </c>
      <c r="N195" s="124">
        <f t="shared" si="325"/>
        <v>6134.6783999999998</v>
      </c>
      <c r="O195" s="123">
        <f t="shared" si="326"/>
        <v>6.1346783999999994</v>
      </c>
      <c r="P195" s="123">
        <f t="shared" si="302"/>
        <v>7.1596107759638761</v>
      </c>
      <c r="R195" s="122">
        <v>842</v>
      </c>
      <c r="S195" s="122">
        <v>849</v>
      </c>
      <c r="T195" s="123">
        <f t="shared" si="313"/>
        <v>845.5</v>
      </c>
      <c r="U195" s="122">
        <v>756</v>
      </c>
      <c r="V195" s="124">
        <f t="shared" si="264"/>
        <v>1677.5793650793651</v>
      </c>
      <c r="W195" s="125">
        <f t="shared" si="255"/>
        <v>1.6775793650793651</v>
      </c>
      <c r="X195" s="123">
        <f t="shared" si="327"/>
        <v>23.75452380952381</v>
      </c>
      <c r="Y195" s="123">
        <f t="shared" si="328"/>
        <v>2.7503211542808623</v>
      </c>
      <c r="Z195" s="123">
        <f t="shared" si="303"/>
        <v>27.723237235151093</v>
      </c>
    </row>
    <row r="196" spans="1:26">
      <c r="A196" s="74"/>
      <c r="B196" s="121">
        <v>44187.363888888889</v>
      </c>
      <c r="C196" s="122">
        <v>167470</v>
      </c>
      <c r="D196" s="122">
        <v>47.04</v>
      </c>
      <c r="E196" s="122">
        <v>117.97</v>
      </c>
      <c r="F196" s="122">
        <v>237.24</v>
      </c>
      <c r="G196" s="121">
        <v>44183.367361111108</v>
      </c>
      <c r="H196" s="124">
        <v>158450</v>
      </c>
      <c r="I196" s="124">
        <f t="shared" si="321"/>
        <v>9020</v>
      </c>
      <c r="J196" s="126">
        <f t="shared" si="322"/>
        <v>3.9965277777810115</v>
      </c>
      <c r="K196" s="127">
        <v>5755</v>
      </c>
      <c r="L196" s="124">
        <f t="shared" si="323"/>
        <v>9020</v>
      </c>
      <c r="M196" s="122">
        <f t="shared" si="324"/>
        <v>0.40225</v>
      </c>
      <c r="N196" s="124">
        <f t="shared" si="325"/>
        <v>3628.2950000000001</v>
      </c>
      <c r="O196" s="123">
        <f t="shared" si="326"/>
        <v>3.628295</v>
      </c>
      <c r="P196" s="123">
        <f t="shared" si="302"/>
        <v>6.3550327715030406</v>
      </c>
      <c r="R196" s="122">
        <v>887</v>
      </c>
      <c r="S196" s="122">
        <v>895</v>
      </c>
      <c r="T196" s="123">
        <f t="shared" si="313"/>
        <v>891</v>
      </c>
      <c r="U196" s="122">
        <v>743</v>
      </c>
      <c r="V196" s="124">
        <f t="shared" si="264"/>
        <v>1798.7886944818304</v>
      </c>
      <c r="W196" s="125">
        <f t="shared" si="255"/>
        <v>1.7987886944818303</v>
      </c>
      <c r="X196" s="123">
        <f t="shared" si="327"/>
        <v>16.22507402422611</v>
      </c>
      <c r="Y196" s="123">
        <f t="shared" si="328"/>
        <v>2.8193004386144414</v>
      </c>
      <c r="Z196" s="123">
        <f t="shared" si="303"/>
        <v>28.41854842123357</v>
      </c>
    </row>
    <row r="197" spans="1:26">
      <c r="A197" s="74"/>
      <c r="B197" s="121">
        <v>44188.359027777777</v>
      </c>
      <c r="C197" s="122">
        <v>169800</v>
      </c>
      <c r="D197" s="122">
        <v>42.87</v>
      </c>
      <c r="E197" s="122">
        <v>91.77</v>
      </c>
      <c r="F197" s="122">
        <v>256.41000000000003</v>
      </c>
      <c r="G197" s="121">
        <v>44183.367361111108</v>
      </c>
      <c r="H197" s="124">
        <v>158450</v>
      </c>
      <c r="I197" s="124">
        <f t="shared" ref="I197:I202" si="329">C197-H197</f>
        <v>11350</v>
      </c>
      <c r="J197" s="126">
        <f t="shared" ref="J197:J202" si="330">B197-G197</f>
        <v>4.9916666666686069</v>
      </c>
      <c r="K197" s="127">
        <v>7188</v>
      </c>
      <c r="L197" s="124">
        <f t="shared" ref="L197:L202" si="331">C197-H197</f>
        <v>11350</v>
      </c>
      <c r="M197" s="122">
        <f t="shared" ref="M197:M202" si="332">(D197+E197+F197)/1000</f>
        <v>0.39105000000000001</v>
      </c>
      <c r="N197" s="124">
        <f t="shared" ref="N197:N202" si="333">M197*L197</f>
        <v>4438.4175000000005</v>
      </c>
      <c r="O197" s="123">
        <f t="shared" ref="O197:O202" si="334">N197/1000</f>
        <v>4.4384175000000008</v>
      </c>
      <c r="P197" s="123">
        <f t="shared" si="302"/>
        <v>6.2241580968280479</v>
      </c>
      <c r="R197" s="122">
        <v>884</v>
      </c>
      <c r="S197" s="122">
        <v>898</v>
      </c>
      <c r="T197" s="123">
        <f t="shared" si="313"/>
        <v>891</v>
      </c>
      <c r="U197" s="122">
        <v>759</v>
      </c>
      <c r="V197" s="124">
        <f t="shared" si="264"/>
        <v>1760.8695652173913</v>
      </c>
      <c r="W197" s="125">
        <f t="shared" si="255"/>
        <v>1.7608695652173914</v>
      </c>
      <c r="X197" s="123">
        <f t="shared" ref="X197:X202" si="335">(W197*I197)/1000</f>
        <v>19.985869565217392</v>
      </c>
      <c r="Y197" s="123">
        <f t="shared" ref="Y197:Y202" si="336">(X197*1000)/K197</f>
        <v>2.7804492995572332</v>
      </c>
      <c r="Z197" s="123">
        <f t="shared" si="303"/>
        <v>28.026928939536912</v>
      </c>
    </row>
    <row r="198" spans="1:26">
      <c r="A198" s="74"/>
      <c r="B198" s="121">
        <v>44194.359722222223</v>
      </c>
      <c r="C198" s="122">
        <v>184510</v>
      </c>
      <c r="D198" s="122">
        <v>45.12</v>
      </c>
      <c r="E198" s="122">
        <v>109.27</v>
      </c>
      <c r="F198" s="122">
        <v>237.27</v>
      </c>
      <c r="G198" s="121">
        <v>44189.354166666664</v>
      </c>
      <c r="H198" s="124">
        <v>172240</v>
      </c>
      <c r="I198" s="124">
        <f t="shared" si="329"/>
        <v>12270</v>
      </c>
      <c r="J198" s="126">
        <f t="shared" si="330"/>
        <v>5.0055555555591127</v>
      </c>
      <c r="K198" s="127">
        <v>7208</v>
      </c>
      <c r="L198" s="124">
        <f t="shared" si="331"/>
        <v>12270</v>
      </c>
      <c r="M198" s="122">
        <f t="shared" si="332"/>
        <v>0.39165999999999995</v>
      </c>
      <c r="N198" s="124">
        <f t="shared" si="333"/>
        <v>4805.6681999999992</v>
      </c>
      <c r="O198" s="123">
        <f t="shared" si="334"/>
        <v>4.8056681999999995</v>
      </c>
      <c r="P198" s="123">
        <f t="shared" si="302"/>
        <v>6.7204682930077686</v>
      </c>
      <c r="R198" s="122">
        <v>802</v>
      </c>
      <c r="S198" s="122">
        <v>842</v>
      </c>
      <c r="T198" s="123">
        <f t="shared" si="313"/>
        <v>822</v>
      </c>
      <c r="U198" s="122">
        <v>744</v>
      </c>
      <c r="V198" s="124">
        <f t="shared" si="264"/>
        <v>1657.258064516129</v>
      </c>
      <c r="W198" s="125">
        <f t="shared" si="255"/>
        <v>1.657258064516129</v>
      </c>
      <c r="X198" s="123">
        <f t="shared" si="335"/>
        <v>20.334556451612901</v>
      </c>
      <c r="Y198" s="123">
        <f t="shared" si="336"/>
        <v>2.8211093856288709</v>
      </c>
      <c r="Z198" s="123">
        <f t="shared" si="303"/>
        <v>28.436782607139019</v>
      </c>
    </row>
    <row r="199" spans="1:26">
      <c r="A199" s="74"/>
      <c r="B199" s="121">
        <v>44201.363888888889</v>
      </c>
      <c r="C199" s="122">
        <v>199630</v>
      </c>
      <c r="D199" s="122">
        <v>43.14</v>
      </c>
      <c r="E199" s="122">
        <v>154.66</v>
      </c>
      <c r="F199" s="122">
        <v>180.13</v>
      </c>
      <c r="G199" s="121">
        <v>44196.364583333336</v>
      </c>
      <c r="H199" s="124">
        <v>188890</v>
      </c>
      <c r="I199" s="124">
        <f t="shared" si="329"/>
        <v>10740</v>
      </c>
      <c r="J199" s="126">
        <f t="shared" si="330"/>
        <v>4.9993055555532919</v>
      </c>
      <c r="K199" s="127">
        <v>7199</v>
      </c>
      <c r="L199" s="124">
        <f t="shared" si="331"/>
        <v>10740</v>
      </c>
      <c r="M199" s="122">
        <f t="shared" si="332"/>
        <v>0.37792999999999999</v>
      </c>
      <c r="N199" s="124">
        <f t="shared" si="333"/>
        <v>4058.9681999999998</v>
      </c>
      <c r="O199" s="123">
        <f t="shared" si="334"/>
        <v>4.0589681999999998</v>
      </c>
      <c r="P199" s="123">
        <f t="shared" si="302"/>
        <v>5.6833448334490893</v>
      </c>
      <c r="R199" s="122">
        <v>738</v>
      </c>
      <c r="S199" s="122">
        <v>754</v>
      </c>
      <c r="T199" s="123">
        <f t="shared" si="313"/>
        <v>746</v>
      </c>
      <c r="U199" s="122">
        <v>758</v>
      </c>
      <c r="V199" s="124">
        <f t="shared" si="264"/>
        <v>1476.2532981530344</v>
      </c>
      <c r="W199" s="125">
        <f t="shared" si="255"/>
        <v>1.4762532981530343</v>
      </c>
      <c r="X199" s="123">
        <f t="shared" si="335"/>
        <v>15.85496042216359</v>
      </c>
      <c r="Y199" s="123">
        <f t="shared" si="336"/>
        <v>2.2023837230398096</v>
      </c>
      <c r="Z199" s="123">
        <f t="shared" si="303"/>
        <v>22.20002792824128</v>
      </c>
    </row>
    <row r="200" spans="1:26">
      <c r="A200" s="74"/>
      <c r="B200" s="121">
        <v>44203.416666666664</v>
      </c>
      <c r="C200" s="122">
        <v>204130</v>
      </c>
      <c r="D200" s="122">
        <v>43.48</v>
      </c>
      <c r="E200" s="122">
        <v>124.23</v>
      </c>
      <c r="F200" s="122">
        <v>204.03</v>
      </c>
      <c r="G200" s="121">
        <v>44196.364583333336</v>
      </c>
      <c r="H200" s="124">
        <v>188890</v>
      </c>
      <c r="I200" s="124">
        <f t="shared" si="329"/>
        <v>15240</v>
      </c>
      <c r="J200" s="126">
        <f t="shared" si="330"/>
        <v>7.0520833333284827</v>
      </c>
      <c r="K200" s="127">
        <v>10155</v>
      </c>
      <c r="L200" s="124">
        <f t="shared" si="331"/>
        <v>15240</v>
      </c>
      <c r="M200" s="122">
        <f t="shared" si="332"/>
        <v>0.37174000000000001</v>
      </c>
      <c r="N200" s="124">
        <f t="shared" si="333"/>
        <v>5665.3176000000003</v>
      </c>
      <c r="O200" s="123">
        <f t="shared" si="334"/>
        <v>5.6653176000000007</v>
      </c>
      <c r="P200" s="123">
        <f t="shared" si="302"/>
        <v>5.6234762587887746</v>
      </c>
      <c r="R200" s="122">
        <v>717</v>
      </c>
      <c r="S200" s="122">
        <v>722</v>
      </c>
      <c r="T200" s="123">
        <f t="shared" si="313"/>
        <v>719.5</v>
      </c>
      <c r="U200" s="122">
        <v>733</v>
      </c>
      <c r="V200" s="124">
        <f t="shared" si="264"/>
        <v>1472.3738062755799</v>
      </c>
      <c r="W200" s="125">
        <f t="shared" si="255"/>
        <v>1.47237380627558</v>
      </c>
      <c r="X200" s="123">
        <f t="shared" si="335"/>
        <v>22.43897680763984</v>
      </c>
      <c r="Y200" s="123">
        <f t="shared" si="336"/>
        <v>2.209648134676498</v>
      </c>
      <c r="Z200" s="123">
        <f t="shared" si="303"/>
        <v>22.273253197539098</v>
      </c>
    </row>
    <row r="201" spans="1:26">
      <c r="A201" s="74"/>
      <c r="B201" s="121">
        <v>44208.361111111109</v>
      </c>
      <c r="C201" s="122">
        <v>215160</v>
      </c>
      <c r="D201" s="122">
        <v>49.31</v>
      </c>
      <c r="E201" s="122">
        <v>85.18</v>
      </c>
      <c r="F201" s="122">
        <v>141.38999999999999</v>
      </c>
      <c r="G201" s="121">
        <v>44204.367361111108</v>
      </c>
      <c r="H201" s="124">
        <v>206080</v>
      </c>
      <c r="I201" s="124">
        <f t="shared" si="329"/>
        <v>9080</v>
      </c>
      <c r="J201" s="126">
        <f t="shared" si="330"/>
        <v>3.9937500000014552</v>
      </c>
      <c r="K201" s="127">
        <v>5751</v>
      </c>
      <c r="L201" s="124">
        <f t="shared" si="331"/>
        <v>9080</v>
      </c>
      <c r="M201" s="122">
        <f t="shared" si="332"/>
        <v>0.27588000000000001</v>
      </c>
      <c r="N201" s="124">
        <f t="shared" si="333"/>
        <v>2504.9904000000001</v>
      </c>
      <c r="O201" s="123">
        <f t="shared" si="334"/>
        <v>2.5049904000000001</v>
      </c>
      <c r="P201" s="123">
        <f t="shared" si="302"/>
        <v>4.3905935023474179</v>
      </c>
      <c r="R201" s="122">
        <v>683</v>
      </c>
      <c r="S201" s="122">
        <v>707</v>
      </c>
      <c r="T201" s="123">
        <f t="shared" si="313"/>
        <v>695</v>
      </c>
      <c r="U201" s="122">
        <v>759</v>
      </c>
      <c r="V201" s="124">
        <f t="shared" si="264"/>
        <v>1373.5177865612648</v>
      </c>
      <c r="W201" s="125">
        <f t="shared" si="255"/>
        <v>1.3735177865612647</v>
      </c>
      <c r="X201" s="123">
        <f t="shared" si="335"/>
        <v>12.471541501976285</v>
      </c>
      <c r="Y201" s="123">
        <f t="shared" si="336"/>
        <v>2.1685865939795312</v>
      </c>
      <c r="Z201" s="123">
        <f t="shared" si="303"/>
        <v>21.859352867313675</v>
      </c>
    </row>
    <row r="202" spans="1:26">
      <c r="A202" s="74"/>
      <c r="B202" s="121">
        <v>44209.364583333336</v>
      </c>
      <c r="C202" s="122">
        <v>217410</v>
      </c>
      <c r="D202" s="122">
        <v>47.09</v>
      </c>
      <c r="E202" s="122">
        <v>80.81</v>
      </c>
      <c r="F202" s="122">
        <v>179.18</v>
      </c>
      <c r="G202" s="121">
        <v>44204.367361111108</v>
      </c>
      <c r="H202" s="124">
        <v>206080</v>
      </c>
      <c r="I202" s="124">
        <f t="shared" si="329"/>
        <v>11330</v>
      </c>
      <c r="J202" s="126">
        <f t="shared" si="330"/>
        <v>4.9972222222277196</v>
      </c>
      <c r="K202" s="127">
        <v>7196</v>
      </c>
      <c r="L202" s="124">
        <f t="shared" si="331"/>
        <v>11330</v>
      </c>
      <c r="M202" s="122">
        <f t="shared" si="332"/>
        <v>0.30708000000000002</v>
      </c>
      <c r="N202" s="124">
        <f t="shared" si="333"/>
        <v>3479.2164000000002</v>
      </c>
      <c r="O202" s="123">
        <f t="shared" si="334"/>
        <v>3.4792164000000003</v>
      </c>
      <c r="P202" s="123">
        <f t="shared" si="302"/>
        <v>4.8736105214007788</v>
      </c>
      <c r="R202" s="122">
        <v>744</v>
      </c>
      <c r="S202" s="122">
        <v>684</v>
      </c>
      <c r="T202" s="123">
        <f t="shared" si="313"/>
        <v>714</v>
      </c>
      <c r="U202" s="122">
        <v>803</v>
      </c>
      <c r="V202" s="124">
        <f t="shared" si="264"/>
        <v>1333.7484433374843</v>
      </c>
      <c r="W202" s="125">
        <f t="shared" ref="W202:W242" si="337">V202/1000</f>
        <v>1.3337484433374844</v>
      </c>
      <c r="X202" s="123">
        <f t="shared" si="335"/>
        <v>15.111369863013699</v>
      </c>
      <c r="Y202" s="123">
        <f t="shared" si="336"/>
        <v>2.099968018762326</v>
      </c>
      <c r="Z202" s="123">
        <f t="shared" si="303"/>
        <v>21.167677629124245</v>
      </c>
    </row>
    <row r="203" spans="1:26">
      <c r="A203" s="74"/>
      <c r="B203" s="121">
        <v>44210.609027777777</v>
      </c>
      <c r="C203" s="122">
        <v>220590</v>
      </c>
      <c r="D203" s="122">
        <v>50.76</v>
      </c>
      <c r="E203" s="122">
        <v>60.95</v>
      </c>
      <c r="F203" s="122">
        <v>199.41</v>
      </c>
      <c r="G203" s="121">
        <v>44204.367361111108</v>
      </c>
      <c r="H203" s="124">
        <v>206080</v>
      </c>
      <c r="I203" s="124">
        <f t="shared" ref="I203:I208" si="338">C203-H203</f>
        <v>14510</v>
      </c>
      <c r="J203" s="126">
        <f t="shared" ref="J203:J208" si="339">B203-G203</f>
        <v>6.2416666666686069</v>
      </c>
      <c r="K203" s="127">
        <v>8988</v>
      </c>
      <c r="L203" s="124">
        <f t="shared" ref="L203:L208" si="340">C203-H203</f>
        <v>14510</v>
      </c>
      <c r="M203" s="122">
        <f t="shared" ref="M203:M208" si="341">(D203+E203+F203)/1000</f>
        <v>0.31112000000000001</v>
      </c>
      <c r="N203" s="124">
        <f t="shared" ref="N203:N208" si="342">M203*L203</f>
        <v>4514.3512000000001</v>
      </c>
      <c r="O203" s="123">
        <f t="shared" ref="O203:O208" si="343">N203/1000</f>
        <v>4.5143512000000001</v>
      </c>
      <c r="P203" s="123">
        <f t="shared" si="302"/>
        <v>5.0628237757009344</v>
      </c>
      <c r="R203" s="122">
        <v>624</v>
      </c>
      <c r="S203" s="122">
        <v>620</v>
      </c>
      <c r="T203" s="123">
        <f t="shared" si="313"/>
        <v>622</v>
      </c>
      <c r="U203" s="122">
        <v>781</v>
      </c>
      <c r="V203" s="124">
        <f t="shared" si="264"/>
        <v>1194.6222791293214</v>
      </c>
      <c r="W203" s="125">
        <f t="shared" si="337"/>
        <v>1.1946222791293215</v>
      </c>
      <c r="X203" s="123">
        <f t="shared" ref="X203:X208" si="344">(W203*I203)/1000</f>
        <v>17.333969270166453</v>
      </c>
      <c r="Y203" s="123">
        <f t="shared" ref="Y203:Y208" si="345">(X203*1000)/K203</f>
        <v>1.9285680095868329</v>
      </c>
      <c r="Z203" s="123">
        <f t="shared" si="303"/>
        <v>19.439965536635274</v>
      </c>
    </row>
    <row r="204" spans="1:26">
      <c r="A204" s="74"/>
      <c r="B204" s="121">
        <v>44215.364583333336</v>
      </c>
      <c r="C204" s="122">
        <v>231070</v>
      </c>
      <c r="D204" s="122">
        <v>39.72</v>
      </c>
      <c r="E204" s="122">
        <v>81.900000000000006</v>
      </c>
      <c r="F204" s="122">
        <v>185.31</v>
      </c>
      <c r="G204" s="121">
        <v>44211.354166666664</v>
      </c>
      <c r="H204" s="124">
        <v>222260</v>
      </c>
      <c r="I204" s="124">
        <f t="shared" si="338"/>
        <v>8810</v>
      </c>
      <c r="J204" s="126">
        <f t="shared" si="339"/>
        <v>4.0104166666715173</v>
      </c>
      <c r="K204" s="127">
        <v>5775</v>
      </c>
      <c r="L204" s="124">
        <f t="shared" si="340"/>
        <v>8810</v>
      </c>
      <c r="M204" s="122">
        <f t="shared" si="341"/>
        <v>0.30692999999999998</v>
      </c>
      <c r="N204" s="124">
        <f t="shared" si="342"/>
        <v>2704.0533</v>
      </c>
      <c r="O204" s="123">
        <f t="shared" si="343"/>
        <v>2.7040533</v>
      </c>
      <c r="P204" s="123">
        <f>(O204*1000/K204)*$C$2/1000</f>
        <v>4.7198021236363639</v>
      </c>
      <c r="R204" s="122">
        <v>629</v>
      </c>
      <c r="S204" s="122">
        <v>674</v>
      </c>
      <c r="T204" s="123">
        <f t="shared" si="313"/>
        <v>651.5</v>
      </c>
      <c r="U204" s="122">
        <v>739</v>
      </c>
      <c r="V204" s="124">
        <f t="shared" si="264"/>
        <v>1322.3951285520975</v>
      </c>
      <c r="W204" s="125">
        <f t="shared" si="337"/>
        <v>1.3223951285520974</v>
      </c>
      <c r="X204" s="123">
        <f t="shared" si="344"/>
        <v>11.650301082543978</v>
      </c>
      <c r="Y204" s="123">
        <f t="shared" si="345"/>
        <v>2.0173681528214682</v>
      </c>
      <c r="Z204" s="123">
        <f t="shared" si="303"/>
        <v>20.335070980440399</v>
      </c>
    </row>
    <row r="205" spans="1:26">
      <c r="A205" s="74"/>
      <c r="B205" s="121">
        <v>44216.361111111109</v>
      </c>
      <c r="C205" s="122">
        <v>233310</v>
      </c>
      <c r="D205" s="122">
        <v>82.71</v>
      </c>
      <c r="E205" s="122">
        <v>36.01</v>
      </c>
      <c r="F205" s="122">
        <v>208.54</v>
      </c>
      <c r="G205" s="121">
        <v>44211.354166666664</v>
      </c>
      <c r="H205" s="124">
        <v>222260</v>
      </c>
      <c r="I205" s="124">
        <f t="shared" si="338"/>
        <v>11050</v>
      </c>
      <c r="J205" s="126">
        <f t="shared" si="339"/>
        <v>5.0069444444452529</v>
      </c>
      <c r="K205" s="127">
        <v>7210</v>
      </c>
      <c r="L205" s="124">
        <f t="shared" si="340"/>
        <v>11050</v>
      </c>
      <c r="M205" s="122">
        <f t="shared" si="341"/>
        <v>0.32726</v>
      </c>
      <c r="N205" s="124">
        <f t="shared" si="342"/>
        <v>3616.223</v>
      </c>
      <c r="O205" s="123">
        <f t="shared" si="343"/>
        <v>3.6162229999999997</v>
      </c>
      <c r="P205" s="123">
        <f t="shared" ref="P205:P242" si="346">(O205*1000/K205)*$C$2/1000</f>
        <v>5.0556904077669893</v>
      </c>
      <c r="R205" s="122">
        <v>733</v>
      </c>
      <c r="S205" s="122">
        <v>745</v>
      </c>
      <c r="T205" s="123">
        <f t="shared" si="313"/>
        <v>739</v>
      </c>
      <c r="U205" s="122">
        <v>715</v>
      </c>
      <c r="V205" s="124">
        <f t="shared" si="264"/>
        <v>1550.3496503496503</v>
      </c>
      <c r="W205" s="125">
        <f t="shared" si="337"/>
        <v>1.5503496503496503</v>
      </c>
      <c r="X205" s="123">
        <f t="shared" si="344"/>
        <v>17.131363636363638</v>
      </c>
      <c r="Y205" s="123">
        <f t="shared" si="345"/>
        <v>2.3760559828520993</v>
      </c>
      <c r="Z205" s="123">
        <f t="shared" si="303"/>
        <v>23.950644307149158</v>
      </c>
    </row>
    <row r="206" spans="1:26">
      <c r="A206" s="74"/>
      <c r="B206" s="121">
        <v>44222.362500000003</v>
      </c>
      <c r="C206" s="122">
        <v>246650</v>
      </c>
      <c r="D206" s="122">
        <v>124.38</v>
      </c>
      <c r="E206" s="122">
        <v>45.48</v>
      </c>
      <c r="F206" s="122">
        <v>152.69</v>
      </c>
      <c r="G206" s="121">
        <v>44218.364583333336</v>
      </c>
      <c r="H206" s="124">
        <v>237700</v>
      </c>
      <c r="I206" s="124">
        <f t="shared" si="338"/>
        <v>8950</v>
      </c>
      <c r="J206" s="126">
        <f t="shared" si="339"/>
        <v>3.9979166666671517</v>
      </c>
      <c r="K206" s="127">
        <v>5757</v>
      </c>
      <c r="L206" s="124">
        <f t="shared" si="340"/>
        <v>8950</v>
      </c>
      <c r="M206" s="122">
        <f t="shared" si="341"/>
        <v>0.32254999999999995</v>
      </c>
      <c r="N206" s="124">
        <f t="shared" si="342"/>
        <v>2886.8224999999993</v>
      </c>
      <c r="O206" s="123">
        <f t="shared" si="343"/>
        <v>2.8868224999999992</v>
      </c>
      <c r="P206" s="123">
        <f t="shared" si="346"/>
        <v>5.0545719645648761</v>
      </c>
      <c r="R206" s="122">
        <v>709</v>
      </c>
      <c r="S206" s="122">
        <v>717</v>
      </c>
      <c r="T206" s="123">
        <f t="shared" si="313"/>
        <v>713</v>
      </c>
      <c r="U206" s="122">
        <v>722</v>
      </c>
      <c r="V206" s="124">
        <f t="shared" si="264"/>
        <v>1481.3019390581717</v>
      </c>
      <c r="W206" s="125">
        <f t="shared" si="337"/>
        <v>1.4813019390581716</v>
      </c>
      <c r="X206" s="123">
        <f t="shared" si="344"/>
        <v>13.257652354570636</v>
      </c>
      <c r="Y206" s="123">
        <f t="shared" si="345"/>
        <v>2.3028751701529679</v>
      </c>
      <c r="Z206" s="123">
        <f t="shared" si="303"/>
        <v>23.212981715141915</v>
      </c>
    </row>
    <row r="207" spans="1:26">
      <c r="A207" s="74"/>
      <c r="B207" s="121">
        <v>44229.361111111109</v>
      </c>
      <c r="C207" s="122">
        <v>260970</v>
      </c>
      <c r="D207" s="122">
        <v>87.82</v>
      </c>
      <c r="E207" s="122">
        <v>33.26</v>
      </c>
      <c r="F207" s="122">
        <v>179.78</v>
      </c>
      <c r="G207" s="121">
        <v>44225.362500000003</v>
      </c>
      <c r="H207" s="124">
        <v>252490</v>
      </c>
      <c r="I207" s="124">
        <f t="shared" si="338"/>
        <v>8480</v>
      </c>
      <c r="J207" s="126">
        <f t="shared" si="339"/>
        <v>3.9986111111065838</v>
      </c>
      <c r="K207" s="127">
        <v>5758</v>
      </c>
      <c r="L207" s="124">
        <f t="shared" si="340"/>
        <v>8480</v>
      </c>
      <c r="M207" s="122">
        <f t="shared" si="341"/>
        <v>0.30086000000000002</v>
      </c>
      <c r="N207" s="124">
        <f t="shared" si="342"/>
        <v>2551.2928000000002</v>
      </c>
      <c r="O207" s="123">
        <f t="shared" si="343"/>
        <v>2.5512928000000001</v>
      </c>
      <c r="P207" s="123">
        <f t="shared" si="346"/>
        <v>4.466313203195555</v>
      </c>
      <c r="R207" s="122">
        <v>737</v>
      </c>
      <c r="S207" s="122">
        <v>775</v>
      </c>
      <c r="T207" s="123">
        <f t="shared" si="313"/>
        <v>756</v>
      </c>
      <c r="U207" s="122">
        <v>767</v>
      </c>
      <c r="V207" s="124">
        <f t="shared" si="264"/>
        <v>1478.4876140808344</v>
      </c>
      <c r="W207" s="125">
        <f t="shared" si="337"/>
        <v>1.4784876140808345</v>
      </c>
      <c r="X207" s="123">
        <f t="shared" si="344"/>
        <v>12.537574967405478</v>
      </c>
      <c r="Y207" s="123">
        <f t="shared" si="345"/>
        <v>2.177418368774831</v>
      </c>
      <c r="Z207" s="123">
        <f t="shared" si="303"/>
        <v>21.948377157250295</v>
      </c>
    </row>
    <row r="208" spans="1:26">
      <c r="A208" s="74"/>
      <c r="B208" s="121">
        <v>44236.361111111109</v>
      </c>
      <c r="C208" s="122">
        <v>277410</v>
      </c>
      <c r="D208" s="122">
        <v>136.12</v>
      </c>
      <c r="E208" s="122">
        <v>112.13</v>
      </c>
      <c r="F208" s="122">
        <v>244.65</v>
      </c>
      <c r="G208" s="121">
        <v>44232.372916666667</v>
      </c>
      <c r="H208" s="124">
        <v>267970</v>
      </c>
      <c r="I208" s="124">
        <f t="shared" si="338"/>
        <v>9440</v>
      </c>
      <c r="J208" s="126">
        <f t="shared" si="339"/>
        <v>3.9881944444423425</v>
      </c>
      <c r="K208" s="127">
        <v>5743</v>
      </c>
      <c r="L208" s="124">
        <f t="shared" si="340"/>
        <v>9440</v>
      </c>
      <c r="M208" s="122">
        <f t="shared" si="341"/>
        <v>0.4929</v>
      </c>
      <c r="N208" s="124">
        <f t="shared" si="342"/>
        <v>4652.9759999999997</v>
      </c>
      <c r="O208" s="123">
        <f t="shared" si="343"/>
        <v>4.6529759999999998</v>
      </c>
      <c r="P208" s="123">
        <f t="shared" si="346"/>
        <v>8.1668114365314288</v>
      </c>
      <c r="R208" s="122">
        <v>848</v>
      </c>
      <c r="S208" s="122">
        <v>848</v>
      </c>
      <c r="T208" s="123">
        <f t="shared" si="313"/>
        <v>848</v>
      </c>
      <c r="U208" s="122">
        <v>754</v>
      </c>
      <c r="V208" s="124">
        <f>T208*2*750/U208</f>
        <v>1687.0026525198939</v>
      </c>
      <c r="W208" s="125">
        <f t="shared" si="337"/>
        <v>1.687002652519894</v>
      </c>
      <c r="X208" s="123">
        <f t="shared" si="344"/>
        <v>15.9253050397878</v>
      </c>
      <c r="Y208" s="123">
        <f t="shared" si="345"/>
        <v>2.7729940866773113</v>
      </c>
      <c r="Z208" s="123">
        <f t="shared" si="303"/>
        <v>27.951780393707296</v>
      </c>
    </row>
    <row r="209" spans="1:26">
      <c r="A209" s="74"/>
      <c r="B209" s="121">
        <v>44237.363888888889</v>
      </c>
      <c r="C209" s="122">
        <v>279440</v>
      </c>
      <c r="D209" s="122">
        <v>132.05000000000001</v>
      </c>
      <c r="E209" s="122">
        <v>52.31</v>
      </c>
      <c r="F209" s="122">
        <v>226.52</v>
      </c>
      <c r="G209" s="121">
        <v>44232.372916666667</v>
      </c>
      <c r="H209" s="124">
        <v>267970</v>
      </c>
      <c r="I209" s="124">
        <f t="shared" ref="I209:I214" si="347">C209-H209</f>
        <v>11470</v>
      </c>
      <c r="J209" s="126">
        <f t="shared" ref="J209:J214" si="348">B209-G209</f>
        <v>4.9909722222218988</v>
      </c>
      <c r="K209" s="127">
        <v>7187</v>
      </c>
      <c r="L209" s="124">
        <f t="shared" ref="L209:L214" si="349">C209-H209</f>
        <v>11470</v>
      </c>
      <c r="M209" s="122">
        <f t="shared" ref="M209:M214" si="350">(D209+E209+F209)/1000</f>
        <v>0.41088000000000002</v>
      </c>
      <c r="N209" s="124">
        <f t="shared" ref="N209:N214" si="351">M209*L209</f>
        <v>4712.7936</v>
      </c>
      <c r="O209" s="123">
        <f t="shared" ref="O209:O214" si="352">N209/1000</f>
        <v>4.7127936000000004</v>
      </c>
      <c r="P209" s="123">
        <f t="shared" si="346"/>
        <v>6.6098454832336158</v>
      </c>
      <c r="R209" s="122">
        <v>813</v>
      </c>
      <c r="S209" s="122">
        <v>809</v>
      </c>
      <c r="T209" s="123">
        <f t="shared" si="313"/>
        <v>811</v>
      </c>
      <c r="U209" s="122">
        <v>745</v>
      </c>
      <c r="V209" s="124">
        <f t="shared" ref="V209:V242" si="353">T209*2*750/U209</f>
        <v>1632.8859060402685</v>
      </c>
      <c r="W209" s="125">
        <f t="shared" si="337"/>
        <v>1.6328859060402685</v>
      </c>
      <c r="X209" s="123">
        <f t="shared" ref="X209:X214" si="354">(W209*I209)/1000</f>
        <v>18.729201342281879</v>
      </c>
      <c r="Y209" s="123">
        <f t="shared" ref="Y209:Y214" si="355">(X209*1000)/K209</f>
        <v>2.605983211671334</v>
      </c>
      <c r="Z209" s="123">
        <f t="shared" si="303"/>
        <v>26.268310773647045</v>
      </c>
    </row>
    <row r="210" spans="1:26">
      <c r="A210" s="74"/>
      <c r="B210" s="121">
        <v>44243.368055555555</v>
      </c>
      <c r="C210" s="122">
        <v>293260</v>
      </c>
      <c r="D210" s="122">
        <v>183.9</v>
      </c>
      <c r="E210" s="122">
        <v>40.61</v>
      </c>
      <c r="F210" s="122">
        <v>211.38</v>
      </c>
      <c r="G210" s="121">
        <v>44239.377083333333</v>
      </c>
      <c r="H210" s="124">
        <v>283810</v>
      </c>
      <c r="I210" s="124">
        <f t="shared" si="347"/>
        <v>9450</v>
      </c>
      <c r="J210" s="126">
        <f t="shared" si="348"/>
        <v>3.9909722222218988</v>
      </c>
      <c r="K210" s="127">
        <v>5747</v>
      </c>
      <c r="L210" s="124">
        <f t="shared" si="349"/>
        <v>9450</v>
      </c>
      <c r="M210" s="122">
        <f t="shared" si="350"/>
        <v>0.43589</v>
      </c>
      <c r="N210" s="124">
        <f t="shared" si="351"/>
        <v>4119.1605</v>
      </c>
      <c r="O210" s="123">
        <f t="shared" si="352"/>
        <v>4.1191604999999996</v>
      </c>
      <c r="P210" s="123">
        <f t="shared" si="346"/>
        <v>7.2248369305724722</v>
      </c>
      <c r="R210" s="122">
        <v>715</v>
      </c>
      <c r="S210" s="122">
        <v>672</v>
      </c>
      <c r="T210" s="123">
        <f t="shared" si="313"/>
        <v>693.5</v>
      </c>
      <c r="U210" s="122">
        <v>743</v>
      </c>
      <c r="V210" s="124">
        <f t="shared" si="353"/>
        <v>1400.0672947510095</v>
      </c>
      <c r="W210" s="125">
        <f t="shared" si="337"/>
        <v>1.4000672947510096</v>
      </c>
      <c r="X210" s="123">
        <f t="shared" si="354"/>
        <v>13.230635935397039</v>
      </c>
      <c r="Y210" s="123">
        <f t="shared" si="355"/>
        <v>2.3021813007477014</v>
      </c>
      <c r="Z210" s="123">
        <f t="shared" si="303"/>
        <v>23.205987511536829</v>
      </c>
    </row>
    <row r="211" spans="1:26">
      <c r="A211" s="74"/>
      <c r="B211" s="121">
        <v>44244.361805555556</v>
      </c>
      <c r="C211" s="122">
        <v>295800</v>
      </c>
      <c r="D211" s="122">
        <v>166.75</v>
      </c>
      <c r="E211" s="122">
        <v>41.74</v>
      </c>
      <c r="F211" s="122">
        <v>211.38</v>
      </c>
      <c r="G211" s="121">
        <v>44239.377083333333</v>
      </c>
      <c r="H211" s="124">
        <v>283810</v>
      </c>
      <c r="I211" s="124">
        <f t="shared" si="347"/>
        <v>11990</v>
      </c>
      <c r="J211" s="126">
        <f t="shared" si="348"/>
        <v>4.984722222223354</v>
      </c>
      <c r="K211" s="127">
        <v>7178</v>
      </c>
      <c r="L211" s="124">
        <f t="shared" si="349"/>
        <v>11990</v>
      </c>
      <c r="M211" s="122">
        <f t="shared" si="350"/>
        <v>0.41987000000000002</v>
      </c>
      <c r="N211" s="124">
        <f t="shared" si="351"/>
        <v>5034.2413000000006</v>
      </c>
      <c r="O211" s="123">
        <f t="shared" si="352"/>
        <v>5.0342413000000006</v>
      </c>
      <c r="P211" s="123">
        <f t="shared" si="346"/>
        <v>7.0695391897464486</v>
      </c>
      <c r="R211" s="122"/>
      <c r="S211" s="122"/>
      <c r="T211" s="123">
        <f t="shared" si="313"/>
        <v>0</v>
      </c>
      <c r="U211" s="122"/>
      <c r="V211" s="124" t="e">
        <f t="shared" si="353"/>
        <v>#DIV/0!</v>
      </c>
      <c r="W211" s="125" t="e">
        <f t="shared" si="337"/>
        <v>#DIV/0!</v>
      </c>
      <c r="X211" s="123" t="e">
        <f t="shared" si="354"/>
        <v>#DIV/0!</v>
      </c>
      <c r="Y211" s="123" t="e">
        <f t="shared" si="355"/>
        <v>#DIV/0!</v>
      </c>
      <c r="Z211" s="123" t="e">
        <f t="shared" si="303"/>
        <v>#DIV/0!</v>
      </c>
    </row>
    <row r="212" spans="1:26">
      <c r="A212" s="74"/>
      <c r="B212" s="121">
        <v>44245.370833333334</v>
      </c>
      <c r="C212" s="122">
        <v>298470</v>
      </c>
      <c r="D212" s="122">
        <v>139.72</v>
      </c>
      <c r="E212" s="122">
        <v>43.3</v>
      </c>
      <c r="F212" s="122">
        <v>225.84</v>
      </c>
      <c r="G212" s="121">
        <v>44239.377083333333</v>
      </c>
      <c r="H212" s="124">
        <v>282810</v>
      </c>
      <c r="I212" s="124">
        <f t="shared" si="347"/>
        <v>15660</v>
      </c>
      <c r="J212" s="126">
        <f t="shared" si="348"/>
        <v>5.9937500000014552</v>
      </c>
      <c r="K212" s="127">
        <v>8631</v>
      </c>
      <c r="L212" s="124">
        <f t="shared" si="349"/>
        <v>15660</v>
      </c>
      <c r="M212" s="122">
        <f t="shared" si="350"/>
        <v>0.40886</v>
      </c>
      <c r="N212" s="124">
        <f t="shared" si="351"/>
        <v>6402.7475999999997</v>
      </c>
      <c r="O212" s="123">
        <f t="shared" si="352"/>
        <v>6.4027475999999997</v>
      </c>
      <c r="P212" s="123">
        <f t="shared" si="346"/>
        <v>7.4776614306569344</v>
      </c>
      <c r="R212" s="122">
        <v>707</v>
      </c>
      <c r="S212" s="122">
        <v>710</v>
      </c>
      <c r="T212" s="123">
        <f t="shared" si="313"/>
        <v>708.5</v>
      </c>
      <c r="U212" s="122">
        <v>748</v>
      </c>
      <c r="V212" s="124">
        <f t="shared" si="353"/>
        <v>1420.7887700534759</v>
      </c>
      <c r="W212" s="125">
        <f t="shared" si="337"/>
        <v>1.4207887700534758</v>
      </c>
      <c r="X212" s="123">
        <f t="shared" si="354"/>
        <v>22.24955213903743</v>
      </c>
      <c r="Y212" s="123">
        <f t="shared" si="355"/>
        <v>2.5778649216820102</v>
      </c>
      <c r="Z212" s="123">
        <f t="shared" si="303"/>
        <v>25.984878410554661</v>
      </c>
    </row>
    <row r="213" spans="1:26">
      <c r="A213" s="74"/>
      <c r="B213" s="121">
        <v>44249.857638888891</v>
      </c>
      <c r="C213" s="122">
        <v>310440</v>
      </c>
      <c r="D213" s="122">
        <v>20.34</v>
      </c>
      <c r="E213" s="122">
        <v>45.92</v>
      </c>
      <c r="F213" s="122">
        <v>186.17</v>
      </c>
      <c r="G213" s="121">
        <v>44246.364583333336</v>
      </c>
      <c r="H213" s="124">
        <v>301230</v>
      </c>
      <c r="I213" s="124">
        <f t="shared" si="347"/>
        <v>9210</v>
      </c>
      <c r="J213" s="126">
        <f t="shared" si="348"/>
        <v>3.4930555555547471</v>
      </c>
      <c r="K213" s="127">
        <v>5030</v>
      </c>
      <c r="L213" s="124">
        <f t="shared" si="349"/>
        <v>9210</v>
      </c>
      <c r="M213" s="122">
        <f t="shared" si="350"/>
        <v>0.25242999999999999</v>
      </c>
      <c r="N213" s="124">
        <f t="shared" si="351"/>
        <v>2324.8802999999998</v>
      </c>
      <c r="O213" s="123">
        <f t="shared" si="352"/>
        <v>2.3248802999999998</v>
      </c>
      <c r="P213" s="123">
        <f t="shared" si="346"/>
        <v>4.6590046568588468</v>
      </c>
      <c r="R213" s="122">
        <v>661</v>
      </c>
      <c r="S213" s="122">
        <v>660</v>
      </c>
      <c r="T213" s="123">
        <f t="shared" si="313"/>
        <v>660.5</v>
      </c>
      <c r="U213" s="122">
        <v>725</v>
      </c>
      <c r="V213" s="124">
        <f t="shared" si="353"/>
        <v>1366.5517241379309</v>
      </c>
      <c r="W213" s="125">
        <f t="shared" si="337"/>
        <v>1.366551724137931</v>
      </c>
      <c r="X213" s="123">
        <f t="shared" si="354"/>
        <v>12.585941379310345</v>
      </c>
      <c r="Y213" s="123">
        <f t="shared" si="355"/>
        <v>2.5021752245149793</v>
      </c>
      <c r="Z213" s="123">
        <f t="shared" si="303"/>
        <v>25.221926263110991</v>
      </c>
    </row>
    <row r="214" spans="1:26">
      <c r="A214" s="74"/>
      <c r="B214" s="121">
        <v>44257.361805555556</v>
      </c>
      <c r="C214" s="122">
        <v>325040</v>
      </c>
      <c r="D214" s="122">
        <v>18.28</v>
      </c>
      <c r="E214" s="122">
        <v>23.33</v>
      </c>
      <c r="F214" s="122">
        <v>207.59</v>
      </c>
      <c r="G214" s="121">
        <v>44253.25</v>
      </c>
      <c r="H214" s="124">
        <v>317640</v>
      </c>
      <c r="I214" s="124">
        <f t="shared" si="347"/>
        <v>7400</v>
      </c>
      <c r="J214" s="126">
        <f t="shared" si="348"/>
        <v>4.1118055555562023</v>
      </c>
      <c r="K214" s="127">
        <v>5921</v>
      </c>
      <c r="L214" s="124">
        <f t="shared" si="349"/>
        <v>7400</v>
      </c>
      <c r="M214" s="122">
        <f t="shared" si="350"/>
        <v>0.24919999999999998</v>
      </c>
      <c r="N214" s="124">
        <f t="shared" si="351"/>
        <v>1844.08</v>
      </c>
      <c r="O214" s="123">
        <f t="shared" si="352"/>
        <v>1.8440799999999999</v>
      </c>
      <c r="P214" s="123">
        <f t="shared" si="346"/>
        <v>3.1393896976862017</v>
      </c>
      <c r="R214" s="122">
        <v>714</v>
      </c>
      <c r="S214" s="122">
        <v>682</v>
      </c>
      <c r="T214" s="123">
        <f t="shared" si="313"/>
        <v>698</v>
      </c>
      <c r="U214" s="122">
        <v>762</v>
      </c>
      <c r="V214" s="124">
        <f t="shared" si="353"/>
        <v>1374.0157480314961</v>
      </c>
      <c r="W214" s="125">
        <f t="shared" si="337"/>
        <v>1.3740157480314961</v>
      </c>
      <c r="X214" s="123">
        <f t="shared" si="354"/>
        <v>10.167716535433071</v>
      </c>
      <c r="Y214" s="123">
        <f t="shared" si="355"/>
        <v>1.717229612469696</v>
      </c>
      <c r="Z214" s="123">
        <f t="shared" si="303"/>
        <v>17.309674493694537</v>
      </c>
    </row>
    <row r="215" spans="1:26">
      <c r="A215" s="74"/>
      <c r="B215" s="121">
        <v>44264.375</v>
      </c>
      <c r="C215" s="122">
        <v>339240</v>
      </c>
      <c r="D215" s="122">
        <v>14.63</v>
      </c>
      <c r="E215" s="122">
        <v>98.04</v>
      </c>
      <c r="F215" s="122">
        <v>195.52</v>
      </c>
      <c r="G215" s="121">
        <v>44260.371527777781</v>
      </c>
      <c r="H215" s="124">
        <v>330050</v>
      </c>
      <c r="I215" s="124">
        <f>C215-H215</f>
        <v>9190</v>
      </c>
      <c r="J215" s="126">
        <f>B215-G215</f>
        <v>4.0034722222189885</v>
      </c>
      <c r="K215" s="127">
        <v>5765</v>
      </c>
      <c r="L215" s="124">
        <f>C215-H215</f>
        <v>9190</v>
      </c>
      <c r="M215" s="122">
        <f>(D215+E215+F215)/1000</f>
        <v>0.30819000000000002</v>
      </c>
      <c r="N215" s="124">
        <f>M215*L215</f>
        <v>2832.2661000000003</v>
      </c>
      <c r="O215" s="123">
        <f>N215/1000</f>
        <v>2.8322661000000005</v>
      </c>
      <c r="P215" s="123">
        <f t="shared" si="346"/>
        <v>4.952166918993929</v>
      </c>
      <c r="R215" s="122">
        <v>718</v>
      </c>
      <c r="S215" s="122">
        <v>705</v>
      </c>
      <c r="T215" s="123">
        <f t="shared" si="313"/>
        <v>711.5</v>
      </c>
      <c r="U215" s="122">
        <v>773</v>
      </c>
      <c r="V215" s="124">
        <f t="shared" si="353"/>
        <v>1380.6597671410091</v>
      </c>
      <c r="W215" s="125">
        <f t="shared" si="337"/>
        <v>1.380659767141009</v>
      </c>
      <c r="X215" s="123">
        <f>(W215*I215)/1000</f>
        <v>12.688263260025874</v>
      </c>
      <c r="Y215" s="123">
        <f>(X215*1000)/K215</f>
        <v>2.2009129679142885</v>
      </c>
      <c r="Z215" s="123">
        <f t="shared" si="303"/>
        <v>22.185202716576025</v>
      </c>
    </row>
    <row r="216" spans="1:26">
      <c r="A216" s="74"/>
      <c r="B216" s="121">
        <v>44271.420138888891</v>
      </c>
      <c r="C216" s="122">
        <v>356410</v>
      </c>
      <c r="D216" s="122">
        <v>37.340000000000003</v>
      </c>
      <c r="E216" s="122">
        <v>98.48</v>
      </c>
      <c r="F216" s="122">
        <v>185.9</v>
      </c>
      <c r="G216" s="121">
        <v>44267.364583333336</v>
      </c>
      <c r="H216" s="124">
        <v>346130</v>
      </c>
      <c r="I216" s="124">
        <f>C216-H216</f>
        <v>10280</v>
      </c>
      <c r="J216" s="126">
        <f>B216-G216</f>
        <v>4.0555555555547471</v>
      </c>
      <c r="K216" s="127">
        <v>5840</v>
      </c>
      <c r="L216" s="124">
        <f>C216-H216</f>
        <v>10280</v>
      </c>
      <c r="M216" s="122">
        <f>(D216+E216+F216)/1000</f>
        <v>0.32172000000000001</v>
      </c>
      <c r="N216" s="124">
        <f>M216*L216</f>
        <v>3307.2816000000003</v>
      </c>
      <c r="O216" s="123">
        <f>N216/1000</f>
        <v>3.3072816</v>
      </c>
      <c r="P216" s="123">
        <f t="shared" si="346"/>
        <v>5.7084586520547944</v>
      </c>
      <c r="R216" s="122">
        <v>789</v>
      </c>
      <c r="S216" s="122">
        <v>788</v>
      </c>
      <c r="T216" s="123">
        <f t="shared" si="313"/>
        <v>788.5</v>
      </c>
      <c r="U216" s="122">
        <v>748</v>
      </c>
      <c r="V216" s="124">
        <f t="shared" si="353"/>
        <v>1581.216577540107</v>
      </c>
      <c r="W216" s="125">
        <f t="shared" si="337"/>
        <v>1.581216577540107</v>
      </c>
      <c r="X216" s="123">
        <f>(W216*I216)/1000</f>
        <v>16.254906417112302</v>
      </c>
      <c r="Y216" s="123">
        <f>(X216*1000)/K216</f>
        <v>2.7833743864918326</v>
      </c>
      <c r="Z216" s="123">
        <f t="shared" si="303"/>
        <v>28.056413815837672</v>
      </c>
    </row>
    <row r="217" spans="1:26">
      <c r="A217" s="74"/>
      <c r="B217" s="121">
        <v>44278.361111111109</v>
      </c>
      <c r="C217" s="122">
        <v>373260</v>
      </c>
      <c r="D217" s="122">
        <v>40.64</v>
      </c>
      <c r="E217" s="122">
        <v>192.77</v>
      </c>
      <c r="F217" s="122">
        <v>132.38999999999999</v>
      </c>
      <c r="G217" s="121">
        <v>44274.37777777778</v>
      </c>
      <c r="H217" s="124">
        <v>363720</v>
      </c>
      <c r="I217" s="124">
        <f>C217-H217</f>
        <v>9540</v>
      </c>
      <c r="J217" s="126">
        <f>B217-G217</f>
        <v>3.9833333333299379</v>
      </c>
      <c r="K217" s="127">
        <v>5736</v>
      </c>
      <c r="L217" s="124">
        <f>C217-H217</f>
        <v>9540</v>
      </c>
      <c r="M217" s="122">
        <f>(D217+E217+F217)/1000</f>
        <v>0.36580000000000001</v>
      </c>
      <c r="N217" s="124">
        <f>M217*L217</f>
        <v>3489.732</v>
      </c>
      <c r="O217" s="123">
        <f>N217/1000</f>
        <v>3.4897320000000001</v>
      </c>
      <c r="P217" s="123">
        <f t="shared" si="346"/>
        <v>6.1325834309623435</v>
      </c>
      <c r="R217" s="122">
        <v>890</v>
      </c>
      <c r="S217" s="122">
        <v>897</v>
      </c>
      <c r="T217" s="123">
        <f t="shared" si="313"/>
        <v>893.5</v>
      </c>
      <c r="U217" s="122">
        <v>747</v>
      </c>
      <c r="V217" s="124">
        <f t="shared" si="353"/>
        <v>1794.1767068273093</v>
      </c>
      <c r="W217" s="125">
        <f t="shared" si="337"/>
        <v>1.7941767068273093</v>
      </c>
      <c r="X217" s="123">
        <f>(W217*I217)/1000</f>
        <v>17.11644578313253</v>
      </c>
      <c r="Y217" s="123">
        <f>(X217*1000)/K217</f>
        <v>2.984038665120734</v>
      </c>
      <c r="Z217" s="123">
        <f t="shared" si="303"/>
        <v>30.079109744416996</v>
      </c>
    </row>
    <row r="218" spans="1:26">
      <c r="A218" s="74"/>
      <c r="B218" s="121">
        <v>44285.369444444441</v>
      </c>
      <c r="C218" s="122">
        <v>386350</v>
      </c>
      <c r="D218" s="122">
        <v>31.97</v>
      </c>
      <c r="E218" s="122">
        <v>175.63</v>
      </c>
      <c r="F218" s="122">
        <v>140.47</v>
      </c>
      <c r="G218" s="132">
        <v>44281.364583333336</v>
      </c>
      <c r="H218" s="124">
        <v>378280</v>
      </c>
      <c r="I218" s="124">
        <f t="shared" ref="I218:I223" si="356">C218-H218</f>
        <v>8070</v>
      </c>
      <c r="J218" s="126">
        <f t="shared" ref="J218:J223" si="357">B218-G218</f>
        <v>4.0048611111051287</v>
      </c>
      <c r="K218" s="127">
        <v>5767</v>
      </c>
      <c r="L218" s="124">
        <f t="shared" ref="L218:L223" si="358">C218-H218</f>
        <v>8070</v>
      </c>
      <c r="M218" s="122">
        <f t="shared" ref="M218:M223" si="359">(D218+E218+F218)/1000</f>
        <v>0.34806999999999999</v>
      </c>
      <c r="N218" s="124">
        <f t="shared" ref="N218:N223" si="360">M218*L218</f>
        <v>2808.9249</v>
      </c>
      <c r="O218" s="123">
        <f t="shared" ref="O218:O223" si="361">N218/1000</f>
        <v>2.8089249000000001</v>
      </c>
      <c r="P218" s="123">
        <f t="shared" si="346"/>
        <v>4.9096519840471649</v>
      </c>
      <c r="R218" s="122">
        <v>782</v>
      </c>
      <c r="S218" s="122">
        <v>790</v>
      </c>
      <c r="T218" s="123">
        <f t="shared" si="313"/>
        <v>786</v>
      </c>
      <c r="U218" s="122">
        <v>775</v>
      </c>
      <c r="V218" s="124">
        <f t="shared" si="353"/>
        <v>1521.2903225806451</v>
      </c>
      <c r="W218" s="125">
        <f t="shared" si="337"/>
        <v>1.5212903225806451</v>
      </c>
      <c r="X218" s="123">
        <f t="shared" ref="X218:X223" si="362">(W218*I218)/1000</f>
        <v>12.276812903225805</v>
      </c>
      <c r="Y218" s="123">
        <f t="shared" ref="Y218:Y223" si="363">(X218*1000)/K218</f>
        <v>2.1288040407882445</v>
      </c>
      <c r="Z218" s="123">
        <f t="shared" si="303"/>
        <v>21.458344731145505</v>
      </c>
    </row>
    <row r="219" spans="1:26">
      <c r="A219" s="74"/>
      <c r="B219" s="121">
        <v>44292.361111111109</v>
      </c>
      <c r="C219" s="122">
        <v>400660</v>
      </c>
      <c r="D219" s="122">
        <v>21.83</v>
      </c>
      <c r="E219" s="122">
        <v>147.94</v>
      </c>
      <c r="F219" s="122">
        <v>110.77</v>
      </c>
      <c r="G219" s="121">
        <v>44287.368055555555</v>
      </c>
      <c r="H219" s="124">
        <v>390200</v>
      </c>
      <c r="I219" s="124">
        <f>C219-H219</f>
        <v>10460</v>
      </c>
      <c r="J219" s="126">
        <f>B219-G219</f>
        <v>4.9930555555547471</v>
      </c>
      <c r="K219" s="127">
        <v>7190</v>
      </c>
      <c r="L219" s="124">
        <f>C219-H219</f>
        <v>10460</v>
      </c>
      <c r="M219" s="122">
        <f>(D219+E219+F219)/1000</f>
        <v>0.28053999999999996</v>
      </c>
      <c r="N219" s="124">
        <f>M219*L219</f>
        <v>2934.4483999999998</v>
      </c>
      <c r="O219" s="123">
        <f>N219/1000</f>
        <v>2.9344484</v>
      </c>
      <c r="P219" s="123">
        <f t="shared" si="346"/>
        <v>4.1139415677329625</v>
      </c>
      <c r="R219" s="122">
        <v>698</v>
      </c>
      <c r="S219" s="122">
        <v>717</v>
      </c>
      <c r="T219" s="123">
        <f t="shared" si="313"/>
        <v>707.5</v>
      </c>
      <c r="U219" s="122">
        <v>737</v>
      </c>
      <c r="V219" s="124">
        <f t="shared" si="353"/>
        <v>1439.9592944369065</v>
      </c>
      <c r="W219" s="125">
        <f t="shared" si="337"/>
        <v>1.4399592944369064</v>
      </c>
      <c r="X219" s="123">
        <f>(W219*I219)/1000</f>
        <v>15.061974219810041</v>
      </c>
      <c r="Y219" s="123">
        <f>(X219*1000)/K219</f>
        <v>2.0948503782767789</v>
      </c>
      <c r="Z219" s="123">
        <f t="shared" si="303"/>
        <v>21.116091813029932</v>
      </c>
    </row>
    <row r="220" spans="1:26">
      <c r="A220" s="74"/>
      <c r="B220" s="121">
        <v>44299.361111111109</v>
      </c>
      <c r="C220" s="122">
        <v>414880</v>
      </c>
      <c r="D220" s="122">
        <v>24.56</v>
      </c>
      <c r="E220" s="122">
        <v>249.04900000000001</v>
      </c>
      <c r="F220" s="122">
        <v>114.76</v>
      </c>
      <c r="G220" s="121">
        <v>44295.361111111109</v>
      </c>
      <c r="H220" s="124">
        <v>407220</v>
      </c>
      <c r="I220" s="124">
        <f>C220-H220</f>
        <v>7660</v>
      </c>
      <c r="J220" s="126">
        <f>B220-G220</f>
        <v>4</v>
      </c>
      <c r="K220" s="127">
        <v>5760</v>
      </c>
      <c r="L220" s="124">
        <f>C220-H220</f>
        <v>7660</v>
      </c>
      <c r="M220" s="122">
        <f>(D220+E220+F220)/1000</f>
        <v>0.38836899999999996</v>
      </c>
      <c r="N220" s="124">
        <f>M220*L220</f>
        <v>2974.9065399999999</v>
      </c>
      <c r="O220" s="123">
        <f>N220/1000</f>
        <v>2.9749065400000001</v>
      </c>
      <c r="P220" s="123">
        <f t="shared" si="346"/>
        <v>5.2060864449999995</v>
      </c>
      <c r="R220" s="122">
        <v>829</v>
      </c>
      <c r="S220" s="122">
        <v>813</v>
      </c>
      <c r="T220" s="123">
        <f t="shared" si="313"/>
        <v>821</v>
      </c>
      <c r="U220" s="122">
        <v>748</v>
      </c>
      <c r="V220" s="124">
        <f t="shared" si="353"/>
        <v>1646.3903743315509</v>
      </c>
      <c r="W220" s="125">
        <f t="shared" si="337"/>
        <v>1.6463903743315509</v>
      </c>
      <c r="X220" s="123">
        <f>(W220*I220)/1000</f>
        <v>12.611350267379679</v>
      </c>
      <c r="Y220" s="123">
        <f>(X220*1000)/K220</f>
        <v>2.1894705325311943</v>
      </c>
      <c r="Z220" s="123">
        <f t="shared" si="303"/>
        <v>22.069862967914439</v>
      </c>
    </row>
    <row r="221" spans="1:26">
      <c r="A221" s="74"/>
      <c r="B221" s="121">
        <v>44306.359722222223</v>
      </c>
      <c r="C221" s="122">
        <v>430210</v>
      </c>
      <c r="D221" s="122">
        <v>20.010000000000002</v>
      </c>
      <c r="E221" s="122">
        <v>149.91999999999999</v>
      </c>
      <c r="F221" s="122">
        <v>157.25</v>
      </c>
      <c r="G221" s="121">
        <v>44302.368055555555</v>
      </c>
      <c r="H221" s="124">
        <v>421780</v>
      </c>
      <c r="I221" s="124">
        <f>C221-H221</f>
        <v>8430</v>
      </c>
      <c r="J221" s="126">
        <f>B221-G221</f>
        <v>3.9916666666686069</v>
      </c>
      <c r="K221" s="127">
        <v>5748</v>
      </c>
      <c r="L221" s="124">
        <f>C221-H221</f>
        <v>8430</v>
      </c>
      <c r="M221" s="122">
        <f>(D221+E221+F221)/1000</f>
        <v>0.32717999999999997</v>
      </c>
      <c r="N221" s="124">
        <f>M221*L221</f>
        <v>2758.1273999999999</v>
      </c>
      <c r="O221" s="123">
        <f>N221/1000</f>
        <v>2.7581273999999998</v>
      </c>
      <c r="P221" s="123">
        <f t="shared" si="346"/>
        <v>4.8367996158663882</v>
      </c>
      <c r="R221" s="122">
        <v>628</v>
      </c>
      <c r="S221" s="122">
        <v>638</v>
      </c>
      <c r="T221" s="123">
        <f t="shared" si="313"/>
        <v>633</v>
      </c>
      <c r="U221" s="122">
        <v>731</v>
      </c>
      <c r="V221" s="124">
        <f t="shared" si="353"/>
        <v>1298.9056087551301</v>
      </c>
      <c r="W221" s="125">
        <f t="shared" si="337"/>
        <v>1.2989056087551301</v>
      </c>
      <c r="X221" s="123">
        <f>(W221*I221)/1000</f>
        <v>10.949774281805746</v>
      </c>
      <c r="Y221" s="123">
        <f>(X221*1000)/K221</f>
        <v>1.9049711694164486</v>
      </c>
      <c r="Z221" s="123">
        <f t="shared" si="303"/>
        <v>19.202109387717801</v>
      </c>
    </row>
    <row r="222" spans="1:26">
      <c r="A222" s="74"/>
      <c r="B222" s="121">
        <v>44313.361111111109</v>
      </c>
      <c r="C222" s="122">
        <v>444590</v>
      </c>
      <c r="D222" s="122">
        <v>58.68</v>
      </c>
      <c r="E222" s="122">
        <v>154.29</v>
      </c>
      <c r="F222" s="122">
        <v>122.72</v>
      </c>
      <c r="G222" s="121">
        <v>44309.361111111109</v>
      </c>
      <c r="H222" s="124">
        <v>436840</v>
      </c>
      <c r="I222" s="124">
        <f>C222-H222</f>
        <v>7750</v>
      </c>
      <c r="J222" s="126">
        <f>B222-G222</f>
        <v>4</v>
      </c>
      <c r="K222" s="127">
        <v>5760</v>
      </c>
      <c r="L222" s="124">
        <f>C222-H222</f>
        <v>7750</v>
      </c>
      <c r="M222" s="122">
        <f>(D222+E222+F222)/1000</f>
        <v>0.33568999999999999</v>
      </c>
      <c r="N222" s="124">
        <f>M222*L222</f>
        <v>2601.5974999999999</v>
      </c>
      <c r="O222" s="123">
        <f>N222/1000</f>
        <v>2.6015975</v>
      </c>
      <c r="P222" s="123">
        <f t="shared" si="346"/>
        <v>4.5527956249999999</v>
      </c>
      <c r="R222" s="122">
        <v>832</v>
      </c>
      <c r="S222" s="122">
        <v>881</v>
      </c>
      <c r="T222" s="123">
        <f t="shared" si="313"/>
        <v>856.5</v>
      </c>
      <c r="U222" s="122">
        <v>762</v>
      </c>
      <c r="V222" s="124">
        <f t="shared" si="353"/>
        <v>1686.0236220472441</v>
      </c>
      <c r="W222" s="125">
        <f t="shared" si="337"/>
        <v>1.686023622047244</v>
      </c>
      <c r="X222" s="123">
        <f>(W222*I222)/1000</f>
        <v>13.066683070866141</v>
      </c>
      <c r="Y222" s="123">
        <f>(X222*1000)/K222</f>
        <v>2.2685213664698161</v>
      </c>
      <c r="Z222" s="123">
        <f t="shared" si="303"/>
        <v>22.866695374015745</v>
      </c>
    </row>
    <row r="223" spans="1:26">
      <c r="A223" s="74"/>
      <c r="B223" s="121">
        <v>44320.362500000003</v>
      </c>
      <c r="C223" s="122">
        <v>458730</v>
      </c>
      <c r="D223" s="122">
        <v>36.5</v>
      </c>
      <c r="E223" s="122">
        <v>293.14999999999998</v>
      </c>
      <c r="F223" s="122">
        <v>144.63</v>
      </c>
      <c r="G223" s="121">
        <v>44316.364583333336</v>
      </c>
      <c r="H223" s="124">
        <v>450420</v>
      </c>
      <c r="I223" s="124">
        <f t="shared" si="356"/>
        <v>8310</v>
      </c>
      <c r="J223" s="126">
        <f t="shared" si="357"/>
        <v>3.9979166666671517</v>
      </c>
      <c r="K223" s="127">
        <v>5757</v>
      </c>
      <c r="L223" s="124">
        <f t="shared" si="358"/>
        <v>8310</v>
      </c>
      <c r="M223" s="122">
        <f t="shared" si="359"/>
        <v>0.47427999999999998</v>
      </c>
      <c r="N223" s="124">
        <f t="shared" si="360"/>
        <v>3941.2667999999999</v>
      </c>
      <c r="O223" s="123">
        <f t="shared" si="361"/>
        <v>3.9412667999999997</v>
      </c>
      <c r="P223" s="123">
        <f t="shared" si="346"/>
        <v>6.9008110724335596</v>
      </c>
      <c r="R223" s="122">
        <v>865</v>
      </c>
      <c r="S223" s="122">
        <v>890</v>
      </c>
      <c r="T223" s="123">
        <f t="shared" si="313"/>
        <v>877.5</v>
      </c>
      <c r="U223" s="122">
        <v>728</v>
      </c>
      <c r="V223" s="124">
        <f t="shared" si="353"/>
        <v>1808.0357142857142</v>
      </c>
      <c r="W223" s="125">
        <f t="shared" si="337"/>
        <v>1.8080357142857142</v>
      </c>
      <c r="X223" s="123">
        <f t="shared" si="362"/>
        <v>15.024776785714284</v>
      </c>
      <c r="Y223" s="123">
        <f t="shared" si="363"/>
        <v>2.6098274771086127</v>
      </c>
      <c r="Z223" s="123">
        <f t="shared" si="303"/>
        <v>26.307060969254817</v>
      </c>
    </row>
    <row r="224" spans="1:26">
      <c r="A224" s="74"/>
      <c r="B224" s="121">
        <v>44327.364583333336</v>
      </c>
      <c r="C224" s="122">
        <v>474530</v>
      </c>
      <c r="D224" s="122">
        <v>79.823999999999998</v>
      </c>
      <c r="E224" s="122">
        <v>81.44</v>
      </c>
      <c r="F224" s="122">
        <v>175.18</v>
      </c>
      <c r="G224" s="121">
        <v>44323.364583333336</v>
      </c>
      <c r="H224" s="124">
        <v>465590</v>
      </c>
      <c r="I224" s="124">
        <f>C224-H224</f>
        <v>8940</v>
      </c>
      <c r="J224" s="126">
        <f t="shared" ref="J224:J231" si="364">B224-G224</f>
        <v>4</v>
      </c>
      <c r="K224" s="127">
        <v>5760</v>
      </c>
      <c r="L224" s="124">
        <f>C224-H224</f>
        <v>8940</v>
      </c>
      <c r="M224" s="122">
        <f t="shared" ref="M224:M231" si="365">(D224+E224+F224)/1000</f>
        <v>0.33644400000000002</v>
      </c>
      <c r="N224" s="124">
        <f t="shared" ref="N224:N231" si="366">M224*L224</f>
        <v>3007.8093600000002</v>
      </c>
      <c r="O224" s="123">
        <f t="shared" ref="O224:O231" si="367">N224/1000</f>
        <v>3.00780936</v>
      </c>
      <c r="P224" s="123">
        <f t="shared" si="346"/>
        <v>5.263666380000001</v>
      </c>
      <c r="R224" s="122">
        <v>694</v>
      </c>
      <c r="S224" s="122">
        <v>721</v>
      </c>
      <c r="T224" s="123">
        <f t="shared" si="313"/>
        <v>707.5</v>
      </c>
      <c r="U224" s="122">
        <v>745</v>
      </c>
      <c r="V224" s="124">
        <f t="shared" si="353"/>
        <v>1424.4966442953021</v>
      </c>
      <c r="W224" s="125">
        <f t="shared" si="337"/>
        <v>1.424496644295302</v>
      </c>
      <c r="X224" s="123">
        <f t="shared" ref="X224:X231" si="368">(W224*I224)/1000</f>
        <v>12.734999999999999</v>
      </c>
      <c r="Y224" s="123">
        <f t="shared" ref="Y224:Y231" si="369">(X224*1000)/K224</f>
        <v>2.2109375</v>
      </c>
      <c r="Z224" s="123">
        <f t="shared" si="303"/>
        <v>22.286249999999999</v>
      </c>
    </row>
    <row r="225" spans="1:26">
      <c r="A225" s="74"/>
      <c r="B225" s="121">
        <v>44334.357638888891</v>
      </c>
      <c r="C225" s="122">
        <v>489410</v>
      </c>
      <c r="D225" s="122">
        <v>59.64</v>
      </c>
      <c r="E225" s="122">
        <v>125.23</v>
      </c>
      <c r="F225" s="122">
        <v>139.58000000000001</v>
      </c>
      <c r="G225" s="121">
        <v>44330.388194444444</v>
      </c>
      <c r="H225" s="124">
        <v>480780</v>
      </c>
      <c r="I225" s="124">
        <f>C225-H225</f>
        <v>8630</v>
      </c>
      <c r="J225" s="126">
        <f t="shared" si="364"/>
        <v>3.9694444444467081</v>
      </c>
      <c r="K225" s="127">
        <v>5716</v>
      </c>
      <c r="L225" s="124">
        <f>C225-H225</f>
        <v>8630</v>
      </c>
      <c r="M225" s="122">
        <f t="shared" si="365"/>
        <v>0.32445000000000007</v>
      </c>
      <c r="N225" s="124">
        <f t="shared" si="366"/>
        <v>2800.0035000000007</v>
      </c>
      <c r="O225" s="123">
        <f t="shared" si="367"/>
        <v>2.8000035000000008</v>
      </c>
      <c r="P225" s="123">
        <f t="shared" si="346"/>
        <v>4.9377248565430385</v>
      </c>
      <c r="R225" s="122">
        <v>907</v>
      </c>
      <c r="S225" s="122">
        <v>902</v>
      </c>
      <c r="T225" s="123">
        <f t="shared" si="313"/>
        <v>904.5</v>
      </c>
      <c r="U225" s="122">
        <v>747</v>
      </c>
      <c r="V225" s="124">
        <f t="shared" si="353"/>
        <v>1816.2650602409637</v>
      </c>
      <c r="W225" s="125">
        <f t="shared" si="337"/>
        <v>1.8162650602409638</v>
      </c>
      <c r="X225" s="123">
        <f t="shared" si="368"/>
        <v>15.674367469879517</v>
      </c>
      <c r="Y225" s="123">
        <f t="shared" si="369"/>
        <v>2.7421916497339951</v>
      </c>
      <c r="Z225" s="123">
        <f t="shared" si="303"/>
        <v>27.641291829318671</v>
      </c>
    </row>
    <row r="226" spans="1:26">
      <c r="A226" s="74"/>
      <c r="B226" s="121">
        <v>44341.361111111109</v>
      </c>
      <c r="C226" s="122">
        <v>3850</v>
      </c>
      <c r="D226" s="122">
        <v>26.91</v>
      </c>
      <c r="E226" s="122">
        <v>142.71</v>
      </c>
      <c r="F226" s="122">
        <v>181.8</v>
      </c>
      <c r="G226" s="121">
        <v>44337.361111111109</v>
      </c>
      <c r="H226" s="124">
        <v>496300</v>
      </c>
      <c r="I226" s="124">
        <v>7540</v>
      </c>
      <c r="J226" s="126">
        <f t="shared" si="364"/>
        <v>4</v>
      </c>
      <c r="K226" s="127">
        <v>5760</v>
      </c>
      <c r="L226" s="124">
        <v>7540</v>
      </c>
      <c r="M226" s="122">
        <f t="shared" si="365"/>
        <v>0.35142000000000001</v>
      </c>
      <c r="N226" s="124">
        <f t="shared" si="366"/>
        <v>2649.7067999999999</v>
      </c>
      <c r="O226" s="123">
        <f t="shared" si="367"/>
        <v>2.6497068000000001</v>
      </c>
      <c r="P226" s="123">
        <f t="shared" si="346"/>
        <v>4.6369869000000001</v>
      </c>
      <c r="R226" s="122">
        <v>849</v>
      </c>
      <c r="S226" s="122">
        <v>833</v>
      </c>
      <c r="T226" s="123">
        <f t="shared" si="313"/>
        <v>841</v>
      </c>
      <c r="U226" s="122">
        <v>752</v>
      </c>
      <c r="V226" s="124">
        <f t="shared" si="353"/>
        <v>1677.5265957446809</v>
      </c>
      <c r="W226" s="125">
        <f t="shared" si="337"/>
        <v>1.677526595744681</v>
      </c>
      <c r="X226" s="123">
        <f t="shared" si="368"/>
        <v>12.648550531914895</v>
      </c>
      <c r="Y226" s="123">
        <f t="shared" si="369"/>
        <v>2.1959289117907801</v>
      </c>
      <c r="Z226" s="123">
        <f t="shared" si="303"/>
        <v>22.134963430851066</v>
      </c>
    </row>
    <row r="227" spans="1:26">
      <c r="A227" s="74"/>
      <c r="B227" s="121">
        <v>44348.364583333336</v>
      </c>
      <c r="C227" s="122">
        <v>17920</v>
      </c>
      <c r="D227" s="122">
        <v>20.82</v>
      </c>
      <c r="E227" s="122">
        <v>160.09</v>
      </c>
      <c r="F227" s="122">
        <v>199.39</v>
      </c>
      <c r="G227" s="121">
        <v>44344.368055555555</v>
      </c>
      <c r="H227" s="124">
        <v>10550</v>
      </c>
      <c r="I227" s="124">
        <f t="shared" ref="I227:I236" si="370">C227-H227</f>
        <v>7370</v>
      </c>
      <c r="J227" s="126">
        <f t="shared" si="364"/>
        <v>3.9965277777810115</v>
      </c>
      <c r="K227" s="127">
        <v>5755</v>
      </c>
      <c r="L227" s="124">
        <f t="shared" ref="L227:L236" si="371">C227-H227</f>
        <v>7370</v>
      </c>
      <c r="M227" s="122">
        <f t="shared" si="365"/>
        <v>0.38029999999999997</v>
      </c>
      <c r="N227" s="124">
        <f t="shared" si="366"/>
        <v>2802.8109999999997</v>
      </c>
      <c r="O227" s="123">
        <f t="shared" si="367"/>
        <v>2.8028109999999997</v>
      </c>
      <c r="P227" s="123">
        <f t="shared" si="346"/>
        <v>4.9091806915725451</v>
      </c>
      <c r="R227" s="122">
        <v>857</v>
      </c>
      <c r="S227" s="122">
        <v>878</v>
      </c>
      <c r="T227" s="123">
        <f t="shared" si="313"/>
        <v>867.5</v>
      </c>
      <c r="U227" s="122">
        <v>759</v>
      </c>
      <c r="V227" s="124">
        <f t="shared" si="353"/>
        <v>1714.4268774703557</v>
      </c>
      <c r="W227" s="125">
        <f t="shared" si="337"/>
        <v>1.7144268774703557</v>
      </c>
      <c r="X227" s="123">
        <f t="shared" si="368"/>
        <v>12.635326086956521</v>
      </c>
      <c r="Y227" s="123">
        <f t="shared" si="369"/>
        <v>2.1955388509046956</v>
      </c>
      <c r="Z227" s="123">
        <f t="shared" si="303"/>
        <v>22.13103161711933</v>
      </c>
    </row>
    <row r="228" spans="1:26">
      <c r="A228" s="74"/>
      <c r="B228" s="121">
        <v>44355.364583333336</v>
      </c>
      <c r="C228" s="122">
        <v>33820</v>
      </c>
      <c r="D228" s="122">
        <v>17.25</v>
      </c>
      <c r="E228" s="122">
        <v>107.95</v>
      </c>
      <c r="F228" s="122">
        <v>165.67</v>
      </c>
      <c r="G228" s="121">
        <v>44351.359027777777</v>
      </c>
      <c r="H228" s="124">
        <v>27500</v>
      </c>
      <c r="I228" s="124">
        <f t="shared" si="370"/>
        <v>6320</v>
      </c>
      <c r="J228" s="126">
        <f t="shared" si="364"/>
        <v>4.0055555555591127</v>
      </c>
      <c r="K228" s="127">
        <v>5768</v>
      </c>
      <c r="L228" s="124">
        <f t="shared" si="371"/>
        <v>6320</v>
      </c>
      <c r="M228" s="122">
        <f t="shared" si="365"/>
        <v>0.29087000000000002</v>
      </c>
      <c r="N228" s="124">
        <f t="shared" si="366"/>
        <v>1838.2984000000001</v>
      </c>
      <c r="O228" s="123">
        <f t="shared" si="367"/>
        <v>1.8382984000000002</v>
      </c>
      <c r="P228" s="123">
        <f t="shared" si="346"/>
        <v>3.2125603106796121</v>
      </c>
      <c r="R228" s="122">
        <v>670</v>
      </c>
      <c r="S228" s="122">
        <v>669</v>
      </c>
      <c r="T228" s="123">
        <f t="shared" si="313"/>
        <v>669.5</v>
      </c>
      <c r="U228" s="122">
        <v>753</v>
      </c>
      <c r="V228" s="124">
        <f t="shared" si="353"/>
        <v>1333.6653386454184</v>
      </c>
      <c r="W228" s="125">
        <f t="shared" si="337"/>
        <v>1.3336653386454185</v>
      </c>
      <c r="X228" s="123">
        <f t="shared" si="368"/>
        <v>8.428764940239045</v>
      </c>
      <c r="Y228" s="123">
        <f t="shared" si="369"/>
        <v>1.4612976664769497</v>
      </c>
      <c r="Z228" s="123">
        <f t="shared" si="303"/>
        <v>14.729880478087653</v>
      </c>
    </row>
    <row r="229" spans="1:26">
      <c r="A229" s="74"/>
      <c r="B229" s="121">
        <v>44362.364583333336</v>
      </c>
      <c r="C229" s="122">
        <v>46470</v>
      </c>
      <c r="D229" s="122">
        <v>47.27</v>
      </c>
      <c r="E229" s="122">
        <v>16.97</v>
      </c>
      <c r="F229" s="122">
        <v>258.69</v>
      </c>
      <c r="G229" s="121">
        <v>44358.359722222223</v>
      </c>
      <c r="H229" s="124">
        <v>39260</v>
      </c>
      <c r="I229" s="124">
        <f t="shared" si="370"/>
        <v>7210</v>
      </c>
      <c r="J229" s="126">
        <f t="shared" si="364"/>
        <v>4.0048611111124046</v>
      </c>
      <c r="K229" s="127">
        <v>5767</v>
      </c>
      <c r="L229" s="124">
        <f t="shared" si="371"/>
        <v>7210</v>
      </c>
      <c r="M229" s="122">
        <f t="shared" si="365"/>
        <v>0.32292999999999999</v>
      </c>
      <c r="N229" s="124">
        <f t="shared" si="366"/>
        <v>2328.3253</v>
      </c>
      <c r="O229" s="123">
        <f t="shared" si="367"/>
        <v>2.3283252999999999</v>
      </c>
      <c r="P229" s="123">
        <f t="shared" si="346"/>
        <v>4.0696235519334145</v>
      </c>
      <c r="R229" s="122">
        <v>651</v>
      </c>
      <c r="S229" s="122">
        <v>644</v>
      </c>
      <c r="T229" s="123">
        <f t="shared" si="313"/>
        <v>647.5</v>
      </c>
      <c r="U229" s="122">
        <v>742</v>
      </c>
      <c r="V229" s="124">
        <f t="shared" si="353"/>
        <v>1308.9622641509434</v>
      </c>
      <c r="W229" s="125">
        <f t="shared" si="337"/>
        <v>1.3089622641509433</v>
      </c>
      <c r="X229" s="123">
        <f t="shared" si="368"/>
        <v>9.4376179245283023</v>
      </c>
      <c r="Y229" s="123">
        <f t="shared" si="369"/>
        <v>1.636486548383614</v>
      </c>
      <c r="Z229" s="123">
        <f t="shared" si="303"/>
        <v>16.495784407706829</v>
      </c>
    </row>
    <row r="230" spans="1:26">
      <c r="A230" s="74"/>
      <c r="B230" s="121">
        <v>44369.359722222223</v>
      </c>
      <c r="C230" s="122">
        <v>61110</v>
      </c>
      <c r="D230" s="122">
        <v>38.14</v>
      </c>
      <c r="E230" s="122">
        <v>116.91</v>
      </c>
      <c r="F230" s="122">
        <v>252.49</v>
      </c>
      <c r="G230" s="121">
        <v>44365.362500000003</v>
      </c>
      <c r="H230" s="124">
        <v>52410</v>
      </c>
      <c r="I230" s="124">
        <f t="shared" si="370"/>
        <v>8700</v>
      </c>
      <c r="J230" s="126">
        <f>B230-G230</f>
        <v>3.9972222222204437</v>
      </c>
      <c r="K230" s="127">
        <v>5756</v>
      </c>
      <c r="L230" s="124">
        <f t="shared" si="371"/>
        <v>8700</v>
      </c>
      <c r="M230" s="122">
        <f>(D230+E230+F230)/1000</f>
        <v>0.40754000000000001</v>
      </c>
      <c r="N230" s="124">
        <f>M230*L230</f>
        <v>3545.598</v>
      </c>
      <c r="O230" s="123">
        <f>N230/1000</f>
        <v>3.545598</v>
      </c>
      <c r="P230" s="123">
        <f t="shared" si="346"/>
        <v>6.2091083808200134</v>
      </c>
      <c r="R230" s="122">
        <v>822</v>
      </c>
      <c r="S230" s="122">
        <v>809</v>
      </c>
      <c r="T230" s="123">
        <f t="shared" si="313"/>
        <v>815.5</v>
      </c>
      <c r="U230" s="122">
        <v>769</v>
      </c>
      <c r="V230" s="124">
        <f t="shared" si="353"/>
        <v>1590.7022106631989</v>
      </c>
      <c r="W230" s="125">
        <f t="shared" si="337"/>
        <v>1.5907022106631989</v>
      </c>
      <c r="X230" s="123">
        <f>(W230*I230)/1000</f>
        <v>13.839109232769832</v>
      </c>
      <c r="Y230" s="123">
        <f>(X230*1000)/K230</f>
        <v>2.4042927784520209</v>
      </c>
      <c r="Z230" s="123">
        <f t="shared" si="303"/>
        <v>24.235271206796369</v>
      </c>
    </row>
    <row r="231" spans="1:26">
      <c r="A231" s="74"/>
      <c r="B231" s="121">
        <v>44370.370833333334</v>
      </c>
      <c r="C231" s="122">
        <v>63490</v>
      </c>
      <c r="D231" s="122">
        <v>25.424140000000001</v>
      </c>
      <c r="E231" s="122">
        <v>94.49306</v>
      </c>
      <c r="F231" s="122">
        <v>304.93630999999999</v>
      </c>
      <c r="G231" s="121">
        <v>44365.362500000003</v>
      </c>
      <c r="H231" s="124">
        <v>52410</v>
      </c>
      <c r="I231" s="124">
        <f t="shared" si="370"/>
        <v>11080</v>
      </c>
      <c r="J231" s="126">
        <f t="shared" si="364"/>
        <v>5.0083333333313931</v>
      </c>
      <c r="K231" s="127">
        <v>7212</v>
      </c>
      <c r="L231" s="124">
        <f t="shared" si="371"/>
        <v>11080</v>
      </c>
      <c r="M231" s="122">
        <f t="shared" si="365"/>
        <v>0.42485351000000005</v>
      </c>
      <c r="N231" s="124">
        <f t="shared" si="366"/>
        <v>4707.3768908000002</v>
      </c>
      <c r="O231" s="123">
        <f t="shared" si="367"/>
        <v>4.7073768908</v>
      </c>
      <c r="P231" s="123">
        <f t="shared" si="346"/>
        <v>6.5793620437138101</v>
      </c>
      <c r="R231" s="122">
        <v>836</v>
      </c>
      <c r="S231" s="122">
        <v>853</v>
      </c>
      <c r="T231" s="123">
        <f t="shared" si="313"/>
        <v>844.5</v>
      </c>
      <c r="U231" s="122">
        <v>750</v>
      </c>
      <c r="V231" s="124">
        <f t="shared" si="353"/>
        <v>1689</v>
      </c>
      <c r="W231" s="125">
        <f t="shared" si="337"/>
        <v>1.6890000000000001</v>
      </c>
      <c r="X231" s="123">
        <f t="shared" si="368"/>
        <v>18.714119999999998</v>
      </c>
      <c r="Y231" s="123">
        <f t="shared" si="369"/>
        <v>2.5948585690515804</v>
      </c>
      <c r="Z231" s="123">
        <f t="shared" si="303"/>
        <v>26.156174376039928</v>
      </c>
    </row>
    <row r="232" spans="1:26">
      <c r="A232" s="74"/>
      <c r="B232" s="121">
        <v>44371</v>
      </c>
      <c r="C232" s="122">
        <v>65570</v>
      </c>
      <c r="D232" s="122">
        <v>17.527999999999999</v>
      </c>
      <c r="E232" s="122">
        <v>76.712000000000003</v>
      </c>
      <c r="F232" s="122">
        <v>281.58100000000002</v>
      </c>
      <c r="G232" s="121">
        <v>44365.362500000003</v>
      </c>
      <c r="H232" s="124">
        <v>52410</v>
      </c>
      <c r="I232" s="124">
        <f>C232-H232</f>
        <v>13160</v>
      </c>
      <c r="J232" s="126">
        <f>B232-G232</f>
        <v>5.6374999999970896</v>
      </c>
      <c r="K232" s="127">
        <v>8118</v>
      </c>
      <c r="L232" s="124">
        <f>C232-H232</f>
        <v>13160</v>
      </c>
      <c r="M232" s="122">
        <f>(D232+E232+F232)/1000</f>
        <v>0.37582100000000002</v>
      </c>
      <c r="N232" s="124">
        <f>M232*L232</f>
        <v>4945.8043600000001</v>
      </c>
      <c r="O232" s="123">
        <f>N232/1000</f>
        <v>4.9458043600000003</v>
      </c>
      <c r="P232" s="123">
        <f t="shared" si="346"/>
        <v>6.1411317995565415</v>
      </c>
      <c r="R232" s="122">
        <v>858</v>
      </c>
      <c r="S232" s="122">
        <v>807</v>
      </c>
      <c r="T232" s="123">
        <f t="shared" si="313"/>
        <v>832.5</v>
      </c>
      <c r="U232" s="122">
        <v>729</v>
      </c>
      <c r="V232" s="124">
        <f t="shared" si="353"/>
        <v>1712.962962962963</v>
      </c>
      <c r="W232" s="125">
        <f t="shared" si="337"/>
        <v>1.712962962962963</v>
      </c>
      <c r="X232" s="123">
        <f>(W232*I232)/1000</f>
        <v>22.542592592592595</v>
      </c>
      <c r="Y232" s="123">
        <f>(X232*1000)/K232</f>
        <v>2.7768653107406496</v>
      </c>
      <c r="Z232" s="123">
        <f t="shared" si="303"/>
        <v>27.990802332265748</v>
      </c>
    </row>
    <row r="233" spans="1:26" ht="15">
      <c r="A233" s="74"/>
      <c r="B233" s="121">
        <v>44376</v>
      </c>
      <c r="C233" s="122">
        <v>74230</v>
      </c>
      <c r="D233" s="122">
        <v>58.289000000000001</v>
      </c>
      <c r="E233" s="122">
        <v>108.98</v>
      </c>
      <c r="F233" s="122">
        <v>235.89</v>
      </c>
      <c r="G233" s="121">
        <v>44372.367361111108</v>
      </c>
      <c r="H233" s="8">
        <v>67320</v>
      </c>
      <c r="I233" s="124">
        <f t="shared" ref="I233:I234" si="372">C233-H233</f>
        <v>6910</v>
      </c>
      <c r="J233" s="126">
        <f t="shared" ref="J233" si="373">B233-G233</f>
        <v>3.632638888891961</v>
      </c>
      <c r="K233" s="127">
        <v>5231</v>
      </c>
      <c r="L233" s="124">
        <f t="shared" ref="L233:L234" si="374">C233-H233</f>
        <v>6910</v>
      </c>
      <c r="M233" s="122">
        <f t="shared" ref="M233:M234" si="375">(D233+E233+F233)/1000</f>
        <v>0.40315899999999999</v>
      </c>
      <c r="N233" s="124">
        <f t="shared" ref="N233:N234" si="376">M233*L233</f>
        <v>2785.8286899999998</v>
      </c>
      <c r="O233" s="123">
        <f t="shared" ref="O233:O234" si="377">N233/1000</f>
        <v>2.7858286899999998</v>
      </c>
      <c r="P233" s="123">
        <f t="shared" si="346"/>
        <v>5.3682189247180272</v>
      </c>
      <c r="R233" s="122">
        <v>859</v>
      </c>
      <c r="S233" s="122">
        <v>865</v>
      </c>
      <c r="T233" s="123">
        <f t="shared" si="313"/>
        <v>862</v>
      </c>
      <c r="U233" s="122">
        <v>749</v>
      </c>
      <c r="V233" s="124">
        <f t="shared" si="353"/>
        <v>1726.30173564753</v>
      </c>
      <c r="W233" s="125">
        <f t="shared" si="337"/>
        <v>1.7263017356475301</v>
      </c>
      <c r="X233" s="123">
        <f t="shared" ref="X233:X234" si="378">(W233*I233)/1000</f>
        <v>11.928744993324432</v>
      </c>
      <c r="Y233" s="123">
        <f t="shared" ref="Y233:Y234" si="379">(X233*1000)/K233</f>
        <v>2.2803947607196395</v>
      </c>
      <c r="Z233" s="123">
        <f t="shared" si="303"/>
        <v>22.986379188053967</v>
      </c>
    </row>
    <row r="234" spans="1:26">
      <c r="A234" s="74"/>
      <c r="B234" s="121">
        <v>44383.364583333336</v>
      </c>
      <c r="C234" s="122">
        <v>87950</v>
      </c>
      <c r="D234" s="122">
        <v>87.032970000000006</v>
      </c>
      <c r="E234" s="122">
        <v>41.47</v>
      </c>
      <c r="F234" s="122">
        <v>234.93075999999999</v>
      </c>
      <c r="G234" s="121">
        <v>44379.354166666664</v>
      </c>
      <c r="H234" s="124">
        <v>79620</v>
      </c>
      <c r="I234" s="124">
        <f t="shared" si="372"/>
        <v>8330</v>
      </c>
      <c r="J234" s="126">
        <f t="shared" ref="J234:J239" si="380">B234-G234</f>
        <v>4.0104166666715173</v>
      </c>
      <c r="K234" s="127">
        <v>5775</v>
      </c>
      <c r="L234" s="124">
        <f t="shared" si="374"/>
        <v>8330</v>
      </c>
      <c r="M234" s="122">
        <f t="shared" si="375"/>
        <v>0.36343372999999995</v>
      </c>
      <c r="N234" s="124">
        <f t="shared" si="376"/>
        <v>3027.4029708999997</v>
      </c>
      <c r="O234" s="123">
        <f t="shared" si="377"/>
        <v>3.0274029708999999</v>
      </c>
      <c r="P234" s="123">
        <f t="shared" si="346"/>
        <v>5.2841942764800001</v>
      </c>
      <c r="R234" s="122">
        <v>689</v>
      </c>
      <c r="S234" s="122">
        <v>665</v>
      </c>
      <c r="T234" s="123">
        <f t="shared" si="313"/>
        <v>677</v>
      </c>
      <c r="U234" s="122">
        <v>745</v>
      </c>
      <c r="V234" s="124">
        <f t="shared" si="353"/>
        <v>1363.0872483221476</v>
      </c>
      <c r="W234" s="125">
        <f t="shared" si="337"/>
        <v>1.3630872483221477</v>
      </c>
      <c r="X234" s="123">
        <f t="shared" si="378"/>
        <v>11.35451677852349</v>
      </c>
      <c r="Y234" s="123">
        <f t="shared" si="379"/>
        <v>1.9661500915192189</v>
      </c>
      <c r="Z234" s="123">
        <f t="shared" si="303"/>
        <v>19.818792922513726</v>
      </c>
    </row>
    <row r="235" spans="1:26">
      <c r="A235" s="74"/>
      <c r="B235" s="121">
        <v>44390.368750000001</v>
      </c>
      <c r="C235" s="122">
        <v>100970</v>
      </c>
      <c r="D235" s="122">
        <v>109.5</v>
      </c>
      <c r="E235" s="122">
        <v>36.9</v>
      </c>
      <c r="F235" s="122">
        <v>234.8</v>
      </c>
      <c r="G235" s="121">
        <v>44386.356249999997</v>
      </c>
      <c r="H235" s="124">
        <v>93260</v>
      </c>
      <c r="I235" s="124">
        <f>C235-H235</f>
        <v>7710</v>
      </c>
      <c r="J235" s="126">
        <f t="shared" si="380"/>
        <v>4.0125000000043656</v>
      </c>
      <c r="K235" s="127">
        <v>5778</v>
      </c>
      <c r="L235" s="124">
        <f>C235-H235</f>
        <v>7710</v>
      </c>
      <c r="M235" s="122">
        <f t="shared" ref="M235:M239" si="381">(D235+E235+F235)/1000</f>
        <v>0.38120000000000004</v>
      </c>
      <c r="N235" s="124">
        <f t="shared" ref="N235:N239" si="382">M235*L235</f>
        <v>2939.0520000000001</v>
      </c>
      <c r="O235" s="123">
        <f t="shared" ref="O235:O239" si="383">N235/1000</f>
        <v>2.9390520000000002</v>
      </c>
      <c r="P235" s="123">
        <f t="shared" si="346"/>
        <v>5.1273181308411209</v>
      </c>
      <c r="R235" s="122">
        <v>704</v>
      </c>
      <c r="S235" s="122">
        <v>724</v>
      </c>
      <c r="T235" s="123">
        <f t="shared" si="313"/>
        <v>714</v>
      </c>
      <c r="U235" s="122">
        <v>765</v>
      </c>
      <c r="V235" s="124">
        <f t="shared" si="353"/>
        <v>1400</v>
      </c>
      <c r="W235" s="125">
        <f t="shared" si="337"/>
        <v>1.4</v>
      </c>
      <c r="X235" s="123">
        <f t="shared" ref="X235:X239" si="384">(W235*I235)/1000</f>
        <v>10.794</v>
      </c>
      <c r="Y235" s="123">
        <f t="shared" ref="Y235:Y239" si="385">(X235*1000)/K235</f>
        <v>1.8681204569055037</v>
      </c>
      <c r="Z235" s="123">
        <f t="shared" si="303"/>
        <v>18.830654205607477</v>
      </c>
    </row>
    <row r="236" spans="1:26">
      <c r="A236" s="74"/>
      <c r="B236" s="121">
        <v>44396.364583333336</v>
      </c>
      <c r="C236" s="122">
        <v>111810</v>
      </c>
      <c r="D236" s="122">
        <v>116.97</v>
      </c>
      <c r="E236" s="122">
        <v>25.42</v>
      </c>
      <c r="F236" s="122">
        <v>263.3</v>
      </c>
      <c r="G236" s="121">
        <v>44393.365277777775</v>
      </c>
      <c r="H236" s="124">
        <v>106520</v>
      </c>
      <c r="I236" s="124">
        <f t="shared" si="370"/>
        <v>5290</v>
      </c>
      <c r="J236" s="126">
        <f t="shared" si="380"/>
        <v>2.9993055555605679</v>
      </c>
      <c r="K236" s="127">
        <v>4319</v>
      </c>
      <c r="L236" s="124">
        <f t="shared" si="371"/>
        <v>5290</v>
      </c>
      <c r="M236" s="122">
        <f t="shared" si="381"/>
        <v>0.40569</v>
      </c>
      <c r="N236" s="124">
        <f t="shared" si="382"/>
        <v>2146.1001000000001</v>
      </c>
      <c r="O236" s="123">
        <f t="shared" si="383"/>
        <v>2.1461001</v>
      </c>
      <c r="P236" s="123">
        <f t="shared" si="346"/>
        <v>5.0087263273906002</v>
      </c>
      <c r="R236" s="122">
        <v>677</v>
      </c>
      <c r="S236" s="122">
        <v>720</v>
      </c>
      <c r="T236" s="123">
        <f t="shared" si="313"/>
        <v>698.5</v>
      </c>
      <c r="U236" s="122">
        <v>778</v>
      </c>
      <c r="V236" s="124">
        <f t="shared" si="353"/>
        <v>1346.7223650385604</v>
      </c>
      <c r="W236" s="125">
        <f t="shared" si="337"/>
        <v>1.3467223650385605</v>
      </c>
      <c r="X236" s="123">
        <f t="shared" si="384"/>
        <v>7.1241613110539843</v>
      </c>
      <c r="Y236" s="123">
        <f t="shared" si="385"/>
        <v>1.6494932417351202</v>
      </c>
      <c r="Z236" s="123">
        <f t="shared" si="303"/>
        <v>16.626891876690014</v>
      </c>
    </row>
    <row r="237" spans="1:26">
      <c r="A237" s="74"/>
      <c r="B237" s="121">
        <v>44397.368055555555</v>
      </c>
      <c r="C237" s="122">
        <v>113870</v>
      </c>
      <c r="D237" s="122">
        <v>121.21</v>
      </c>
      <c r="E237" s="122">
        <v>6.56</v>
      </c>
      <c r="F237" s="122">
        <v>312.77</v>
      </c>
      <c r="G237" s="121">
        <v>44393.365277777775</v>
      </c>
      <c r="H237" s="124">
        <v>106520</v>
      </c>
      <c r="I237" s="124">
        <f t="shared" ref="I237:I241" si="386">C237-H237</f>
        <v>7350</v>
      </c>
      <c r="J237" s="126">
        <f t="shared" si="380"/>
        <v>4.0027777777795563</v>
      </c>
      <c r="K237" s="127">
        <v>5764</v>
      </c>
      <c r="L237" s="124">
        <f t="shared" ref="L237:L241" si="387">C237-H237</f>
        <v>7350</v>
      </c>
      <c r="M237" s="122">
        <f t="shared" si="381"/>
        <v>0.44053999999999999</v>
      </c>
      <c r="N237" s="124">
        <f t="shared" si="382"/>
        <v>3237.9690000000001</v>
      </c>
      <c r="O237" s="123">
        <f t="shared" si="383"/>
        <v>3.2379690000000001</v>
      </c>
      <c r="P237" s="123">
        <f t="shared" si="346"/>
        <v>5.6625134489937547</v>
      </c>
      <c r="R237" s="122">
        <v>683</v>
      </c>
      <c r="S237" s="122">
        <v>679</v>
      </c>
      <c r="T237" s="123">
        <f t="shared" si="313"/>
        <v>681</v>
      </c>
      <c r="U237" s="122">
        <v>725</v>
      </c>
      <c r="V237" s="124">
        <f t="shared" si="353"/>
        <v>1408.9655172413793</v>
      </c>
      <c r="W237" s="125">
        <f t="shared" si="337"/>
        <v>1.4089655172413793</v>
      </c>
      <c r="X237" s="123">
        <f t="shared" si="384"/>
        <v>10.355896551724138</v>
      </c>
      <c r="Y237" s="123">
        <f t="shared" si="385"/>
        <v>1.7966510325683791</v>
      </c>
      <c r="Z237" s="123">
        <f t="shared" ref="Z237:Z242" si="388">(Y237*$C$2)/1000</f>
        <v>18.11024240828926</v>
      </c>
    </row>
    <row r="238" spans="1:26">
      <c r="A238" s="74"/>
      <c r="B238" s="121">
        <v>44398.372916666667</v>
      </c>
      <c r="C238" s="122">
        <v>116240</v>
      </c>
      <c r="D238" s="122">
        <v>111.65</v>
      </c>
      <c r="E238" s="122">
        <v>14.39</v>
      </c>
      <c r="F238" s="122">
        <v>235.3</v>
      </c>
      <c r="G238" s="121">
        <v>44393.365277777775</v>
      </c>
      <c r="H238" s="124">
        <v>106520</v>
      </c>
      <c r="I238" s="124">
        <f t="shared" si="386"/>
        <v>9720</v>
      </c>
      <c r="J238" s="126">
        <f t="shared" si="380"/>
        <v>5.007638888891961</v>
      </c>
      <c r="K238" s="127">
        <v>7211</v>
      </c>
      <c r="L238" s="124">
        <f t="shared" si="387"/>
        <v>9720</v>
      </c>
      <c r="M238" s="122">
        <f t="shared" si="381"/>
        <v>0.36134000000000005</v>
      </c>
      <c r="N238" s="124">
        <f t="shared" si="382"/>
        <v>3512.2248000000004</v>
      </c>
      <c r="O238" s="123">
        <f t="shared" si="383"/>
        <v>3.5122248000000003</v>
      </c>
      <c r="P238" s="123">
        <f t="shared" si="346"/>
        <v>4.909613920954099</v>
      </c>
      <c r="R238" s="122">
        <v>724</v>
      </c>
      <c r="S238" s="122">
        <v>741</v>
      </c>
      <c r="T238" s="123">
        <f t="shared" si="313"/>
        <v>732.5</v>
      </c>
      <c r="U238" s="122">
        <v>742</v>
      </c>
      <c r="V238" s="124">
        <f t="shared" si="353"/>
        <v>1480.7951482479784</v>
      </c>
      <c r="W238" s="125">
        <f t="shared" si="337"/>
        <v>1.4807951482479784</v>
      </c>
      <c r="X238" s="123">
        <f t="shared" si="384"/>
        <v>14.393328840970351</v>
      </c>
      <c r="Y238" s="123">
        <f t="shared" si="385"/>
        <v>1.9960239690709127</v>
      </c>
      <c r="Z238" s="123">
        <f t="shared" si="388"/>
        <v>20.119921608234801</v>
      </c>
    </row>
    <row r="239" spans="1:26">
      <c r="A239" s="74"/>
      <c r="B239" s="121">
        <v>44399.370833333334</v>
      </c>
      <c r="C239" s="122">
        <v>118470</v>
      </c>
      <c r="D239" s="122">
        <v>117.62</v>
      </c>
      <c r="E239" s="122">
        <v>38.020000000000003</v>
      </c>
      <c r="F239" s="122">
        <v>234.5</v>
      </c>
      <c r="G239" s="121">
        <v>44393.365277777775</v>
      </c>
      <c r="H239" s="124">
        <v>106520</v>
      </c>
      <c r="I239" s="124">
        <f t="shared" si="386"/>
        <v>11950</v>
      </c>
      <c r="J239" s="126">
        <f t="shared" si="380"/>
        <v>6.0055555555591127</v>
      </c>
      <c r="K239" s="127">
        <v>8648</v>
      </c>
      <c r="L239" s="124">
        <f t="shared" si="387"/>
        <v>11950</v>
      </c>
      <c r="M239" s="122">
        <f t="shared" si="381"/>
        <v>0.39013999999999999</v>
      </c>
      <c r="N239" s="124">
        <f t="shared" si="382"/>
        <v>4662.1729999999998</v>
      </c>
      <c r="O239" s="123">
        <f t="shared" si="383"/>
        <v>4.6621730000000001</v>
      </c>
      <c r="P239" s="123">
        <f t="shared" si="346"/>
        <v>5.4341701942645697</v>
      </c>
      <c r="R239" s="122">
        <v>735</v>
      </c>
      <c r="S239" s="122">
        <v>738</v>
      </c>
      <c r="T239" s="123">
        <f t="shared" si="313"/>
        <v>736.5</v>
      </c>
      <c r="U239" s="122">
        <v>747</v>
      </c>
      <c r="V239" s="124">
        <f t="shared" si="353"/>
        <v>1478.9156626506024</v>
      </c>
      <c r="W239" s="125">
        <f t="shared" si="337"/>
        <v>1.4789156626506024</v>
      </c>
      <c r="X239" s="123">
        <f t="shared" si="384"/>
        <v>17.673042168674698</v>
      </c>
      <c r="Y239" s="123">
        <f t="shared" si="385"/>
        <v>2.0435987706608119</v>
      </c>
      <c r="Z239" s="123">
        <f t="shared" si="388"/>
        <v>20.599475608260981</v>
      </c>
    </row>
    <row r="240" spans="1:26">
      <c r="A240" s="74"/>
      <c r="B240" s="121">
        <v>44403.364583333336</v>
      </c>
      <c r="C240" s="122">
        <v>127700</v>
      </c>
      <c r="D240" s="122">
        <v>98.66</v>
      </c>
      <c r="E240" s="122">
        <v>97.37</v>
      </c>
      <c r="F240" s="122">
        <v>164.59</v>
      </c>
      <c r="G240" s="121">
        <v>44400.364583333336</v>
      </c>
      <c r="H240" s="124">
        <v>120770</v>
      </c>
      <c r="I240" s="124">
        <f t="shared" si="386"/>
        <v>6930</v>
      </c>
      <c r="J240" s="126">
        <f>B240-G240</f>
        <v>3</v>
      </c>
      <c r="K240" s="127">
        <v>4320</v>
      </c>
      <c r="L240" s="124">
        <f t="shared" si="387"/>
        <v>6930</v>
      </c>
      <c r="M240" s="122">
        <f>(D240+E240+F240)/1000</f>
        <v>0.36062</v>
      </c>
      <c r="N240" s="124">
        <f>M240*L240</f>
        <v>2499.0965999999999</v>
      </c>
      <c r="O240" s="123">
        <f>N240/1000</f>
        <v>2.4990965999999997</v>
      </c>
      <c r="P240" s="123">
        <f t="shared" si="346"/>
        <v>5.8312253999999992</v>
      </c>
      <c r="R240" s="122">
        <v>860</v>
      </c>
      <c r="S240" s="122">
        <v>840</v>
      </c>
      <c r="T240" s="123">
        <f t="shared" si="313"/>
        <v>850</v>
      </c>
      <c r="U240" s="122">
        <v>741</v>
      </c>
      <c r="V240" s="124">
        <f t="shared" si="353"/>
        <v>1720.6477732793521</v>
      </c>
      <c r="W240" s="125">
        <f t="shared" si="337"/>
        <v>1.7206477732793521</v>
      </c>
      <c r="X240" s="123">
        <f>(W240*I240)/1000</f>
        <v>11.924089068825909</v>
      </c>
      <c r="Y240" s="123">
        <f>(X240*1000)/K240</f>
        <v>2.7602058029689607</v>
      </c>
      <c r="Z240" s="123">
        <f t="shared" si="388"/>
        <v>27.822874493927124</v>
      </c>
    </row>
    <row r="241" spans="1:26">
      <c r="A241" s="74"/>
      <c r="B241" s="121">
        <v>44404.361111111109</v>
      </c>
      <c r="C241" s="122">
        <v>130190</v>
      </c>
      <c r="D241" s="122">
        <v>128.4</v>
      </c>
      <c r="E241" s="122">
        <v>19.89</v>
      </c>
      <c r="F241" s="122">
        <v>251.71</v>
      </c>
      <c r="G241" s="121">
        <v>44400.364583333336</v>
      </c>
      <c r="H241" s="124">
        <v>120770</v>
      </c>
      <c r="I241" s="124">
        <f t="shared" si="386"/>
        <v>9420</v>
      </c>
      <c r="J241" s="126">
        <f>B241-G241</f>
        <v>3.9965277777737356</v>
      </c>
      <c r="K241" s="127">
        <v>5755</v>
      </c>
      <c r="L241" s="124">
        <f t="shared" si="387"/>
        <v>9420</v>
      </c>
      <c r="M241" s="122">
        <f>(D241+E241+F241)/1000</f>
        <v>0.4</v>
      </c>
      <c r="N241" s="124">
        <f>M241*L241</f>
        <v>3768</v>
      </c>
      <c r="O241" s="123">
        <f>N241/1000</f>
        <v>3.7679999999999998</v>
      </c>
      <c r="P241" s="123">
        <f t="shared" si="346"/>
        <v>6.599728931364031</v>
      </c>
      <c r="R241" s="122">
        <v>840</v>
      </c>
      <c r="S241" s="122">
        <v>847</v>
      </c>
      <c r="T241" s="123">
        <f t="shared" si="313"/>
        <v>843.5</v>
      </c>
      <c r="U241" s="122">
        <v>738</v>
      </c>
      <c r="V241" s="124">
        <f t="shared" si="353"/>
        <v>1714.4308943089432</v>
      </c>
      <c r="W241" s="125">
        <f t="shared" si="337"/>
        <v>1.7144308943089432</v>
      </c>
      <c r="X241" s="123">
        <f>(W241*I241)/1000</f>
        <v>16.149939024390246</v>
      </c>
      <c r="Y241" s="123">
        <f>(X241*1000)/K241</f>
        <v>2.8062448348201992</v>
      </c>
      <c r="Z241" s="123">
        <f t="shared" si="388"/>
        <v>28.286947934987609</v>
      </c>
    </row>
    <row r="242" spans="1:26">
      <c r="A242" s="74"/>
      <c r="B242" s="121">
        <v>44405.35</v>
      </c>
      <c r="C242" s="122">
        <v>131930</v>
      </c>
      <c r="D242" s="122">
        <v>23.14</v>
      </c>
      <c r="E242" s="122">
        <v>0</v>
      </c>
      <c r="F242" s="122">
        <v>284.94</v>
      </c>
      <c r="G242" s="121">
        <v>44400.364583333336</v>
      </c>
      <c r="H242" s="124">
        <v>120770</v>
      </c>
      <c r="I242" s="124">
        <f>C242-H242</f>
        <v>11160</v>
      </c>
      <c r="J242" s="126">
        <f>B242-G242</f>
        <v>4.9854166666627862</v>
      </c>
      <c r="K242" s="127">
        <v>7179</v>
      </c>
      <c r="L242" s="124">
        <f>C242-H242</f>
        <v>11160</v>
      </c>
      <c r="M242" s="122">
        <f>(D242+E242+F242)/1000</f>
        <v>0.30807999999999996</v>
      </c>
      <c r="N242" s="124">
        <f>M242*L242</f>
        <v>3438.1727999999998</v>
      </c>
      <c r="O242" s="123">
        <f>N242/1000</f>
        <v>3.4381727999999998</v>
      </c>
      <c r="P242" s="123">
        <f t="shared" si="346"/>
        <v>4.8275221930631007</v>
      </c>
      <c r="R242" s="122">
        <v>916</v>
      </c>
      <c r="S242" s="122">
        <v>938</v>
      </c>
      <c r="T242" s="123">
        <f t="shared" si="313"/>
        <v>927</v>
      </c>
      <c r="U242" s="122">
        <v>785</v>
      </c>
      <c r="V242" s="124">
        <f t="shared" si="353"/>
        <v>1771.3375796178343</v>
      </c>
      <c r="W242" s="125">
        <f t="shared" si="337"/>
        <v>1.7713375796178343</v>
      </c>
      <c r="X242" s="123">
        <f>(W242*I242)/1000</f>
        <v>19.768127388535031</v>
      </c>
      <c r="Y242" s="123">
        <f>(X242*1000)/K242</f>
        <v>2.7536045951434782</v>
      </c>
      <c r="Z242" s="123">
        <f t="shared" si="388"/>
        <v>27.75633431904626</v>
      </c>
    </row>
    <row r="243" spans="1:26">
      <c r="A243" s="74"/>
      <c r="B243" s="121">
        <v>44406.333333333336</v>
      </c>
      <c r="C243" s="122">
        <v>134280</v>
      </c>
      <c r="D243" s="122">
        <v>26.94</v>
      </c>
      <c r="E243" s="122">
        <v>0</v>
      </c>
      <c r="F243" s="122">
        <v>284.94</v>
      </c>
      <c r="G243" s="121">
        <v>44400.364583333336</v>
      </c>
      <c r="H243" s="124">
        <v>120770</v>
      </c>
      <c r="I243" s="124">
        <f t="shared" ref="I243" si="389">C243-H243</f>
        <v>13510</v>
      </c>
      <c r="J243" s="126">
        <f t="shared" ref="J243" si="390">B243-G243</f>
        <v>5.96875</v>
      </c>
      <c r="K243" s="133">
        <v>8595</v>
      </c>
      <c r="L243" s="124">
        <f t="shared" ref="L243" si="391">C243-H243</f>
        <v>13510</v>
      </c>
      <c r="M243" s="122">
        <f t="shared" ref="M243" si="392">(D243+E243+F243)/1000</f>
        <v>0.31187999999999999</v>
      </c>
      <c r="N243" s="124">
        <f t="shared" ref="N243" si="393">M243*L243</f>
        <v>4213.4988000000003</v>
      </c>
      <c r="O243" s="123">
        <f t="shared" ref="O243" si="394">N243/1000</f>
        <v>4.2134988</v>
      </c>
      <c r="P243" s="123">
        <f t="shared" ref="P243:P310" si="395">(O243*1000/K243)*$C$2/1000</f>
        <v>4.9414855036649215</v>
      </c>
      <c r="R243" s="122">
        <v>859</v>
      </c>
      <c r="S243" s="122">
        <v>865</v>
      </c>
      <c r="T243" s="123">
        <f t="shared" ref="T243:T284" si="396">(R243+S243)/2</f>
        <v>862</v>
      </c>
      <c r="U243" s="122">
        <v>777</v>
      </c>
      <c r="V243" s="124">
        <f t="shared" ref="V243:V310" si="397">T243*2*750/U243</f>
        <v>1664.0926640926641</v>
      </c>
      <c r="W243" s="125">
        <f t="shared" ref="W243:W310" si="398">V243/1000</f>
        <v>1.6640926640926641</v>
      </c>
      <c r="X243" s="123">
        <f t="shared" ref="X243" si="399">(W243*I243)/1000</f>
        <v>22.481891891891895</v>
      </c>
      <c r="Y243" s="123">
        <f t="shared" ref="Y243" si="400">(X243*1000)/K243</f>
        <v>2.6156942282596733</v>
      </c>
      <c r="Z243" s="123">
        <f t="shared" ref="Z243:Z310" si="401">(Y243*$C$2)/1000</f>
        <v>26.366197820857504</v>
      </c>
    </row>
    <row r="244" spans="1:26">
      <c r="A244" s="74"/>
      <c r="B244" s="121">
        <v>44411.354166666664</v>
      </c>
      <c r="C244" s="122">
        <v>137700</v>
      </c>
      <c r="D244" s="122">
        <v>258.48603000000003</v>
      </c>
      <c r="E244" s="122">
        <v>81.851740000000007</v>
      </c>
      <c r="F244" s="122">
        <v>81.241519999999994</v>
      </c>
      <c r="G244" s="121">
        <v>44407.378472222219</v>
      </c>
      <c r="H244" s="124">
        <v>136310</v>
      </c>
      <c r="I244" s="124">
        <f>C244-H244</f>
        <v>1390</v>
      </c>
      <c r="J244" s="126">
        <f>B244-G244</f>
        <v>3.9756944444452529</v>
      </c>
      <c r="K244" s="127">
        <v>5725</v>
      </c>
      <c r="L244" s="124">
        <f>C244-H244</f>
        <v>1390</v>
      </c>
      <c r="M244" s="122">
        <f>(D244+E244+F244)/1000</f>
        <v>0.42157929</v>
      </c>
      <c r="N244" s="124">
        <f>M244*L244</f>
        <v>585.9952131</v>
      </c>
      <c r="O244" s="123">
        <f>N244/1000</f>
        <v>0.58599521310000002</v>
      </c>
      <c r="P244" s="123">
        <f t="shared" si="395"/>
        <v>1.0317610040258514</v>
      </c>
      <c r="R244" s="122">
        <v>303</v>
      </c>
      <c r="S244" s="122">
        <v>309</v>
      </c>
      <c r="T244" s="123">
        <f t="shared" si="396"/>
        <v>306</v>
      </c>
      <c r="U244" s="122">
        <v>780</v>
      </c>
      <c r="V244" s="124">
        <f t="shared" si="397"/>
        <v>588.46153846153845</v>
      </c>
      <c r="W244" s="125">
        <f t="shared" si="398"/>
        <v>0.58846153846153848</v>
      </c>
      <c r="X244" s="123">
        <f>(W244*I244)/1000</f>
        <v>0.81796153846153841</v>
      </c>
      <c r="Y244" s="123">
        <f>(X244*1000)/K244</f>
        <v>0.14287537789721197</v>
      </c>
      <c r="Z244" s="123">
        <f t="shared" si="401"/>
        <v>1.4401838092038965</v>
      </c>
    </row>
    <row r="245" spans="1:26" ht="15">
      <c r="A245" s="74"/>
      <c r="B245" s="121">
        <v>44418</v>
      </c>
      <c r="C245" s="122">
        <v>140810</v>
      </c>
      <c r="D245" s="122">
        <v>126.15</v>
      </c>
      <c r="E245" s="122">
        <v>118.89</v>
      </c>
      <c r="F245" s="122">
        <v>40.869999999999997</v>
      </c>
      <c r="G245" s="121">
        <v>44414.357638888891</v>
      </c>
      <c r="H245" s="8">
        <v>138230</v>
      </c>
      <c r="I245" s="124">
        <f t="shared" ref="I245:I253" si="402">C245-H245</f>
        <v>2580</v>
      </c>
      <c r="J245" s="126">
        <f t="shared" ref="J245:J253" si="403">B245-G245</f>
        <v>3.6423611111094942</v>
      </c>
      <c r="K245" s="127">
        <v>5245</v>
      </c>
      <c r="L245" s="124">
        <f t="shared" ref="L245:L253" si="404">C245-H245</f>
        <v>2580</v>
      </c>
      <c r="M245" s="122">
        <f t="shared" ref="M245:M253" si="405">(D245+E245+F245)/1000</f>
        <v>0.28591</v>
      </c>
      <c r="N245" s="124">
        <f t="shared" ref="N245:N253" si="406">M245*L245</f>
        <v>737.64779999999996</v>
      </c>
      <c r="O245" s="123">
        <f t="shared" ref="O245:O253" si="407">N245/1000</f>
        <v>0.73764779999999996</v>
      </c>
      <c r="P245" s="123">
        <f t="shared" si="395"/>
        <v>1.4176339035271688</v>
      </c>
      <c r="R245" s="122">
        <v>227</v>
      </c>
      <c r="S245" s="122">
        <v>219</v>
      </c>
      <c r="T245" s="123">
        <f t="shared" si="396"/>
        <v>223</v>
      </c>
      <c r="U245" s="122">
        <v>774</v>
      </c>
      <c r="V245" s="124">
        <f t="shared" si="397"/>
        <v>432.17054263565893</v>
      </c>
      <c r="W245" s="125">
        <f t="shared" si="398"/>
        <v>0.43217054263565891</v>
      </c>
      <c r="X245" s="123">
        <f t="shared" ref="X245:X253" si="408">(W245*I245)/1000</f>
        <v>1.115</v>
      </c>
      <c r="Y245" s="123">
        <f t="shared" ref="Y245:Y253" si="409">(X245*1000)/K245</f>
        <v>0.21258341277407056</v>
      </c>
      <c r="Z245" s="123">
        <f t="shared" si="401"/>
        <v>2.1428408007626314</v>
      </c>
    </row>
    <row r="246" spans="1:26">
      <c r="A246" s="74"/>
      <c r="B246" s="121">
        <v>44425.363888888889</v>
      </c>
      <c r="C246" s="122">
        <v>154850</v>
      </c>
      <c r="D246" s="122">
        <v>21.183</v>
      </c>
      <c r="E246" s="122">
        <v>237.64</v>
      </c>
      <c r="F246" s="122">
        <v>162.41999999999999</v>
      </c>
      <c r="G246" s="121">
        <v>44421.361805555556</v>
      </c>
      <c r="H246" s="124">
        <v>146180</v>
      </c>
      <c r="I246" s="124">
        <f t="shared" si="402"/>
        <v>8670</v>
      </c>
      <c r="J246" s="126">
        <f t="shared" si="403"/>
        <v>4.0020833333328483</v>
      </c>
      <c r="K246" s="127">
        <v>5763</v>
      </c>
      <c r="L246" s="124">
        <f t="shared" si="404"/>
        <v>8670</v>
      </c>
      <c r="M246" s="122">
        <f t="shared" si="405"/>
        <v>0.42124299999999992</v>
      </c>
      <c r="N246" s="124">
        <f t="shared" si="406"/>
        <v>3652.1768099999995</v>
      </c>
      <c r="O246" s="123">
        <f t="shared" si="407"/>
        <v>3.6521768099999994</v>
      </c>
      <c r="P246" s="123">
        <f t="shared" si="395"/>
        <v>6.3879823433628307</v>
      </c>
      <c r="R246" s="122">
        <v>556</v>
      </c>
      <c r="S246" s="122">
        <v>557</v>
      </c>
      <c r="T246" s="123">
        <f t="shared" si="396"/>
        <v>556.5</v>
      </c>
      <c r="U246" s="122">
        <v>762</v>
      </c>
      <c r="V246" s="124">
        <f t="shared" si="397"/>
        <v>1095.4724409448818</v>
      </c>
      <c r="W246" s="125">
        <f t="shared" si="398"/>
        <v>1.0954724409448817</v>
      </c>
      <c r="X246" s="123">
        <f t="shared" si="408"/>
        <v>9.4977460629921246</v>
      </c>
      <c r="Y246" s="123">
        <f t="shared" si="409"/>
        <v>1.6480558846073441</v>
      </c>
      <c r="Z246" s="123">
        <f t="shared" si="401"/>
        <v>16.612403316842027</v>
      </c>
    </row>
    <row r="247" spans="1:26">
      <c r="A247" s="74"/>
      <c r="B247" s="121">
        <v>44426.365972222222</v>
      </c>
      <c r="C247" s="122">
        <v>157420</v>
      </c>
      <c r="D247" s="122">
        <v>21.04</v>
      </c>
      <c r="E247" s="122">
        <v>219.68</v>
      </c>
      <c r="F247" s="122">
        <v>187.34</v>
      </c>
      <c r="G247" s="121">
        <v>44421.361805555556</v>
      </c>
      <c r="H247" s="124">
        <v>146180</v>
      </c>
      <c r="I247" s="124">
        <f t="shared" ref="I247:I252" si="410">C247-H247</f>
        <v>11240</v>
      </c>
      <c r="J247" s="126">
        <f t="shared" ref="J247:J252" si="411">B247-G247</f>
        <v>5.0041666666656965</v>
      </c>
      <c r="K247" s="127">
        <v>7206</v>
      </c>
      <c r="L247" s="124">
        <f t="shared" ref="L247:L252" si="412">C247-H247</f>
        <v>11240</v>
      </c>
      <c r="M247" s="122">
        <f t="shared" ref="M247:M252" si="413">(D247+E247+F247)/1000</f>
        <v>0.42806</v>
      </c>
      <c r="N247" s="124">
        <f t="shared" ref="N247:N252" si="414">M247*L247</f>
        <v>4811.3944000000001</v>
      </c>
      <c r="O247" s="123">
        <f t="shared" ref="O247:O252" si="415">N247/1000</f>
        <v>4.8113944000000002</v>
      </c>
      <c r="P247" s="123">
        <f t="shared" si="395"/>
        <v>6.7303435403830143</v>
      </c>
      <c r="R247" s="122">
        <v>607</v>
      </c>
      <c r="S247" s="122">
        <v>609</v>
      </c>
      <c r="T247" s="123">
        <f t="shared" si="396"/>
        <v>608</v>
      </c>
      <c r="U247" s="122">
        <v>768</v>
      </c>
      <c r="V247" s="124">
        <f t="shared" si="397"/>
        <v>1187.5</v>
      </c>
      <c r="W247" s="125">
        <f t="shared" si="398"/>
        <v>1.1875</v>
      </c>
      <c r="X247" s="123">
        <f t="shared" ref="X247:X252" si="416">(W247*I247)/1000</f>
        <v>13.3475</v>
      </c>
      <c r="Y247" s="123">
        <f t="shared" ref="Y247:Y252" si="417">(X247*1000)/K247</f>
        <v>1.8522758812101028</v>
      </c>
      <c r="Z247" s="123">
        <f t="shared" si="401"/>
        <v>18.670940882597836</v>
      </c>
    </row>
    <row r="248" spans="1:26">
      <c r="A248" s="74"/>
      <c r="B248" s="121">
        <v>44432.35833333333</v>
      </c>
      <c r="C248" s="122">
        <v>171290</v>
      </c>
      <c r="D248" s="122">
        <v>16.7</v>
      </c>
      <c r="E248" s="122">
        <v>41.1</v>
      </c>
      <c r="F248" s="122">
        <v>233.7</v>
      </c>
      <c r="G248" s="121">
        <v>44428.369444444441</v>
      </c>
      <c r="H248" s="124">
        <v>162750</v>
      </c>
      <c r="I248" s="124">
        <f t="shared" si="410"/>
        <v>8540</v>
      </c>
      <c r="J248" s="126">
        <f t="shared" si="411"/>
        <v>3.9888888888890506</v>
      </c>
      <c r="K248" s="127">
        <v>5744</v>
      </c>
      <c r="L248" s="124">
        <f t="shared" si="412"/>
        <v>8540</v>
      </c>
      <c r="M248" s="122">
        <f t="shared" si="413"/>
        <v>0.29149999999999998</v>
      </c>
      <c r="N248" s="124">
        <f t="shared" si="414"/>
        <v>2489.41</v>
      </c>
      <c r="O248" s="123">
        <f t="shared" si="415"/>
        <v>2.4894099999999999</v>
      </c>
      <c r="P248" s="123">
        <f t="shared" si="395"/>
        <v>4.3686025069637884</v>
      </c>
      <c r="R248" s="122">
        <v>618</v>
      </c>
      <c r="S248" s="122">
        <v>577</v>
      </c>
      <c r="T248" s="123">
        <f t="shared" si="396"/>
        <v>597.5</v>
      </c>
      <c r="U248" s="122">
        <v>758</v>
      </c>
      <c r="V248" s="124">
        <f t="shared" si="397"/>
        <v>1182.3878627968338</v>
      </c>
      <c r="W248" s="125">
        <f t="shared" si="398"/>
        <v>1.1823878627968338</v>
      </c>
      <c r="X248" s="123">
        <f t="shared" si="416"/>
        <v>10.097592348284961</v>
      </c>
      <c r="Y248" s="123">
        <f t="shared" si="417"/>
        <v>1.7579373865398609</v>
      </c>
      <c r="Z248" s="123">
        <f t="shared" si="401"/>
        <v>17.720008856321797</v>
      </c>
    </row>
    <row r="249" spans="1:26">
      <c r="A249" s="74"/>
      <c r="B249" s="121">
        <v>44439.359027777777</v>
      </c>
      <c r="C249" s="122">
        <v>185570</v>
      </c>
      <c r="D249" s="122">
        <v>22.15</v>
      </c>
      <c r="E249" s="122">
        <v>109.39</v>
      </c>
      <c r="F249" s="122">
        <v>235.99</v>
      </c>
      <c r="G249" s="121">
        <v>44435.378472222219</v>
      </c>
      <c r="H249" s="124">
        <v>176750</v>
      </c>
      <c r="I249" s="124">
        <f t="shared" si="410"/>
        <v>8820</v>
      </c>
      <c r="J249" s="126">
        <f t="shared" si="411"/>
        <v>3.9805555555576575</v>
      </c>
      <c r="K249" s="127">
        <v>5732</v>
      </c>
      <c r="L249" s="124">
        <f t="shared" si="412"/>
        <v>8820</v>
      </c>
      <c r="M249" s="122">
        <f t="shared" si="413"/>
        <v>0.36752999999999997</v>
      </c>
      <c r="N249" s="124">
        <f t="shared" si="414"/>
        <v>3241.6145999999999</v>
      </c>
      <c r="O249" s="123">
        <f t="shared" si="415"/>
        <v>3.2416145999999997</v>
      </c>
      <c r="P249" s="123">
        <f t="shared" si="395"/>
        <v>5.7005364912770418</v>
      </c>
      <c r="R249" s="122">
        <v>806</v>
      </c>
      <c r="S249" s="122">
        <v>844</v>
      </c>
      <c r="T249" s="123">
        <f t="shared" si="396"/>
        <v>825</v>
      </c>
      <c r="U249" s="122">
        <v>784</v>
      </c>
      <c r="V249" s="124">
        <f t="shared" si="397"/>
        <v>1578.4438775510205</v>
      </c>
      <c r="W249" s="125">
        <f t="shared" si="398"/>
        <v>1.5784438775510206</v>
      </c>
      <c r="X249" s="123">
        <f t="shared" si="416"/>
        <v>13.921875000000002</v>
      </c>
      <c r="Y249" s="123">
        <f t="shared" si="417"/>
        <v>2.4287988485694352</v>
      </c>
      <c r="Z249" s="123">
        <f t="shared" si="401"/>
        <v>24.482292393579907</v>
      </c>
    </row>
    <row r="250" spans="1:26">
      <c r="A250" s="74"/>
      <c r="B250" s="121">
        <v>44446.370138888888</v>
      </c>
      <c r="C250" s="122">
        <v>199890</v>
      </c>
      <c r="D250" s="122">
        <v>10.63</v>
      </c>
      <c r="E250" s="122">
        <v>51.22</v>
      </c>
      <c r="F250" s="122">
        <v>332.79</v>
      </c>
      <c r="G250" s="121">
        <v>44442.366666666669</v>
      </c>
      <c r="H250" s="124">
        <v>192360</v>
      </c>
      <c r="I250" s="124">
        <f t="shared" si="410"/>
        <v>7530</v>
      </c>
      <c r="J250" s="126">
        <f t="shared" si="411"/>
        <v>4.0034722222189885</v>
      </c>
      <c r="K250" s="127">
        <v>5765</v>
      </c>
      <c r="L250" s="124">
        <f t="shared" si="412"/>
        <v>7530</v>
      </c>
      <c r="M250" s="122">
        <f t="shared" si="413"/>
        <v>0.39464000000000005</v>
      </c>
      <c r="N250" s="124">
        <f t="shared" si="414"/>
        <v>2971.6392000000005</v>
      </c>
      <c r="O250" s="123">
        <f t="shared" si="415"/>
        <v>2.9716392000000007</v>
      </c>
      <c r="P250" s="123">
        <f t="shared" si="395"/>
        <v>5.19585830633131</v>
      </c>
      <c r="R250" s="122">
        <v>847</v>
      </c>
      <c r="S250" s="122">
        <v>844</v>
      </c>
      <c r="T250" s="123">
        <f t="shared" si="396"/>
        <v>845.5</v>
      </c>
      <c r="U250" s="122">
        <v>763</v>
      </c>
      <c r="V250" s="124">
        <f t="shared" si="397"/>
        <v>1662.1887287024902</v>
      </c>
      <c r="W250" s="125">
        <f t="shared" si="398"/>
        <v>1.6621887287024901</v>
      </c>
      <c r="X250" s="123">
        <f t="shared" si="416"/>
        <v>12.516281127129751</v>
      </c>
      <c r="Y250" s="123">
        <f t="shared" si="417"/>
        <v>2.1710808546625762</v>
      </c>
      <c r="Z250" s="123">
        <f t="shared" si="401"/>
        <v>21.884495014998766</v>
      </c>
    </row>
    <row r="251" spans="1:26">
      <c r="A251" s="74"/>
      <c r="B251" s="121">
        <v>44453.365277777775</v>
      </c>
      <c r="C251" s="122">
        <v>214580</v>
      </c>
      <c r="D251" s="122">
        <v>20.251629999999999</v>
      </c>
      <c r="E251" s="122">
        <v>30.200970000000002</v>
      </c>
      <c r="F251" s="122">
        <v>277.49775</v>
      </c>
      <c r="G251" s="121">
        <v>44449.368055555555</v>
      </c>
      <c r="H251" s="124">
        <v>206020</v>
      </c>
      <c r="I251" s="124">
        <f t="shared" si="410"/>
        <v>8560</v>
      </c>
      <c r="J251" s="126">
        <f t="shared" si="411"/>
        <v>3.9972222222204437</v>
      </c>
      <c r="K251" s="127">
        <v>5756</v>
      </c>
      <c r="L251" s="124">
        <f t="shared" si="412"/>
        <v>8560</v>
      </c>
      <c r="M251" s="122">
        <f t="shared" si="413"/>
        <v>0.32795035</v>
      </c>
      <c r="N251" s="124">
        <f t="shared" si="414"/>
        <v>2807.2549960000001</v>
      </c>
      <c r="O251" s="123">
        <f t="shared" si="415"/>
        <v>2.8072549960000002</v>
      </c>
      <c r="P251" s="123">
        <f t="shared" si="395"/>
        <v>4.9161102084225154</v>
      </c>
      <c r="R251" s="122">
        <v>630</v>
      </c>
      <c r="S251" s="122">
        <v>631</v>
      </c>
      <c r="T251" s="123">
        <f t="shared" si="396"/>
        <v>630.5</v>
      </c>
      <c r="U251" s="122">
        <v>767</v>
      </c>
      <c r="V251" s="124">
        <f t="shared" si="397"/>
        <v>1233.050847457627</v>
      </c>
      <c r="W251" s="125">
        <f t="shared" si="398"/>
        <v>1.2330508474576269</v>
      </c>
      <c r="X251" s="123">
        <f t="shared" si="416"/>
        <v>10.554915254237287</v>
      </c>
      <c r="Y251" s="123">
        <f t="shared" si="417"/>
        <v>1.8337239844053661</v>
      </c>
      <c r="Z251" s="123">
        <f t="shared" si="401"/>
        <v>18.483937762806089</v>
      </c>
    </row>
    <row r="252" spans="1:26">
      <c r="A252" s="74"/>
      <c r="B252" s="121">
        <v>44460.378472222219</v>
      </c>
      <c r="C252" s="122">
        <v>230010</v>
      </c>
      <c r="D252" s="122">
        <v>9.3800000000000008</v>
      </c>
      <c r="E252" s="122">
        <v>93.89</v>
      </c>
      <c r="F252" s="122">
        <v>212.81</v>
      </c>
      <c r="G252" s="121">
        <v>44456.368750000001</v>
      </c>
      <c r="H252" s="124">
        <v>221430</v>
      </c>
      <c r="I252" s="124">
        <f t="shared" si="410"/>
        <v>8580</v>
      </c>
      <c r="J252" s="126">
        <f t="shared" si="411"/>
        <v>4.0097222222175333</v>
      </c>
      <c r="K252" s="127">
        <v>5774</v>
      </c>
      <c r="L252" s="124">
        <f t="shared" si="412"/>
        <v>8580</v>
      </c>
      <c r="M252" s="122">
        <f t="shared" si="413"/>
        <v>0.31607999999999997</v>
      </c>
      <c r="N252" s="124">
        <f t="shared" si="414"/>
        <v>2711.9663999999998</v>
      </c>
      <c r="O252" s="123">
        <f t="shared" si="415"/>
        <v>2.7119663999999997</v>
      </c>
      <c r="P252" s="123">
        <f t="shared" si="395"/>
        <v>4.7344338953931411</v>
      </c>
      <c r="R252" s="122">
        <v>627</v>
      </c>
      <c r="S252" s="122">
        <v>625</v>
      </c>
      <c r="T252" s="123">
        <f t="shared" si="396"/>
        <v>626</v>
      </c>
      <c r="U252" s="122">
        <v>770</v>
      </c>
      <c r="V252" s="124">
        <f t="shared" si="397"/>
        <v>1219.4805194805194</v>
      </c>
      <c r="W252" s="125">
        <f t="shared" si="398"/>
        <v>1.2194805194805194</v>
      </c>
      <c r="X252" s="123">
        <f t="shared" si="416"/>
        <v>10.463142857142858</v>
      </c>
      <c r="Y252" s="123">
        <f t="shared" si="417"/>
        <v>1.8121134148151814</v>
      </c>
      <c r="Z252" s="123">
        <f t="shared" si="401"/>
        <v>18.266103221337026</v>
      </c>
    </row>
    <row r="253" spans="1:26">
      <c r="A253" s="74"/>
      <c r="B253" s="121">
        <v>44467.37222222222</v>
      </c>
      <c r="C253" s="122">
        <v>244140</v>
      </c>
      <c r="D253" s="122">
        <v>24.2</v>
      </c>
      <c r="E253" s="122">
        <v>60.57</v>
      </c>
      <c r="F253" s="122">
        <v>296.87</v>
      </c>
      <c r="G253" s="121">
        <v>44463.371527777781</v>
      </c>
      <c r="H253" s="124">
        <v>235380</v>
      </c>
      <c r="I253" s="124">
        <f t="shared" si="402"/>
        <v>8760</v>
      </c>
      <c r="J253" s="126">
        <f t="shared" si="403"/>
        <v>4.0006944444394321</v>
      </c>
      <c r="K253" s="127">
        <v>5761</v>
      </c>
      <c r="L253" s="124">
        <f t="shared" si="404"/>
        <v>8760</v>
      </c>
      <c r="M253" s="122">
        <f t="shared" si="405"/>
        <v>0.38163999999999998</v>
      </c>
      <c r="N253" s="124">
        <f t="shared" si="406"/>
        <v>3343.1663999999996</v>
      </c>
      <c r="O253" s="123">
        <f t="shared" si="407"/>
        <v>3.3431663999999994</v>
      </c>
      <c r="P253" s="123">
        <f t="shared" si="395"/>
        <v>5.8495256573511538</v>
      </c>
      <c r="R253" s="122">
        <v>851</v>
      </c>
      <c r="S253" s="122">
        <v>888</v>
      </c>
      <c r="T253" s="123">
        <f t="shared" si="396"/>
        <v>869.5</v>
      </c>
      <c r="U253" s="122">
        <v>734</v>
      </c>
      <c r="V253" s="124">
        <f t="shared" si="397"/>
        <v>1776.9073569482289</v>
      </c>
      <c r="W253" s="125">
        <f t="shared" si="398"/>
        <v>1.776907356948229</v>
      </c>
      <c r="X253" s="123">
        <f t="shared" si="408"/>
        <v>15.565708446866486</v>
      </c>
      <c r="Y253" s="123">
        <f t="shared" si="409"/>
        <v>2.7019108569461006</v>
      </c>
      <c r="Z253" s="123">
        <f t="shared" si="401"/>
        <v>27.235261438016693</v>
      </c>
    </row>
    <row r="254" spans="1:26">
      <c r="A254" s="74"/>
      <c r="B254" s="121">
        <v>44468.35833333333</v>
      </c>
      <c r="C254" s="122">
        <v>246310</v>
      </c>
      <c r="D254" s="122">
        <v>25.97</v>
      </c>
      <c r="E254" s="122">
        <v>55.73</v>
      </c>
      <c r="F254" s="122">
        <v>311.41000000000003</v>
      </c>
      <c r="G254" s="121">
        <v>44463.371527777781</v>
      </c>
      <c r="H254" s="124">
        <v>235380</v>
      </c>
      <c r="I254" s="124">
        <f t="shared" ref="I254:I259" si="418">C254-H254</f>
        <v>10930</v>
      </c>
      <c r="J254" s="126">
        <f t="shared" ref="J254:J259" si="419">B254-G254</f>
        <v>4.9868055555489263</v>
      </c>
      <c r="K254" s="127">
        <v>7181</v>
      </c>
      <c r="L254" s="124">
        <f t="shared" ref="L254:L259" si="420">C254-H254</f>
        <v>10930</v>
      </c>
      <c r="M254" s="122">
        <f t="shared" ref="M254:M259" si="421">(D254+E254+F254)/1000</f>
        <v>0.39311000000000001</v>
      </c>
      <c r="N254" s="124">
        <f t="shared" ref="N254:N259" si="422">M254*L254</f>
        <v>4296.6923000000006</v>
      </c>
      <c r="O254" s="123">
        <f t="shared" ref="O254:O259" si="423">N254/1000</f>
        <v>4.296692300000001</v>
      </c>
      <c r="P254" s="123">
        <f t="shared" si="395"/>
        <v>6.0312851112658405</v>
      </c>
      <c r="R254" s="122">
        <v>878</v>
      </c>
      <c r="S254" s="122">
        <v>850</v>
      </c>
      <c r="T254" s="123">
        <f t="shared" si="396"/>
        <v>864</v>
      </c>
      <c r="U254" s="122">
        <v>769</v>
      </c>
      <c r="V254" s="124">
        <f t="shared" si="397"/>
        <v>1685.3055916775033</v>
      </c>
      <c r="W254" s="125">
        <f t="shared" si="398"/>
        <v>1.6853055916775033</v>
      </c>
      <c r="X254" s="123">
        <f t="shared" ref="X254:X259" si="424">(W254*I254)/1000</f>
        <v>18.420390117035108</v>
      </c>
      <c r="Y254" s="123">
        <f t="shared" ref="Y254:Y259" si="425">(X254*1000)/K254</f>
        <v>2.5651566797152361</v>
      </c>
      <c r="Z254" s="123">
        <f t="shared" si="401"/>
        <v>25.85677933152958</v>
      </c>
    </row>
    <row r="255" spans="1:26">
      <c r="A255" s="74"/>
      <c r="B255" s="121">
        <v>44469.363888888889</v>
      </c>
      <c r="C255" s="122">
        <v>248570</v>
      </c>
      <c r="D255" s="122">
        <v>26.94</v>
      </c>
      <c r="E255" s="122">
        <v>47.54</v>
      </c>
      <c r="F255" s="122">
        <v>317.61</v>
      </c>
      <c r="G255" s="121">
        <v>44463.371527777781</v>
      </c>
      <c r="H255" s="124">
        <v>235380</v>
      </c>
      <c r="I255" s="124">
        <f t="shared" si="418"/>
        <v>13190</v>
      </c>
      <c r="J255" s="126">
        <f t="shared" si="419"/>
        <v>5.992361111108039</v>
      </c>
      <c r="K255" s="127">
        <v>8629</v>
      </c>
      <c r="L255" s="124">
        <f t="shared" si="420"/>
        <v>13190</v>
      </c>
      <c r="M255" s="122">
        <f t="shared" si="421"/>
        <v>0.39209000000000005</v>
      </c>
      <c r="N255" s="124">
        <f t="shared" si="422"/>
        <v>5171.6671000000006</v>
      </c>
      <c r="O255" s="123">
        <f t="shared" si="423"/>
        <v>5.1716671000000005</v>
      </c>
      <c r="P255" s="123">
        <f t="shared" si="395"/>
        <v>6.0413030905087508</v>
      </c>
      <c r="R255" s="122">
        <v>839</v>
      </c>
      <c r="S255" s="122">
        <v>846</v>
      </c>
      <c r="T255" s="123">
        <f t="shared" si="396"/>
        <v>842.5</v>
      </c>
      <c r="U255" s="122">
        <v>751</v>
      </c>
      <c r="V255" s="124">
        <f t="shared" si="397"/>
        <v>1682.7563249001332</v>
      </c>
      <c r="W255" s="125">
        <f t="shared" si="398"/>
        <v>1.6827563249001332</v>
      </c>
      <c r="X255" s="123">
        <f t="shared" si="424"/>
        <v>22.195555925432757</v>
      </c>
      <c r="Y255" s="123">
        <f t="shared" si="425"/>
        <v>2.5722048818441019</v>
      </c>
      <c r="Z255" s="123">
        <f t="shared" si="401"/>
        <v>25.927825208988548</v>
      </c>
    </row>
    <row r="256" spans="1:26">
      <c r="A256" s="74"/>
      <c r="B256" s="121">
        <v>44474.363888888889</v>
      </c>
      <c r="C256" s="122">
        <v>259970</v>
      </c>
      <c r="D256" s="122">
        <v>77.248999999999995</v>
      </c>
      <c r="E256" s="122">
        <v>137.28399999999999</v>
      </c>
      <c r="F256" s="122">
        <v>126.97499999999999</v>
      </c>
      <c r="G256" s="121">
        <v>44470.368750000001</v>
      </c>
      <c r="H256" s="124">
        <v>250890</v>
      </c>
      <c r="I256" s="124">
        <f t="shared" si="418"/>
        <v>9080</v>
      </c>
      <c r="J256" s="126">
        <f t="shared" si="419"/>
        <v>3.9951388888875954</v>
      </c>
      <c r="K256" s="127">
        <v>5753</v>
      </c>
      <c r="L256" s="124">
        <f t="shared" si="420"/>
        <v>9080</v>
      </c>
      <c r="M256" s="122">
        <f t="shared" si="421"/>
        <v>0.34150799999999998</v>
      </c>
      <c r="N256" s="124">
        <f t="shared" si="422"/>
        <v>3100.89264</v>
      </c>
      <c r="O256" s="123">
        <f t="shared" si="423"/>
        <v>3.1008926400000001</v>
      </c>
      <c r="P256" s="123">
        <f t="shared" si="395"/>
        <v>5.4331649245958635</v>
      </c>
      <c r="R256" s="122">
        <v>858</v>
      </c>
      <c r="S256" s="122">
        <v>842</v>
      </c>
      <c r="T256" s="123">
        <f t="shared" si="396"/>
        <v>850</v>
      </c>
      <c r="U256" s="122">
        <v>804</v>
      </c>
      <c r="V256" s="124">
        <f t="shared" si="397"/>
        <v>1585.8208955223881</v>
      </c>
      <c r="W256" s="125">
        <f t="shared" si="398"/>
        <v>1.585820895522388</v>
      </c>
      <c r="X256" s="123">
        <f t="shared" si="424"/>
        <v>14.399253731343284</v>
      </c>
      <c r="Y256" s="123">
        <f t="shared" si="425"/>
        <v>2.5029121730129122</v>
      </c>
      <c r="Z256" s="123">
        <f t="shared" si="401"/>
        <v>25.229354703970156</v>
      </c>
    </row>
    <row r="257" spans="1:26">
      <c r="A257" s="74"/>
      <c r="B257" s="121">
        <v>44475.361111111109</v>
      </c>
      <c r="C257" s="122">
        <v>262180</v>
      </c>
      <c r="D257" s="122">
        <v>16.43</v>
      </c>
      <c r="E257" s="122">
        <v>126.91</v>
      </c>
      <c r="F257" s="122">
        <v>181.55</v>
      </c>
      <c r="G257" s="121">
        <v>44470.368750000001</v>
      </c>
      <c r="H257" s="124">
        <v>250890</v>
      </c>
      <c r="I257" s="124">
        <f t="shared" si="418"/>
        <v>11290</v>
      </c>
      <c r="J257" s="126">
        <f t="shared" si="419"/>
        <v>4.992361111108039</v>
      </c>
      <c r="K257" s="127">
        <v>7189</v>
      </c>
      <c r="L257" s="124">
        <f t="shared" si="420"/>
        <v>11290</v>
      </c>
      <c r="M257" s="122">
        <f t="shared" si="421"/>
        <v>0.32489000000000001</v>
      </c>
      <c r="N257" s="124">
        <f t="shared" si="422"/>
        <v>3668.0081</v>
      </c>
      <c r="O257" s="123">
        <f t="shared" si="423"/>
        <v>3.6680081000000002</v>
      </c>
      <c r="P257" s="123">
        <f t="shared" si="395"/>
        <v>5.1430688062317422</v>
      </c>
      <c r="R257" s="122">
        <v>814</v>
      </c>
      <c r="S257" s="122">
        <v>832</v>
      </c>
      <c r="T257" s="123">
        <f t="shared" si="396"/>
        <v>823</v>
      </c>
      <c r="U257" s="122">
        <v>783</v>
      </c>
      <c r="V257" s="124">
        <f t="shared" si="397"/>
        <v>1576.6283524904215</v>
      </c>
      <c r="W257" s="125">
        <f t="shared" si="398"/>
        <v>1.5766283524904217</v>
      </c>
      <c r="X257" s="123">
        <f t="shared" si="424"/>
        <v>17.800134099616862</v>
      </c>
      <c r="Y257" s="123">
        <f t="shared" si="425"/>
        <v>2.4760236610956827</v>
      </c>
      <c r="Z257" s="123">
        <f t="shared" si="401"/>
        <v>24.958318503844481</v>
      </c>
    </row>
    <row r="258" spans="1:26">
      <c r="A258" s="74"/>
      <c r="B258" s="121">
        <v>44481.365972222222</v>
      </c>
      <c r="C258" s="122">
        <v>275440</v>
      </c>
      <c r="D258" s="122">
        <v>40.64</v>
      </c>
      <c r="E258" s="122">
        <v>135.66999999999999</v>
      </c>
      <c r="F258" s="122">
        <v>188.79</v>
      </c>
      <c r="G258" s="121">
        <v>44477.364583333336</v>
      </c>
      <c r="H258" s="124">
        <v>266630</v>
      </c>
      <c r="I258" s="124">
        <f t="shared" si="418"/>
        <v>8810</v>
      </c>
      <c r="J258" s="126">
        <f t="shared" si="419"/>
        <v>4.0013888888861402</v>
      </c>
      <c r="K258" s="127">
        <v>5762</v>
      </c>
      <c r="L258" s="124">
        <f t="shared" si="420"/>
        <v>8810</v>
      </c>
      <c r="M258" s="122">
        <f t="shared" si="421"/>
        <v>0.36510000000000004</v>
      </c>
      <c r="N258" s="124">
        <f t="shared" si="422"/>
        <v>3216.5310000000004</v>
      </c>
      <c r="O258" s="123">
        <f t="shared" si="423"/>
        <v>3.2165310000000003</v>
      </c>
      <c r="P258" s="123">
        <f t="shared" si="395"/>
        <v>5.6269754390836528</v>
      </c>
      <c r="R258" s="122">
        <v>748</v>
      </c>
      <c r="S258" s="122">
        <v>765</v>
      </c>
      <c r="T258" s="123">
        <f t="shared" si="396"/>
        <v>756.5</v>
      </c>
      <c r="U258" s="122">
        <v>771</v>
      </c>
      <c r="V258" s="124">
        <f t="shared" si="397"/>
        <v>1471.7898832684825</v>
      </c>
      <c r="W258" s="125">
        <f t="shared" si="398"/>
        <v>1.4717898832684826</v>
      </c>
      <c r="X258" s="123">
        <f t="shared" si="424"/>
        <v>12.966468871595332</v>
      </c>
      <c r="Y258" s="123">
        <f t="shared" si="425"/>
        <v>2.2503416993396965</v>
      </c>
      <c r="Z258" s="123">
        <f t="shared" si="401"/>
        <v>22.683444329344141</v>
      </c>
    </row>
    <row r="259" spans="1:26">
      <c r="A259" s="74"/>
      <c r="B259" s="121">
        <v>44488.354166666664</v>
      </c>
      <c r="C259" s="122">
        <v>289600</v>
      </c>
      <c r="D259" s="122">
        <v>36.56</v>
      </c>
      <c r="E259" s="122">
        <v>80.900000000000006</v>
      </c>
      <c r="F259" s="122">
        <v>171.14</v>
      </c>
      <c r="G259" s="121">
        <v>44484.365277777775</v>
      </c>
      <c r="H259" s="124">
        <v>281890</v>
      </c>
      <c r="I259" s="124">
        <f t="shared" si="418"/>
        <v>7710</v>
      </c>
      <c r="J259" s="126">
        <f t="shared" si="419"/>
        <v>3.9888888888890506</v>
      </c>
      <c r="K259" s="127">
        <v>5744</v>
      </c>
      <c r="L259" s="124">
        <f t="shared" si="420"/>
        <v>7710</v>
      </c>
      <c r="M259" s="122">
        <f t="shared" si="421"/>
        <v>0.28860000000000002</v>
      </c>
      <c r="N259" s="124">
        <f t="shared" si="422"/>
        <v>2225.1060000000002</v>
      </c>
      <c r="O259" s="123">
        <f t="shared" si="423"/>
        <v>2.2251060000000003</v>
      </c>
      <c r="P259" s="123">
        <f t="shared" si="395"/>
        <v>3.9047821169916439</v>
      </c>
      <c r="R259" s="122">
        <v>669</v>
      </c>
      <c r="S259" s="122">
        <v>672</v>
      </c>
      <c r="T259" s="123">
        <f t="shared" si="396"/>
        <v>670.5</v>
      </c>
      <c r="U259" s="122">
        <v>749</v>
      </c>
      <c r="V259" s="124">
        <f t="shared" si="397"/>
        <v>1342.7903871829105</v>
      </c>
      <c r="W259" s="125">
        <f t="shared" si="398"/>
        <v>1.3427903871829105</v>
      </c>
      <c r="X259" s="123">
        <f t="shared" si="424"/>
        <v>10.352913885180239</v>
      </c>
      <c r="Y259" s="123">
        <f t="shared" si="425"/>
        <v>1.802387514829429</v>
      </c>
      <c r="Z259" s="123">
        <f t="shared" si="401"/>
        <v>18.168066149480644</v>
      </c>
    </row>
    <row r="260" spans="1:26">
      <c r="A260" s="74"/>
      <c r="B260" s="121">
        <v>44495.363888888889</v>
      </c>
      <c r="C260" s="122">
        <v>303010</v>
      </c>
      <c r="D260" s="122">
        <v>49.835180000000001</v>
      </c>
      <c r="E260" s="122">
        <v>132.07796999999999</v>
      </c>
      <c r="F260" s="122">
        <v>250.08402000000001</v>
      </c>
      <c r="G260" s="121">
        <v>44491.359722222223</v>
      </c>
      <c r="H260" s="124">
        <v>294540</v>
      </c>
      <c r="I260" s="124">
        <f t="shared" ref="I260:I267" si="426">C260-H260</f>
        <v>8470</v>
      </c>
      <c r="J260" s="126">
        <f>B260-G260</f>
        <v>4.0041666666656965</v>
      </c>
      <c r="K260" s="127">
        <v>5766</v>
      </c>
      <c r="L260" s="124">
        <f t="shared" ref="L260:L267" si="427">C260-H260</f>
        <v>8470</v>
      </c>
      <c r="M260" s="122">
        <f t="shared" ref="M260:M267" si="428">(D260+E260+F260)/1000</f>
        <v>0.43199716999999999</v>
      </c>
      <c r="N260" s="124">
        <f t="shared" ref="N260:N267" si="429">M260*L260</f>
        <v>3659.0160298999999</v>
      </c>
      <c r="O260" s="123">
        <f t="shared" ref="O260:O267" si="430">N260/1000</f>
        <v>3.6590160299000001</v>
      </c>
      <c r="P260" s="123">
        <f t="shared" si="395"/>
        <v>6.3966149117918842</v>
      </c>
      <c r="R260" s="122">
        <v>794</v>
      </c>
      <c r="S260" s="122">
        <v>822</v>
      </c>
      <c r="T260" s="123">
        <f t="shared" si="396"/>
        <v>808</v>
      </c>
      <c r="U260" s="122">
        <v>789</v>
      </c>
      <c r="V260" s="124">
        <f t="shared" si="397"/>
        <v>1536.1216730038022</v>
      </c>
      <c r="W260" s="125">
        <f t="shared" si="398"/>
        <v>1.5361216730038023</v>
      </c>
      <c r="X260" s="123">
        <f t="shared" ref="X260:X267" si="431">(W260*I260)/1000</f>
        <v>13.010950570342205</v>
      </c>
      <c r="Y260" s="123">
        <f t="shared" ref="Y260:Y267" si="432">(X260*1000)/K260</f>
        <v>2.2564950694315304</v>
      </c>
      <c r="Z260" s="123">
        <f t="shared" si="401"/>
        <v>22.745470299869826</v>
      </c>
    </row>
    <row r="261" spans="1:26">
      <c r="A261" s="74"/>
      <c r="B261" s="121">
        <v>44502.378472222219</v>
      </c>
      <c r="C261" s="122">
        <v>318250</v>
      </c>
      <c r="D261" s="122">
        <v>21.48</v>
      </c>
      <c r="E261" s="122">
        <v>199.74</v>
      </c>
      <c r="F261" s="122">
        <v>126.1</v>
      </c>
      <c r="G261" s="121">
        <v>44498.366666666669</v>
      </c>
      <c r="H261" s="124">
        <v>309340</v>
      </c>
      <c r="I261" s="124">
        <f t="shared" si="426"/>
        <v>8910</v>
      </c>
      <c r="J261" s="126">
        <f>(B261-G261)</f>
        <v>4.0118055555503815</v>
      </c>
      <c r="K261" s="127">
        <v>5777</v>
      </c>
      <c r="L261" s="124">
        <f t="shared" si="427"/>
        <v>8910</v>
      </c>
      <c r="M261" s="122">
        <f t="shared" si="428"/>
        <v>0.34732000000000002</v>
      </c>
      <c r="N261" s="124">
        <f t="shared" si="429"/>
        <v>3094.6212</v>
      </c>
      <c r="O261" s="123">
        <f t="shared" si="430"/>
        <v>3.0946212000000002</v>
      </c>
      <c r="P261" s="123">
        <f t="shared" si="395"/>
        <v>5.3996506311234205</v>
      </c>
      <c r="R261" s="122">
        <v>570</v>
      </c>
      <c r="S261" s="122">
        <v>554</v>
      </c>
      <c r="T261" s="123">
        <f t="shared" si="396"/>
        <v>562</v>
      </c>
      <c r="U261" s="122">
        <v>772</v>
      </c>
      <c r="V261" s="124">
        <f t="shared" si="397"/>
        <v>1091.9689119170985</v>
      </c>
      <c r="W261" s="125">
        <f t="shared" si="398"/>
        <v>1.0919689119170986</v>
      </c>
      <c r="X261" s="123">
        <f t="shared" si="431"/>
        <v>9.7294430051813485</v>
      </c>
      <c r="Y261" s="123">
        <f t="shared" si="432"/>
        <v>1.6841687736162971</v>
      </c>
      <c r="Z261" s="123">
        <f t="shared" si="401"/>
        <v>16.976421238052275</v>
      </c>
    </row>
    <row r="262" spans="1:26">
      <c r="A262" s="74"/>
      <c r="B262" s="121">
        <v>44509.374305555553</v>
      </c>
      <c r="C262" s="122">
        <v>335940</v>
      </c>
      <c r="D262" s="122">
        <v>17.920000000000002</v>
      </c>
      <c r="E262" s="122">
        <v>172.81</v>
      </c>
      <c r="F262" s="122">
        <v>161.32</v>
      </c>
      <c r="G262" s="121">
        <v>44505.371527777781</v>
      </c>
      <c r="H262" s="124">
        <v>325090</v>
      </c>
      <c r="I262" s="124">
        <f t="shared" si="426"/>
        <v>10850</v>
      </c>
      <c r="J262" s="126">
        <f>B262-G262</f>
        <v>4.0027777777722804</v>
      </c>
      <c r="K262" s="127">
        <v>5764</v>
      </c>
      <c r="L262" s="124">
        <f t="shared" si="427"/>
        <v>10850</v>
      </c>
      <c r="M262" s="122">
        <f t="shared" si="428"/>
        <v>0.35205000000000003</v>
      </c>
      <c r="N262" s="124">
        <f t="shared" si="429"/>
        <v>3819.7425000000003</v>
      </c>
      <c r="O262" s="123">
        <f t="shared" si="430"/>
        <v>3.8197425000000003</v>
      </c>
      <c r="P262" s="123">
        <f t="shared" si="395"/>
        <v>6.6799105482303966</v>
      </c>
      <c r="R262" s="122">
        <v>699</v>
      </c>
      <c r="S262" s="122">
        <v>698</v>
      </c>
      <c r="T262" s="123">
        <f t="shared" si="396"/>
        <v>698.5</v>
      </c>
      <c r="U262" s="122">
        <v>758</v>
      </c>
      <c r="V262" s="124">
        <f t="shared" si="397"/>
        <v>1382.2559366754617</v>
      </c>
      <c r="W262" s="125">
        <f t="shared" si="398"/>
        <v>1.3822559366754616</v>
      </c>
      <c r="X262" s="123">
        <f t="shared" si="431"/>
        <v>14.997476912928759</v>
      </c>
      <c r="Y262" s="123">
        <f t="shared" si="432"/>
        <v>2.6019217406191464</v>
      </c>
      <c r="Z262" s="123">
        <f t="shared" si="401"/>
        <v>26.227371145440998</v>
      </c>
    </row>
    <row r="263" spans="1:26">
      <c r="A263" s="74"/>
      <c r="B263" s="121">
        <v>44510.362500000003</v>
      </c>
      <c r="C263" s="122">
        <v>338420</v>
      </c>
      <c r="D263" s="122">
        <v>19.92445</v>
      </c>
      <c r="E263" s="122">
        <v>162.29114000000001</v>
      </c>
      <c r="F263" s="122">
        <v>167.06047000000001</v>
      </c>
      <c r="G263" s="121">
        <v>44505.371527777781</v>
      </c>
      <c r="H263" s="124">
        <v>325090</v>
      </c>
      <c r="I263" s="124">
        <f t="shared" si="426"/>
        <v>13330</v>
      </c>
      <c r="J263" s="126">
        <f>B263-G263</f>
        <v>4.9909722222218988</v>
      </c>
      <c r="K263" s="127">
        <v>7187</v>
      </c>
      <c r="L263" s="124">
        <f t="shared" si="427"/>
        <v>13330</v>
      </c>
      <c r="M263" s="122">
        <f t="shared" si="428"/>
        <v>0.34927606000000005</v>
      </c>
      <c r="N263" s="124">
        <f t="shared" si="429"/>
        <v>4655.849879800001</v>
      </c>
      <c r="O263" s="123">
        <f t="shared" si="430"/>
        <v>4.6558498798000008</v>
      </c>
      <c r="P263" s="123">
        <f t="shared" si="395"/>
        <v>6.5299800735194111</v>
      </c>
      <c r="R263" s="122">
        <v>687</v>
      </c>
      <c r="S263" s="122">
        <v>666</v>
      </c>
      <c r="T263" s="123">
        <f t="shared" si="396"/>
        <v>676.5</v>
      </c>
      <c r="U263" s="122">
        <v>775</v>
      </c>
      <c r="V263" s="124">
        <f t="shared" si="397"/>
        <v>1309.3548387096773</v>
      </c>
      <c r="W263" s="125">
        <f t="shared" si="398"/>
        <v>1.3093548387096774</v>
      </c>
      <c r="X263" s="123">
        <f t="shared" si="431"/>
        <v>17.453700000000001</v>
      </c>
      <c r="Y263" s="123">
        <f t="shared" si="432"/>
        <v>2.4285098093780437</v>
      </c>
      <c r="Z263" s="123">
        <f t="shared" si="401"/>
        <v>24.479378878530682</v>
      </c>
    </row>
    <row r="264" spans="1:26">
      <c r="A264" s="74"/>
      <c r="B264" s="121">
        <v>44511.362500000003</v>
      </c>
      <c r="C264" s="122">
        <v>341150</v>
      </c>
      <c r="D264" s="122">
        <v>13.85</v>
      </c>
      <c r="E264" s="122">
        <v>166.36</v>
      </c>
      <c r="F264" s="122">
        <v>170.88</v>
      </c>
      <c r="G264" s="121">
        <v>44505.371527777781</v>
      </c>
      <c r="H264" s="124">
        <v>325090</v>
      </c>
      <c r="I264" s="124">
        <f t="shared" si="426"/>
        <v>16060</v>
      </c>
      <c r="J264" s="126">
        <f>B264-G264</f>
        <v>5.9909722222218988</v>
      </c>
      <c r="K264" s="127">
        <v>8627</v>
      </c>
      <c r="L264" s="124">
        <f t="shared" si="427"/>
        <v>16060</v>
      </c>
      <c r="M264" s="122">
        <f t="shared" si="428"/>
        <v>0.35109000000000001</v>
      </c>
      <c r="N264" s="124">
        <f t="shared" si="429"/>
        <v>5638.5054</v>
      </c>
      <c r="O264" s="123">
        <f t="shared" si="430"/>
        <v>5.6385053999999997</v>
      </c>
      <c r="P264" s="123">
        <f t="shared" si="395"/>
        <v>6.5881690543642053</v>
      </c>
      <c r="R264" s="122">
        <v>678</v>
      </c>
      <c r="S264" s="122">
        <v>677</v>
      </c>
      <c r="T264" s="123">
        <f t="shared" si="396"/>
        <v>677.5</v>
      </c>
      <c r="U264" s="122">
        <v>743</v>
      </c>
      <c r="V264" s="124">
        <f t="shared" si="397"/>
        <v>1367.7658142664873</v>
      </c>
      <c r="W264" s="125">
        <f t="shared" si="398"/>
        <v>1.3677658142664872</v>
      </c>
      <c r="X264" s="123">
        <f t="shared" si="431"/>
        <v>21.966318977119787</v>
      </c>
      <c r="Y264" s="123">
        <f t="shared" si="432"/>
        <v>2.5462291615996042</v>
      </c>
      <c r="Z264" s="123">
        <f t="shared" si="401"/>
        <v>25.665989948924008</v>
      </c>
    </row>
    <row r="265" spans="1:26">
      <c r="A265" s="74"/>
      <c r="B265" s="121">
        <v>44516.359722222223</v>
      </c>
      <c r="C265" s="122">
        <v>352540</v>
      </c>
      <c r="D265" s="122">
        <v>44.31</v>
      </c>
      <c r="E265" s="122">
        <v>175.37</v>
      </c>
      <c r="F265" s="122">
        <v>286.94</v>
      </c>
      <c r="G265" s="121">
        <v>44512.373611111114</v>
      </c>
      <c r="H265" s="124">
        <v>343660</v>
      </c>
      <c r="I265" s="124">
        <f t="shared" si="426"/>
        <v>8880</v>
      </c>
      <c r="J265" s="126">
        <f>B265-G265</f>
        <v>3.9861111111094942</v>
      </c>
      <c r="K265" s="127">
        <v>5740</v>
      </c>
      <c r="L265" s="124">
        <f t="shared" si="427"/>
        <v>8880</v>
      </c>
      <c r="M265" s="122">
        <f t="shared" si="428"/>
        <v>0.50661999999999996</v>
      </c>
      <c r="N265" s="124">
        <f t="shared" si="429"/>
        <v>4498.7855999999992</v>
      </c>
      <c r="O265" s="123">
        <f t="shared" si="430"/>
        <v>4.4987855999999988</v>
      </c>
      <c r="P265" s="123">
        <f t="shared" si="395"/>
        <v>7.9003064195121935</v>
      </c>
      <c r="R265" s="122">
        <v>937</v>
      </c>
      <c r="S265" s="122">
        <v>929</v>
      </c>
      <c r="T265" s="123">
        <f t="shared" si="396"/>
        <v>933</v>
      </c>
      <c r="U265" s="122">
        <v>775</v>
      </c>
      <c r="V265" s="124">
        <f t="shared" si="397"/>
        <v>1805.8064516129032</v>
      </c>
      <c r="W265" s="125">
        <f t="shared" si="398"/>
        <v>1.8058064516129031</v>
      </c>
      <c r="X265" s="123">
        <f t="shared" si="431"/>
        <v>16.03556129032258</v>
      </c>
      <c r="Y265" s="123">
        <f t="shared" si="432"/>
        <v>2.7936517927391251</v>
      </c>
      <c r="Z265" s="123">
        <f t="shared" si="401"/>
        <v>28.160010070810383</v>
      </c>
    </row>
    <row r="266" spans="1:26">
      <c r="A266" s="74"/>
      <c r="B266" s="121">
        <v>44517.365972222222</v>
      </c>
      <c r="C266" s="122">
        <v>354690</v>
      </c>
      <c r="D266" s="122">
        <v>57.06</v>
      </c>
      <c r="E266" s="122">
        <v>142.91</v>
      </c>
      <c r="F266" s="122">
        <v>259.72000000000003</v>
      </c>
      <c r="G266" s="121">
        <v>44512.373611111114</v>
      </c>
      <c r="H266" s="124">
        <v>343660</v>
      </c>
      <c r="I266" s="124">
        <f t="shared" si="426"/>
        <v>11030</v>
      </c>
      <c r="J266" s="126">
        <f t="shared" ref="J266:J267" si="433">B266-G266</f>
        <v>4.992361111108039</v>
      </c>
      <c r="K266" s="127">
        <v>7189</v>
      </c>
      <c r="L266" s="124">
        <f t="shared" si="427"/>
        <v>11030</v>
      </c>
      <c r="M266" s="122">
        <f t="shared" si="428"/>
        <v>0.45969000000000004</v>
      </c>
      <c r="N266" s="124">
        <f t="shared" si="429"/>
        <v>5070.3807000000006</v>
      </c>
      <c r="O266" s="123">
        <f t="shared" si="430"/>
        <v>5.0703807000000003</v>
      </c>
      <c r="P266" s="123">
        <f t="shared" si="395"/>
        <v>7.1093945550146067</v>
      </c>
      <c r="R266" s="122">
        <v>856</v>
      </c>
      <c r="S266" s="122">
        <v>874</v>
      </c>
      <c r="T266" s="123">
        <f t="shared" si="396"/>
        <v>865</v>
      </c>
      <c r="U266" s="122">
        <v>783</v>
      </c>
      <c r="V266" s="124">
        <f t="shared" si="397"/>
        <v>1657.0881226053639</v>
      </c>
      <c r="W266" s="125">
        <f t="shared" si="398"/>
        <v>1.657088122605364</v>
      </c>
      <c r="X266" s="123">
        <f t="shared" si="431"/>
        <v>18.277681992337165</v>
      </c>
      <c r="Y266" s="123">
        <f t="shared" si="432"/>
        <v>2.5424512438916631</v>
      </c>
      <c r="Z266" s="123">
        <f t="shared" si="401"/>
        <v>25.627908538427963</v>
      </c>
    </row>
    <row r="267" spans="1:26">
      <c r="A267" s="74"/>
      <c r="B267" s="121">
        <v>44518.364583333336</v>
      </c>
      <c r="C267" s="122">
        <v>356850</v>
      </c>
      <c r="D267" s="122">
        <v>31.88</v>
      </c>
      <c r="E267" s="122">
        <v>154.61000000000001</v>
      </c>
      <c r="F267" s="122">
        <v>295.61</v>
      </c>
      <c r="G267" s="121">
        <v>44512.373611111114</v>
      </c>
      <c r="H267" s="124">
        <v>343660</v>
      </c>
      <c r="I267" s="124">
        <f t="shared" si="426"/>
        <v>13190</v>
      </c>
      <c r="J267" s="126">
        <f t="shared" si="433"/>
        <v>5.9909722222218988</v>
      </c>
      <c r="K267" s="127">
        <v>8627</v>
      </c>
      <c r="L267" s="124">
        <f t="shared" si="427"/>
        <v>13190</v>
      </c>
      <c r="M267" s="122">
        <f t="shared" si="428"/>
        <v>0.48210000000000003</v>
      </c>
      <c r="N267" s="124">
        <f t="shared" si="429"/>
        <v>6358.8990000000003</v>
      </c>
      <c r="O267" s="123">
        <f t="shared" si="430"/>
        <v>6.3588990000000001</v>
      </c>
      <c r="P267" s="123">
        <f t="shared" si="395"/>
        <v>7.4298947397704884</v>
      </c>
      <c r="R267" s="122">
        <v>906</v>
      </c>
      <c r="S267" s="122">
        <v>906</v>
      </c>
      <c r="T267" s="123">
        <f t="shared" si="396"/>
        <v>906</v>
      </c>
      <c r="U267" s="122">
        <v>785</v>
      </c>
      <c r="V267" s="124">
        <f t="shared" si="397"/>
        <v>1731.2101910828026</v>
      </c>
      <c r="W267" s="125">
        <f t="shared" si="398"/>
        <v>1.7312101910828026</v>
      </c>
      <c r="X267" s="123">
        <f t="shared" si="431"/>
        <v>22.834662420382166</v>
      </c>
      <c r="Y267" s="123">
        <f t="shared" si="432"/>
        <v>2.646883322172501</v>
      </c>
      <c r="Z267" s="123">
        <f t="shared" si="401"/>
        <v>26.680583887498813</v>
      </c>
    </row>
    <row r="268" spans="1:26">
      <c r="A268" s="74"/>
      <c r="B268" s="121">
        <v>44523.366666666669</v>
      </c>
      <c r="C268" s="122">
        <v>365360</v>
      </c>
      <c r="D268" s="122">
        <v>24.92</v>
      </c>
      <c r="E268" s="122">
        <v>133.63999999999999</v>
      </c>
      <c r="F268" s="122">
        <v>157.29</v>
      </c>
      <c r="G268" s="121">
        <v>44519.364583333336</v>
      </c>
      <c r="H268" s="124">
        <v>358630</v>
      </c>
      <c r="I268" s="124">
        <f>C268-H268</f>
        <v>6730</v>
      </c>
      <c r="J268" s="126">
        <f>B268-G268</f>
        <v>4.0020833333328483</v>
      </c>
      <c r="K268" s="127">
        <v>5763</v>
      </c>
      <c r="L268" s="124">
        <f>C268-H268</f>
        <v>6730</v>
      </c>
      <c r="M268" s="122">
        <f>(D268+E268+F268)/1000</f>
        <v>0.31585000000000002</v>
      </c>
      <c r="N268" s="124">
        <f>M268*L268</f>
        <v>2125.6705000000002</v>
      </c>
      <c r="O268" s="123">
        <f>N268/1000</f>
        <v>2.1256705</v>
      </c>
      <c r="P268" s="123">
        <f t="shared" si="395"/>
        <v>3.7179869234773557</v>
      </c>
      <c r="R268" s="122">
        <v>830</v>
      </c>
      <c r="S268" s="122">
        <v>801</v>
      </c>
      <c r="T268" s="123">
        <f t="shared" si="396"/>
        <v>815.5</v>
      </c>
      <c r="U268" s="122">
        <v>763</v>
      </c>
      <c r="V268" s="124">
        <f t="shared" si="397"/>
        <v>1603.211009174312</v>
      </c>
      <c r="W268" s="125">
        <f t="shared" si="398"/>
        <v>1.6032110091743121</v>
      </c>
      <c r="X268" s="123">
        <f>(W268*I268)/1000</f>
        <v>10.789610091743121</v>
      </c>
      <c r="Y268" s="123">
        <f>(X268*1000)/K268</f>
        <v>1.8722210813366513</v>
      </c>
      <c r="Z268" s="123">
        <f t="shared" si="401"/>
        <v>18.871988499873446</v>
      </c>
    </row>
    <row r="269" spans="1:26">
      <c r="A269" s="74"/>
      <c r="B269" s="121">
        <v>44530.368750000001</v>
      </c>
      <c r="C269" s="122">
        <v>381830</v>
      </c>
      <c r="D269" s="122">
        <v>27.49</v>
      </c>
      <c r="E269" s="122">
        <v>126.34</v>
      </c>
      <c r="F269" s="122">
        <v>120.67</v>
      </c>
      <c r="G269" s="121">
        <v>44526.367361111108</v>
      </c>
      <c r="H269" s="111">
        <v>371740</v>
      </c>
      <c r="I269" s="124">
        <f t="shared" ref="I269:I270" si="434">C269-H269</f>
        <v>10090</v>
      </c>
      <c r="J269" s="126">
        <f t="shared" ref="J269:J270" si="435">B269-G269</f>
        <v>4.0013888888934162</v>
      </c>
      <c r="K269" s="127">
        <v>5762</v>
      </c>
      <c r="L269" s="124">
        <f t="shared" ref="L269:L270" si="436">C269-H269</f>
        <v>10090</v>
      </c>
      <c r="M269" s="122">
        <f t="shared" ref="M269:M270" si="437">(D269+E269+F269)/1000</f>
        <v>0.27450000000000002</v>
      </c>
      <c r="N269" s="124">
        <f t="shared" ref="N269:N270" si="438">M269*L269</f>
        <v>2769.7050000000004</v>
      </c>
      <c r="O269" s="123">
        <f t="shared" ref="O269:O270" si="439">N269/1000</f>
        <v>2.7697050000000005</v>
      </c>
      <c r="P269" s="123">
        <f t="shared" si="395"/>
        <v>4.8453013536966338</v>
      </c>
      <c r="R269" s="122">
        <v>763</v>
      </c>
      <c r="S269" s="122">
        <v>756</v>
      </c>
      <c r="T269" s="123">
        <f t="shared" si="396"/>
        <v>759.5</v>
      </c>
      <c r="U269" s="122">
        <v>748</v>
      </c>
      <c r="V269" s="124">
        <f t="shared" si="397"/>
        <v>1523.0614973262032</v>
      </c>
      <c r="W269" s="125">
        <f t="shared" si="398"/>
        <v>1.5230614973262031</v>
      </c>
      <c r="X269" s="123">
        <f t="shared" ref="X269:X270" si="440">(W269*I269)/1000</f>
        <v>15.36769050802139</v>
      </c>
      <c r="Y269" s="123">
        <f t="shared" ref="Y269:Y270" si="441">(X269*1000)/K269</f>
        <v>2.6670757563383183</v>
      </c>
      <c r="Z269" s="123">
        <f t="shared" si="401"/>
        <v>26.88412362389025</v>
      </c>
    </row>
    <row r="270" spans="1:26">
      <c r="A270" s="74"/>
      <c r="B270" s="121">
        <v>44531.368055555555</v>
      </c>
      <c r="C270" s="122">
        <v>383940</v>
      </c>
      <c r="D270" s="122">
        <v>27.28</v>
      </c>
      <c r="E270" s="122">
        <v>139.16999999999999</v>
      </c>
      <c r="F270" s="122">
        <v>127.2</v>
      </c>
      <c r="G270" s="121">
        <v>44526.367361111108</v>
      </c>
      <c r="H270" s="124">
        <v>371740</v>
      </c>
      <c r="I270" s="124">
        <f t="shared" si="434"/>
        <v>12200</v>
      </c>
      <c r="J270" s="126">
        <f t="shared" si="435"/>
        <v>5.0006944444467081</v>
      </c>
      <c r="K270" s="127">
        <v>7201</v>
      </c>
      <c r="L270" s="124">
        <f t="shared" si="436"/>
        <v>12200</v>
      </c>
      <c r="M270" s="122">
        <f t="shared" si="437"/>
        <v>0.29364999999999997</v>
      </c>
      <c r="N270" s="124">
        <f t="shared" si="438"/>
        <v>3582.5299999999997</v>
      </c>
      <c r="O270" s="123">
        <f t="shared" si="439"/>
        <v>3.5825299999999998</v>
      </c>
      <c r="P270" s="123">
        <f t="shared" si="395"/>
        <v>5.0148454936814328</v>
      </c>
      <c r="R270" s="122">
        <v>797</v>
      </c>
      <c r="S270" s="122">
        <v>798</v>
      </c>
      <c r="T270" s="123">
        <f t="shared" si="396"/>
        <v>797.5</v>
      </c>
      <c r="U270" s="122">
        <v>759</v>
      </c>
      <c r="V270" s="124">
        <f t="shared" si="397"/>
        <v>1576.0869565217392</v>
      </c>
      <c r="W270" s="125">
        <f t="shared" si="398"/>
        <v>1.5760869565217392</v>
      </c>
      <c r="X270" s="123">
        <f t="shared" si="440"/>
        <v>19.228260869565219</v>
      </c>
      <c r="Y270" s="123">
        <f t="shared" si="441"/>
        <v>2.6702209234224719</v>
      </c>
      <c r="Z270" s="123">
        <f t="shared" si="401"/>
        <v>26.915826908098516</v>
      </c>
    </row>
    <row r="271" spans="1:26">
      <c r="A271" s="74"/>
      <c r="B271" s="121">
        <v>44532.375694444447</v>
      </c>
      <c r="C271" s="122">
        <v>386310</v>
      </c>
      <c r="D271" s="122">
        <v>33.049999999999997</v>
      </c>
      <c r="E271" s="122">
        <v>133.94</v>
      </c>
      <c r="F271" s="122">
        <v>137.29</v>
      </c>
      <c r="G271" s="121">
        <v>44526.367361111108</v>
      </c>
      <c r="H271" s="124">
        <v>371740</v>
      </c>
      <c r="I271" s="124">
        <f t="shared" ref="I271:I276" si="442">C271-H271</f>
        <v>14570</v>
      </c>
      <c r="J271" s="126">
        <f t="shared" ref="J271:J276" si="443">B271-G271</f>
        <v>6.008333333338669</v>
      </c>
      <c r="K271" s="127">
        <v>8652</v>
      </c>
      <c r="L271" s="124">
        <f t="shared" ref="L271:L276" si="444">C271-H271</f>
        <v>14570</v>
      </c>
      <c r="M271" s="122">
        <f t="shared" ref="M271:M276" si="445">(D271+E271+F271)/1000</f>
        <v>0.30427999999999999</v>
      </c>
      <c r="N271" s="124">
        <f t="shared" ref="N271:N276" si="446">M271*L271</f>
        <v>4433.3595999999998</v>
      </c>
      <c r="O271" s="123">
        <f t="shared" ref="O271:O276" si="447">N271/1000</f>
        <v>4.4333596000000002</v>
      </c>
      <c r="P271" s="123">
        <f t="shared" si="395"/>
        <v>5.1650791456310667</v>
      </c>
      <c r="R271" s="122">
        <v>768</v>
      </c>
      <c r="S271" s="122">
        <v>771</v>
      </c>
      <c r="T271" s="123">
        <f t="shared" si="396"/>
        <v>769.5</v>
      </c>
      <c r="U271" s="122">
        <v>791</v>
      </c>
      <c r="V271" s="124">
        <f t="shared" si="397"/>
        <v>1459.228824273072</v>
      </c>
      <c r="W271" s="125">
        <f t="shared" si="398"/>
        <v>1.459228824273072</v>
      </c>
      <c r="X271" s="123">
        <f t="shared" ref="X271:X276" si="448">(W271*I271)/1000</f>
        <v>21.260963969658661</v>
      </c>
      <c r="Y271" s="123">
        <f t="shared" ref="Y271:Y276" si="449">(X271*1000)/K271</f>
        <v>2.4573467371311444</v>
      </c>
      <c r="Z271" s="123">
        <f t="shared" si="401"/>
        <v>24.770055110281934</v>
      </c>
    </row>
    <row r="272" spans="1:26">
      <c r="A272" s="74"/>
      <c r="B272" s="121">
        <v>44537.370833333334</v>
      </c>
      <c r="C272" s="122">
        <v>397780</v>
      </c>
      <c r="D272" s="122">
        <v>29.99</v>
      </c>
      <c r="E272" s="122">
        <v>242.51</v>
      </c>
      <c r="F272" s="122">
        <v>122.74</v>
      </c>
      <c r="G272" s="121">
        <v>44533.373611111114</v>
      </c>
      <c r="H272" s="124">
        <v>388610</v>
      </c>
      <c r="I272" s="124">
        <f t="shared" si="442"/>
        <v>9170</v>
      </c>
      <c r="J272" s="126">
        <f t="shared" si="443"/>
        <v>3.9972222222204437</v>
      </c>
      <c r="K272" s="127">
        <v>5756</v>
      </c>
      <c r="L272" s="124">
        <f t="shared" si="444"/>
        <v>9170</v>
      </c>
      <c r="M272" s="122">
        <f t="shared" si="445"/>
        <v>0.39524000000000004</v>
      </c>
      <c r="N272" s="124">
        <f t="shared" si="446"/>
        <v>3624.3508000000002</v>
      </c>
      <c r="O272" s="123">
        <f t="shared" si="447"/>
        <v>3.6243508000000002</v>
      </c>
      <c r="P272" s="123">
        <f t="shared" si="395"/>
        <v>6.3470215538568455</v>
      </c>
      <c r="R272" s="122">
        <v>823</v>
      </c>
      <c r="S272" s="122">
        <v>821</v>
      </c>
      <c r="T272" s="123">
        <f t="shared" si="396"/>
        <v>822</v>
      </c>
      <c r="U272" s="122">
        <v>754</v>
      </c>
      <c r="V272" s="124">
        <f t="shared" si="397"/>
        <v>1635.2785145888595</v>
      </c>
      <c r="W272" s="125">
        <f t="shared" si="398"/>
        <v>1.6352785145888595</v>
      </c>
      <c r="X272" s="123">
        <f t="shared" si="448"/>
        <v>14.995503978779841</v>
      </c>
      <c r="Y272" s="123">
        <f t="shared" si="449"/>
        <v>2.6051952708095625</v>
      </c>
      <c r="Z272" s="123">
        <f t="shared" si="401"/>
        <v>26.260368329760389</v>
      </c>
    </row>
    <row r="273" spans="1:26">
      <c r="A273" s="74"/>
      <c r="B273" s="121">
        <v>44538.379166666666</v>
      </c>
      <c r="C273" s="122">
        <v>399780</v>
      </c>
      <c r="D273" s="122">
        <v>18.36</v>
      </c>
      <c r="E273" s="122">
        <v>69.09</v>
      </c>
      <c r="F273" s="122">
        <v>203.79</v>
      </c>
      <c r="G273" s="121">
        <v>44533.373611111114</v>
      </c>
      <c r="H273" s="124">
        <v>388610</v>
      </c>
      <c r="I273" s="124">
        <f t="shared" si="442"/>
        <v>11170</v>
      </c>
      <c r="J273" s="126">
        <f t="shared" si="443"/>
        <v>5.0055555555518367</v>
      </c>
      <c r="K273" s="127">
        <v>7208</v>
      </c>
      <c r="L273" s="124">
        <f t="shared" si="444"/>
        <v>11170</v>
      </c>
      <c r="M273" s="122">
        <f t="shared" si="445"/>
        <v>0.29124</v>
      </c>
      <c r="N273" s="124">
        <f t="shared" si="446"/>
        <v>3253.1507999999999</v>
      </c>
      <c r="O273" s="123">
        <f t="shared" si="447"/>
        <v>3.2531507999999998</v>
      </c>
      <c r="P273" s="123">
        <f t="shared" si="395"/>
        <v>4.549356279689234</v>
      </c>
      <c r="R273" s="122">
        <v>722</v>
      </c>
      <c r="S273" s="122">
        <v>714</v>
      </c>
      <c r="T273" s="123">
        <f t="shared" si="396"/>
        <v>718</v>
      </c>
      <c r="U273" s="122">
        <v>784</v>
      </c>
      <c r="V273" s="124">
        <f t="shared" si="397"/>
        <v>1373.7244897959183</v>
      </c>
      <c r="W273" s="125">
        <f t="shared" si="398"/>
        <v>1.3737244897959182</v>
      </c>
      <c r="X273" s="123">
        <f t="shared" si="448"/>
        <v>15.344502551020407</v>
      </c>
      <c r="Y273" s="123">
        <f t="shared" si="449"/>
        <v>2.1288155592425646</v>
      </c>
      <c r="Z273" s="123">
        <f t="shared" si="401"/>
        <v>21.458460837165049</v>
      </c>
    </row>
    <row r="274" spans="1:26">
      <c r="A274" s="74"/>
      <c r="B274" s="173">
        <v>44544.365972222222</v>
      </c>
      <c r="C274" s="166">
        <v>412580</v>
      </c>
      <c r="D274" s="166">
        <v>30.15</v>
      </c>
      <c r="E274" s="166">
        <v>134.19999999999999</v>
      </c>
      <c r="F274" s="166">
        <v>126.88</v>
      </c>
      <c r="G274" s="173">
        <v>44540.37777777778</v>
      </c>
      <c r="H274" s="174">
        <v>403480</v>
      </c>
      <c r="I274" s="174">
        <f t="shared" si="442"/>
        <v>9100</v>
      </c>
      <c r="J274" s="175">
        <f t="shared" si="443"/>
        <v>3.9881944444423425</v>
      </c>
      <c r="K274" s="176">
        <v>5743</v>
      </c>
      <c r="L274" s="174">
        <f t="shared" si="444"/>
        <v>9100</v>
      </c>
      <c r="M274" s="166">
        <f t="shared" si="445"/>
        <v>0.29123000000000004</v>
      </c>
      <c r="N274" s="174">
        <f t="shared" si="446"/>
        <v>2650.1930000000002</v>
      </c>
      <c r="O274" s="177">
        <f t="shared" si="447"/>
        <v>2.6501930000000002</v>
      </c>
      <c r="P274" s="123">
        <f t="shared" si="395"/>
        <v>4.6515663311857915</v>
      </c>
      <c r="R274" s="166">
        <v>732</v>
      </c>
      <c r="S274" s="166">
        <v>755</v>
      </c>
      <c r="T274" s="177">
        <f t="shared" si="396"/>
        <v>743.5</v>
      </c>
      <c r="U274" s="166">
        <v>757</v>
      </c>
      <c r="V274" s="174">
        <f t="shared" si="397"/>
        <v>1473.2496697490092</v>
      </c>
      <c r="W274" s="178">
        <f t="shared" si="398"/>
        <v>1.4732496697490092</v>
      </c>
      <c r="X274" s="177">
        <f t="shared" si="448"/>
        <v>13.406571994715984</v>
      </c>
      <c r="Y274" s="177">
        <f t="shared" si="449"/>
        <v>2.3344196403823756</v>
      </c>
      <c r="Z274" s="123">
        <f t="shared" si="401"/>
        <v>23.530949975054348</v>
      </c>
    </row>
    <row r="275" spans="1:26">
      <c r="A275" s="74"/>
      <c r="B275" s="121">
        <v>44545.407638888886</v>
      </c>
      <c r="C275" s="122">
        <v>415060</v>
      </c>
      <c r="D275" s="122">
        <v>33.29</v>
      </c>
      <c r="E275" s="122">
        <v>140.22999999999999</v>
      </c>
      <c r="F275" s="122">
        <v>133.38999999999999</v>
      </c>
      <c r="G275" s="121">
        <v>44540.37777777778</v>
      </c>
      <c r="H275" s="124">
        <v>403480</v>
      </c>
      <c r="I275" s="124">
        <f t="shared" si="442"/>
        <v>11580</v>
      </c>
      <c r="J275" s="126">
        <f t="shared" si="443"/>
        <v>5.0298611111065838</v>
      </c>
      <c r="K275" s="127">
        <v>7243</v>
      </c>
      <c r="L275" s="124">
        <f t="shared" si="444"/>
        <v>11580</v>
      </c>
      <c r="M275" s="122">
        <f t="shared" si="445"/>
        <v>0.30690999999999996</v>
      </c>
      <c r="N275" s="124">
        <f t="shared" si="446"/>
        <v>3554.0177999999996</v>
      </c>
      <c r="O275" s="123">
        <f t="shared" si="447"/>
        <v>3.5540177999999996</v>
      </c>
      <c r="P275" s="123">
        <f t="shared" si="395"/>
        <v>4.9460857964931657</v>
      </c>
      <c r="R275" s="122">
        <v>777</v>
      </c>
      <c r="S275" s="122">
        <v>809</v>
      </c>
      <c r="T275" s="123">
        <f t="shared" si="396"/>
        <v>793</v>
      </c>
      <c r="U275" s="122">
        <v>753</v>
      </c>
      <c r="V275" s="124">
        <f t="shared" si="397"/>
        <v>1579.6812749003984</v>
      </c>
      <c r="W275" s="125">
        <f t="shared" si="398"/>
        <v>1.5796812749003983</v>
      </c>
      <c r="X275" s="123">
        <f t="shared" si="448"/>
        <v>18.292709163346611</v>
      </c>
      <c r="Y275" s="123">
        <f t="shared" si="449"/>
        <v>2.5255707805255572</v>
      </c>
      <c r="Z275" s="123">
        <f t="shared" si="401"/>
        <v>25.457753467697618</v>
      </c>
    </row>
    <row r="276" spans="1:26">
      <c r="A276" s="74"/>
      <c r="B276" s="121">
        <v>44546.359722222223</v>
      </c>
      <c r="C276" s="122">
        <v>417330</v>
      </c>
      <c r="D276" s="122">
        <v>29.47</v>
      </c>
      <c r="E276" s="122">
        <v>148.31</v>
      </c>
      <c r="F276" s="122">
        <v>161.05000000000001</v>
      </c>
      <c r="G276" s="121">
        <v>44540.37777777778</v>
      </c>
      <c r="H276" s="124">
        <v>403480</v>
      </c>
      <c r="I276" s="124">
        <f t="shared" si="442"/>
        <v>13850</v>
      </c>
      <c r="J276" s="126">
        <f t="shared" si="443"/>
        <v>5.9819444444437977</v>
      </c>
      <c r="K276" s="127">
        <v>8614</v>
      </c>
      <c r="L276" s="124">
        <f t="shared" si="444"/>
        <v>13850</v>
      </c>
      <c r="M276" s="122">
        <f t="shared" si="445"/>
        <v>0.33883000000000002</v>
      </c>
      <c r="N276" s="124">
        <f t="shared" si="446"/>
        <v>4692.7955000000002</v>
      </c>
      <c r="O276" s="123">
        <f t="shared" si="447"/>
        <v>4.6927954999999999</v>
      </c>
      <c r="P276" s="123">
        <f t="shared" si="395"/>
        <v>5.4914532899930348</v>
      </c>
      <c r="R276" s="122">
        <v>829</v>
      </c>
      <c r="S276" s="122">
        <v>804</v>
      </c>
      <c r="T276" s="123">
        <f t="shared" si="396"/>
        <v>816.5</v>
      </c>
      <c r="U276" s="122">
        <v>747</v>
      </c>
      <c r="V276" s="124">
        <f t="shared" si="397"/>
        <v>1639.5582329317269</v>
      </c>
      <c r="W276" s="125">
        <f t="shared" si="398"/>
        <v>1.6395582329317269</v>
      </c>
      <c r="X276" s="123">
        <f t="shared" si="448"/>
        <v>22.707881526104419</v>
      </c>
      <c r="Y276" s="123">
        <f t="shared" si="449"/>
        <v>2.6361599171238006</v>
      </c>
      <c r="Z276" s="123">
        <f t="shared" si="401"/>
        <v>26.572491964607909</v>
      </c>
    </row>
    <row r="277" spans="1:26">
      <c r="A277" s="74"/>
      <c r="B277" s="121">
        <v>44551.381944444445</v>
      </c>
      <c r="C277" s="122">
        <v>428610</v>
      </c>
      <c r="D277" s="122">
        <v>21.89</v>
      </c>
      <c r="E277" s="122">
        <v>147.26</v>
      </c>
      <c r="F277" s="122">
        <v>142.63999999999999</v>
      </c>
      <c r="G277" s="121">
        <v>44547.366666666669</v>
      </c>
      <c r="H277" s="124">
        <v>419610</v>
      </c>
      <c r="I277" s="124">
        <f t="shared" ref="I277:I282" si="450">C277-H277</f>
        <v>9000</v>
      </c>
      <c r="J277" s="126">
        <f t="shared" ref="J277:J282" si="451">B277-G277</f>
        <v>4.015277777776646</v>
      </c>
      <c r="K277" s="127">
        <v>5782</v>
      </c>
      <c r="L277" s="124">
        <f t="shared" ref="L277:L282" si="452">C277-H277</f>
        <v>9000</v>
      </c>
      <c r="M277" s="122">
        <f t="shared" ref="M277:M282" si="453">(D277+E277+F277)/1000</f>
        <v>0.31178999999999996</v>
      </c>
      <c r="N277" s="124">
        <f t="shared" ref="N277:N282" si="454">M277*L277</f>
        <v>2806.1099999999997</v>
      </c>
      <c r="O277" s="123">
        <f t="shared" ref="O277:O282" si="455">N277/1000</f>
        <v>2.8061099999999999</v>
      </c>
      <c r="P277" s="123">
        <f t="shared" si="395"/>
        <v>4.8920077481840192</v>
      </c>
      <c r="R277" s="122">
        <v>761</v>
      </c>
      <c r="S277" s="122">
        <v>761</v>
      </c>
      <c r="T277" s="123">
        <f t="shared" si="396"/>
        <v>761</v>
      </c>
      <c r="U277" s="122">
        <v>742</v>
      </c>
      <c r="V277" s="124">
        <f t="shared" si="397"/>
        <v>1538.4097035040431</v>
      </c>
      <c r="W277" s="125">
        <f t="shared" si="398"/>
        <v>1.5384097035040432</v>
      </c>
      <c r="X277" s="123">
        <f t="shared" ref="X277:X282" si="456">(W277*I277)/1000</f>
        <v>13.845687331536388</v>
      </c>
      <c r="Y277" s="123">
        <f t="shared" ref="Y277:Y282" si="457">(X277*1000)/K277</f>
        <v>2.3946190473082649</v>
      </c>
      <c r="Z277" s="123">
        <f t="shared" si="401"/>
        <v>24.13775999686731</v>
      </c>
    </row>
    <row r="278" spans="1:26">
      <c r="A278" s="74"/>
      <c r="B278" s="121">
        <v>44559.375694444447</v>
      </c>
      <c r="C278" s="122">
        <v>447630</v>
      </c>
      <c r="D278" s="122">
        <v>30.61</v>
      </c>
      <c r="E278" s="122">
        <v>219.69</v>
      </c>
      <c r="F278" s="122">
        <v>119.11</v>
      </c>
      <c r="G278" s="121">
        <v>44554.364583333336</v>
      </c>
      <c r="H278" s="124">
        <v>435700</v>
      </c>
      <c r="I278" s="124">
        <f t="shared" si="450"/>
        <v>11930</v>
      </c>
      <c r="J278" s="126">
        <f t="shared" si="451"/>
        <v>5.0111111111109494</v>
      </c>
      <c r="K278" s="127">
        <v>7216</v>
      </c>
      <c r="L278" s="124">
        <f t="shared" si="452"/>
        <v>11930</v>
      </c>
      <c r="M278" s="122">
        <f t="shared" si="453"/>
        <v>0.36941000000000002</v>
      </c>
      <c r="N278" s="124">
        <f t="shared" si="454"/>
        <v>4407.0613000000003</v>
      </c>
      <c r="O278" s="123">
        <f t="shared" si="455"/>
        <v>4.4070613000000005</v>
      </c>
      <c r="P278" s="123">
        <f t="shared" si="395"/>
        <v>6.1562053636363645</v>
      </c>
      <c r="R278" s="122">
        <v>846</v>
      </c>
      <c r="S278" s="122">
        <v>874</v>
      </c>
      <c r="T278" s="123">
        <f t="shared" si="396"/>
        <v>860</v>
      </c>
      <c r="U278" s="122">
        <v>755</v>
      </c>
      <c r="V278" s="124">
        <f t="shared" si="397"/>
        <v>1708.6092715231789</v>
      </c>
      <c r="W278" s="125">
        <f t="shared" si="398"/>
        <v>1.7086092715231789</v>
      </c>
      <c r="X278" s="123">
        <f t="shared" si="456"/>
        <v>20.383708609271526</v>
      </c>
      <c r="Y278" s="123">
        <f t="shared" si="457"/>
        <v>2.8247933216839698</v>
      </c>
      <c r="Z278" s="123">
        <f t="shared" si="401"/>
        <v>28.473916682574416</v>
      </c>
    </row>
    <row r="279" spans="1:26">
      <c r="A279" s="74"/>
      <c r="B279" s="121">
        <v>44560.376388888886</v>
      </c>
      <c r="C279" s="122">
        <v>448920</v>
      </c>
      <c r="D279" s="122">
        <v>31.85</v>
      </c>
      <c r="E279" s="122">
        <v>116.54</v>
      </c>
      <c r="F279" s="122">
        <v>227.94</v>
      </c>
      <c r="G279" s="121">
        <v>44554.364583333336</v>
      </c>
      <c r="H279" s="124">
        <v>435700</v>
      </c>
      <c r="I279" s="124">
        <f t="shared" si="450"/>
        <v>13220</v>
      </c>
      <c r="J279" s="126">
        <f t="shared" si="451"/>
        <v>6.0118055555503815</v>
      </c>
      <c r="K279" s="127">
        <v>8657</v>
      </c>
      <c r="L279" s="124">
        <f t="shared" si="452"/>
        <v>13220</v>
      </c>
      <c r="M279" s="122">
        <f t="shared" si="453"/>
        <v>0.37633000000000005</v>
      </c>
      <c r="N279" s="124">
        <f t="shared" si="454"/>
        <v>4975.0826000000006</v>
      </c>
      <c r="O279" s="123">
        <f t="shared" si="455"/>
        <v>4.9750826000000004</v>
      </c>
      <c r="P279" s="123">
        <f t="shared" si="395"/>
        <v>5.7928650350005793</v>
      </c>
      <c r="R279" s="122">
        <v>867</v>
      </c>
      <c r="S279" s="122">
        <v>867</v>
      </c>
      <c r="T279" s="123">
        <f t="shared" si="396"/>
        <v>867</v>
      </c>
      <c r="U279" s="122">
        <v>781</v>
      </c>
      <c r="V279" s="124">
        <f t="shared" si="397"/>
        <v>1665.1728553137004</v>
      </c>
      <c r="W279" s="125">
        <f t="shared" si="398"/>
        <v>1.6651728553137004</v>
      </c>
      <c r="X279" s="123">
        <f t="shared" si="456"/>
        <v>22.01358514724712</v>
      </c>
      <c r="Y279" s="123">
        <f t="shared" si="457"/>
        <v>2.5428653283177911</v>
      </c>
      <c r="Z279" s="123">
        <f t="shared" si="401"/>
        <v>25.632082509443336</v>
      </c>
    </row>
    <row r="280" spans="1:26">
      <c r="A280" s="74"/>
      <c r="B280" s="121">
        <v>44565.371527777781</v>
      </c>
      <c r="C280" s="122">
        <v>460140</v>
      </c>
      <c r="D280" s="122">
        <v>30.15</v>
      </c>
      <c r="E280" s="122">
        <v>201.24</v>
      </c>
      <c r="F280" s="122">
        <v>163.22</v>
      </c>
      <c r="G280" s="121">
        <v>44561.366666666669</v>
      </c>
      <c r="H280" s="124">
        <v>449860</v>
      </c>
      <c r="I280" s="124">
        <f t="shared" si="450"/>
        <v>10280</v>
      </c>
      <c r="J280" s="126">
        <f t="shared" si="451"/>
        <v>4.0048611111124046</v>
      </c>
      <c r="K280" s="127">
        <v>5767</v>
      </c>
      <c r="L280" s="124">
        <f t="shared" si="452"/>
        <v>10280</v>
      </c>
      <c r="M280" s="122">
        <f t="shared" si="453"/>
        <v>0.39461000000000002</v>
      </c>
      <c r="N280" s="124">
        <f t="shared" si="454"/>
        <v>4056.5907999999999</v>
      </c>
      <c r="O280" s="123">
        <f t="shared" si="455"/>
        <v>4.0565908000000004</v>
      </c>
      <c r="P280" s="123">
        <f t="shared" si="395"/>
        <v>7.0904170736951633</v>
      </c>
      <c r="R280" s="122">
        <v>731</v>
      </c>
      <c r="S280" s="122">
        <v>728</v>
      </c>
      <c r="T280" s="123">
        <f t="shared" si="396"/>
        <v>729.5</v>
      </c>
      <c r="U280" s="122">
        <v>780</v>
      </c>
      <c r="V280" s="124">
        <f t="shared" si="397"/>
        <v>1402.8846153846155</v>
      </c>
      <c r="W280" s="125">
        <f t="shared" si="398"/>
        <v>1.4028846153846155</v>
      </c>
      <c r="X280" s="123">
        <f t="shared" si="456"/>
        <v>14.421653846153848</v>
      </c>
      <c r="Y280" s="123">
        <f t="shared" si="457"/>
        <v>2.5007202785076901</v>
      </c>
      <c r="Z280" s="123">
        <f t="shared" si="401"/>
        <v>25.207260407357516</v>
      </c>
    </row>
    <row r="281" spans="1:26">
      <c r="A281" s="74"/>
      <c r="B281" s="121">
        <v>44566.361111111109</v>
      </c>
      <c r="C281" s="122">
        <v>462930</v>
      </c>
      <c r="D281" s="122">
        <v>23.6</v>
      </c>
      <c r="E281" s="122">
        <v>181.49</v>
      </c>
      <c r="F281" s="122">
        <v>194.4</v>
      </c>
      <c r="G281" s="121">
        <v>44561.366666666669</v>
      </c>
      <c r="H281" s="124">
        <v>449860</v>
      </c>
      <c r="I281" s="124">
        <f t="shared" si="450"/>
        <v>13070</v>
      </c>
      <c r="J281" s="126">
        <f t="shared" si="451"/>
        <v>4.9944444444408873</v>
      </c>
      <c r="K281" s="127">
        <v>7192</v>
      </c>
      <c r="L281" s="124">
        <f t="shared" si="452"/>
        <v>13070</v>
      </c>
      <c r="M281" s="122">
        <f t="shared" si="453"/>
        <v>0.39949000000000001</v>
      </c>
      <c r="N281" s="124">
        <f t="shared" si="454"/>
        <v>5221.3343000000004</v>
      </c>
      <c r="O281" s="123">
        <f t="shared" si="455"/>
        <v>5.2213343000000005</v>
      </c>
      <c r="P281" s="123">
        <f t="shared" si="395"/>
        <v>7.3179991301446057</v>
      </c>
      <c r="R281" s="122">
        <v>732</v>
      </c>
      <c r="S281" s="122">
        <v>729</v>
      </c>
      <c r="T281" s="123">
        <f t="shared" si="396"/>
        <v>730.5</v>
      </c>
      <c r="U281" s="122">
        <v>773</v>
      </c>
      <c r="V281" s="124">
        <f t="shared" si="397"/>
        <v>1417.5291073738681</v>
      </c>
      <c r="W281" s="125">
        <f t="shared" si="398"/>
        <v>1.4175291073738681</v>
      </c>
      <c r="X281" s="123">
        <f t="shared" si="456"/>
        <v>18.527105433376455</v>
      </c>
      <c r="Y281" s="123">
        <f t="shared" si="457"/>
        <v>2.5760713895128551</v>
      </c>
      <c r="Z281" s="123">
        <f t="shared" si="401"/>
        <v>25.96679960628958</v>
      </c>
    </row>
    <row r="282" spans="1:26">
      <c r="A282" s="74"/>
      <c r="B282" s="121">
        <v>44567.381944444445</v>
      </c>
      <c r="C282" s="122">
        <v>465530</v>
      </c>
      <c r="D282" s="122">
        <v>33.9</v>
      </c>
      <c r="E282" s="122">
        <v>157.63</v>
      </c>
      <c r="F282" s="122">
        <v>178.11</v>
      </c>
      <c r="G282" s="121">
        <v>44561</v>
      </c>
      <c r="H282" s="124">
        <v>449860</v>
      </c>
      <c r="I282" s="124">
        <f t="shared" si="450"/>
        <v>15670</v>
      </c>
      <c r="J282" s="126">
        <f t="shared" si="451"/>
        <v>6.3819444444452529</v>
      </c>
      <c r="K282" s="127">
        <v>9190</v>
      </c>
      <c r="L282" s="124">
        <f t="shared" si="452"/>
        <v>15670</v>
      </c>
      <c r="M282" s="122">
        <f t="shared" si="453"/>
        <v>0.36963999999999997</v>
      </c>
      <c r="N282" s="124">
        <f t="shared" si="454"/>
        <v>5792.2587999999996</v>
      </c>
      <c r="O282" s="123">
        <f t="shared" si="455"/>
        <v>5.7922587999999999</v>
      </c>
      <c r="P282" s="123">
        <f t="shared" si="395"/>
        <v>6.3532066054406959</v>
      </c>
      <c r="R282" s="122">
        <v>710</v>
      </c>
      <c r="S282" s="122">
        <v>712</v>
      </c>
      <c r="T282" s="123">
        <f t="shared" si="396"/>
        <v>711</v>
      </c>
      <c r="U282" s="122">
        <v>780</v>
      </c>
      <c r="V282" s="124">
        <f t="shared" si="397"/>
        <v>1367.3076923076924</v>
      </c>
      <c r="W282" s="125">
        <f t="shared" si="398"/>
        <v>1.3673076923076923</v>
      </c>
      <c r="X282" s="123">
        <f t="shared" si="456"/>
        <v>21.425711538461538</v>
      </c>
      <c r="Y282" s="123">
        <f t="shared" si="457"/>
        <v>2.3314158366117019</v>
      </c>
      <c r="Z282" s="123">
        <f t="shared" si="401"/>
        <v>23.500671633045958</v>
      </c>
    </row>
    <row r="283" spans="1:26">
      <c r="A283" s="74"/>
      <c r="B283" s="121">
        <v>44572.368055555555</v>
      </c>
      <c r="C283" s="122">
        <v>477330</v>
      </c>
      <c r="D283" s="122">
        <v>10.27</v>
      </c>
      <c r="E283" s="122">
        <v>86.74</v>
      </c>
      <c r="F283" s="122">
        <v>157.96</v>
      </c>
      <c r="G283" s="121">
        <v>44568.370833333334</v>
      </c>
      <c r="H283" s="124">
        <v>468130</v>
      </c>
      <c r="I283" s="124">
        <f>C283-H283</f>
        <v>9200</v>
      </c>
      <c r="J283" s="126">
        <f>B283-G283</f>
        <v>3.9972222222204437</v>
      </c>
      <c r="K283" s="127">
        <v>5756</v>
      </c>
      <c r="L283" s="124">
        <f>C283-H283</f>
        <v>9200</v>
      </c>
      <c r="M283" s="122">
        <f>(D283+E283+F283)/1000</f>
        <v>0.25496999999999997</v>
      </c>
      <c r="N283" s="124">
        <f>M283*L283</f>
        <v>2345.7239999999997</v>
      </c>
      <c r="O283" s="123">
        <f>N283/1000</f>
        <v>2.3457239999999997</v>
      </c>
      <c r="P283" s="123">
        <f t="shared" si="395"/>
        <v>4.1078696872828351</v>
      </c>
      <c r="R283" s="122">
        <v>696</v>
      </c>
      <c r="S283" s="122">
        <v>704</v>
      </c>
      <c r="T283" s="123">
        <f t="shared" si="396"/>
        <v>700</v>
      </c>
      <c r="U283" s="122">
        <v>783</v>
      </c>
      <c r="V283" s="124">
        <f t="shared" si="397"/>
        <v>1340.9961685823755</v>
      </c>
      <c r="W283" s="125">
        <f t="shared" si="398"/>
        <v>1.3409961685823755</v>
      </c>
      <c r="X283" s="123">
        <f>(W283*I283)/1000</f>
        <v>12.337164750957854</v>
      </c>
      <c r="Y283" s="123">
        <f>(X283*1000)/K283</f>
        <v>2.1433573229600165</v>
      </c>
      <c r="Z283" s="123">
        <f t="shared" si="401"/>
        <v>21.605041815436966</v>
      </c>
    </row>
    <row r="284" spans="1:26">
      <c r="A284" s="74"/>
      <c r="B284" s="121">
        <v>44573.354166666664</v>
      </c>
      <c r="C284" s="122">
        <v>479450</v>
      </c>
      <c r="D284" s="122">
        <v>12.09</v>
      </c>
      <c r="E284" s="122">
        <v>89.76</v>
      </c>
      <c r="F284" s="122">
        <v>168.31</v>
      </c>
      <c r="G284" s="121">
        <v>44568.370833333334</v>
      </c>
      <c r="H284" s="124">
        <v>468130</v>
      </c>
      <c r="I284" s="124">
        <f>C284-H284</f>
        <v>11320</v>
      </c>
      <c r="J284" s="126">
        <f>B284-G284</f>
        <v>4.9833333333299379</v>
      </c>
      <c r="K284" s="127">
        <v>7176</v>
      </c>
      <c r="L284" s="124">
        <f>C284-H284</f>
        <v>11320</v>
      </c>
      <c r="M284" s="122">
        <f>(D284+E284+F284)/1000</f>
        <v>0.27016000000000001</v>
      </c>
      <c r="N284" s="124">
        <f>M284*L284</f>
        <v>3058.2112000000002</v>
      </c>
      <c r="O284" s="123">
        <f>N284/1000</f>
        <v>3.0582112000000001</v>
      </c>
      <c r="P284" s="123">
        <f t="shared" si="395"/>
        <v>4.2958150635451506</v>
      </c>
      <c r="R284" s="122">
        <v>665</v>
      </c>
      <c r="S284" s="122">
        <v>696</v>
      </c>
      <c r="T284" s="123">
        <f t="shared" si="396"/>
        <v>680.5</v>
      </c>
      <c r="U284" s="122">
        <v>746</v>
      </c>
      <c r="V284" s="124">
        <f t="shared" si="397"/>
        <v>1368.2975871313672</v>
      </c>
      <c r="W284" s="125">
        <f t="shared" si="398"/>
        <v>1.3682975871313672</v>
      </c>
      <c r="X284" s="123">
        <f>(W284*I284)/1000</f>
        <v>15.489128686327076</v>
      </c>
      <c r="Y284" s="123">
        <f>(X284*1000)/K284</f>
        <v>2.1584627489307522</v>
      </c>
      <c r="Z284" s="123">
        <f t="shared" si="401"/>
        <v>21.757304509221985</v>
      </c>
    </row>
    <row r="285" spans="1:26">
      <c r="A285" s="74"/>
      <c r="B285" s="121">
        <v>44579.370833333334</v>
      </c>
      <c r="C285" s="122">
        <v>492490</v>
      </c>
      <c r="D285" s="122">
        <v>29.69</v>
      </c>
      <c r="E285" s="122">
        <v>111.84</v>
      </c>
      <c r="F285" s="122">
        <v>128.91</v>
      </c>
      <c r="G285" s="121">
        <v>44575.357638888891</v>
      </c>
      <c r="H285" s="124">
        <v>483730</v>
      </c>
      <c r="I285" s="124">
        <f>C285-H285</f>
        <v>8760</v>
      </c>
      <c r="J285" s="126">
        <f>B285-G285</f>
        <v>4.0131944444437977</v>
      </c>
      <c r="K285" s="127">
        <v>5779</v>
      </c>
      <c r="L285" s="124">
        <f>C285-H285</f>
        <v>8760</v>
      </c>
      <c r="M285" s="122">
        <f>(D285+E285+F285)/1000</f>
        <v>0.27044000000000001</v>
      </c>
      <c r="N285" s="124">
        <f>M285*L285</f>
        <v>2369.0544</v>
      </c>
      <c r="O285" s="123">
        <f>N285/1000</f>
        <v>2.3690544</v>
      </c>
      <c r="P285" s="123">
        <f t="shared" si="395"/>
        <v>4.1322146309050005</v>
      </c>
      <c r="R285" s="122">
        <v>675</v>
      </c>
      <c r="S285" s="122">
        <v>680</v>
      </c>
      <c r="T285" s="123">
        <f>(R285+S285)/2</f>
        <v>677.5</v>
      </c>
      <c r="U285" s="122">
        <v>758</v>
      </c>
      <c r="V285" s="124">
        <f t="shared" si="397"/>
        <v>1340.6992084432718</v>
      </c>
      <c r="W285" s="125">
        <f t="shared" si="398"/>
        <v>1.3406992084432718</v>
      </c>
      <c r="X285" s="123">
        <f>(W285*I285)/1000</f>
        <v>11.744525065963062</v>
      </c>
      <c r="Y285" s="123">
        <f>(X285*1000)/K285</f>
        <v>2.0322763568027447</v>
      </c>
      <c r="Z285" s="123">
        <f t="shared" si="401"/>
        <v>20.485345676571665</v>
      </c>
    </row>
    <row r="286" spans="1:26">
      <c r="A286" s="74"/>
      <c r="B286" s="121">
        <v>44586.364583333336</v>
      </c>
      <c r="C286" s="122">
        <v>9210</v>
      </c>
      <c r="D286" s="122">
        <v>22.6</v>
      </c>
      <c r="E286" s="122">
        <v>94.06</v>
      </c>
      <c r="F286" s="122">
        <v>216.47</v>
      </c>
      <c r="G286" s="121">
        <v>44582.372916666667</v>
      </c>
      <c r="H286" s="124">
        <v>499360</v>
      </c>
      <c r="I286" s="124">
        <v>9840</v>
      </c>
      <c r="J286" s="126">
        <f>B286-G286</f>
        <v>3.9916666666686069</v>
      </c>
      <c r="K286" s="127">
        <v>5748</v>
      </c>
      <c r="L286" s="124">
        <v>9870</v>
      </c>
      <c r="M286" s="122">
        <f>(D286+E286+F286)/1000</f>
        <v>0.33312999999999998</v>
      </c>
      <c r="N286" s="124">
        <f>M286*L286</f>
        <v>3287.9930999999997</v>
      </c>
      <c r="O286" s="123">
        <f>N286/1000</f>
        <v>3.2879930999999996</v>
      </c>
      <c r="P286" s="123">
        <f t="shared" si="395"/>
        <v>5.7660004258872641</v>
      </c>
      <c r="R286" s="122">
        <v>861</v>
      </c>
      <c r="S286" s="122">
        <v>849</v>
      </c>
      <c r="T286" s="123">
        <f t="shared" ref="T286:T350" si="458">(R286+S286)/2</f>
        <v>855</v>
      </c>
      <c r="U286" s="122">
        <v>756</v>
      </c>
      <c r="V286" s="124">
        <f t="shared" si="397"/>
        <v>1696.4285714285713</v>
      </c>
      <c r="W286" s="125">
        <f t="shared" si="398"/>
        <v>1.6964285714285714</v>
      </c>
      <c r="X286" s="123">
        <f>(W286*I286)/1000</f>
        <v>16.692857142857143</v>
      </c>
      <c r="Y286" s="123">
        <f>(X286*1000)/K286</f>
        <v>2.9041157172681178</v>
      </c>
      <c r="Z286" s="123">
        <f t="shared" si="401"/>
        <v>29.273486430062629</v>
      </c>
    </row>
    <row r="287" spans="1:26">
      <c r="A287" s="74"/>
      <c r="B287" s="121">
        <v>44587.368055555555</v>
      </c>
      <c r="C287" s="122">
        <v>11590</v>
      </c>
      <c r="D287" s="122">
        <v>20.84</v>
      </c>
      <c r="E287" s="122">
        <v>86.46</v>
      </c>
      <c r="F287" s="122">
        <v>199.05</v>
      </c>
      <c r="G287" s="121">
        <v>44582.372916666667</v>
      </c>
      <c r="H287" s="124">
        <v>2380</v>
      </c>
      <c r="I287" s="124">
        <f>C287-H287</f>
        <v>9210</v>
      </c>
      <c r="J287" s="126">
        <f>B287-G287</f>
        <v>4.9951388888875954</v>
      </c>
      <c r="K287" s="127">
        <v>7193</v>
      </c>
      <c r="L287" s="124">
        <f>C287-H287</f>
        <v>9210</v>
      </c>
      <c r="M287" s="122">
        <f>(D287+E287+F287)/1000</f>
        <v>0.30635000000000001</v>
      </c>
      <c r="N287" s="124">
        <f>M287*L287</f>
        <v>2821.4835000000003</v>
      </c>
      <c r="O287" s="123">
        <f>N287/1000</f>
        <v>2.8214835000000003</v>
      </c>
      <c r="P287" s="123">
        <f t="shared" si="395"/>
        <v>3.9539209898512446</v>
      </c>
      <c r="R287" s="122">
        <v>804</v>
      </c>
      <c r="S287" s="122">
        <v>830</v>
      </c>
      <c r="T287" s="123">
        <f t="shared" si="458"/>
        <v>817</v>
      </c>
      <c r="U287" s="122">
        <v>763</v>
      </c>
      <c r="V287" s="124">
        <f t="shared" si="397"/>
        <v>1606.1598951507208</v>
      </c>
      <c r="W287" s="125">
        <f t="shared" si="398"/>
        <v>1.6061598951507208</v>
      </c>
      <c r="X287" s="123">
        <f>(W287*I287)/1000</f>
        <v>14.792732634338138</v>
      </c>
      <c r="Y287" s="123">
        <f>(X287*1000)/K287</f>
        <v>2.0565456185650133</v>
      </c>
      <c r="Z287" s="123">
        <f t="shared" si="401"/>
        <v>20.729979835135335</v>
      </c>
    </row>
    <row r="288" spans="1:26">
      <c r="A288" s="74"/>
      <c r="B288" s="121">
        <v>44593.361111111109</v>
      </c>
      <c r="C288" s="122">
        <v>22230</v>
      </c>
      <c r="D288" s="122">
        <v>28.07</v>
      </c>
      <c r="E288" s="122">
        <v>311.89999999999998</v>
      </c>
      <c r="F288" s="122">
        <v>136.19</v>
      </c>
      <c r="G288" s="121">
        <v>44589.375</v>
      </c>
      <c r="H288" s="124">
        <v>15870</v>
      </c>
      <c r="I288" s="124">
        <f t="shared" ref="I288:I310" si="459">C288-H288</f>
        <v>6360</v>
      </c>
      <c r="J288" s="126">
        <f t="shared" ref="J288:J310" si="460">B288-G288</f>
        <v>3.9861111111094942</v>
      </c>
      <c r="K288" s="127">
        <v>5740</v>
      </c>
      <c r="L288" s="124">
        <f t="shared" ref="L288:L310" si="461">C288-H288</f>
        <v>6360</v>
      </c>
      <c r="M288" s="122">
        <f t="shared" ref="M288:M310" si="462">(D288+E288+F288)/1000</f>
        <v>0.47615999999999997</v>
      </c>
      <c r="N288" s="124">
        <f t="shared" ref="N288:N310" si="463">M288*L288</f>
        <v>3028.3775999999998</v>
      </c>
      <c r="O288" s="123">
        <f t="shared" ref="O288:O310" si="464">N288/1000</f>
        <v>3.0283775999999998</v>
      </c>
      <c r="P288" s="123">
        <f t="shared" si="395"/>
        <v>5.3181265170731695</v>
      </c>
      <c r="R288" s="122">
        <v>788</v>
      </c>
      <c r="S288" s="122">
        <v>786</v>
      </c>
      <c r="T288" s="123">
        <f t="shared" si="458"/>
        <v>787</v>
      </c>
      <c r="U288" s="122">
        <v>760</v>
      </c>
      <c r="V288" s="124">
        <f>T288*2*750/U288</f>
        <v>1553.2894736842106</v>
      </c>
      <c r="W288" s="125">
        <f t="shared" si="398"/>
        <v>1.5532894736842107</v>
      </c>
      <c r="X288" s="123">
        <f t="shared" ref="X288:X310" si="465">(W288*I288)/1000</f>
        <v>9.8789210526315809</v>
      </c>
      <c r="Y288" s="123">
        <f t="shared" ref="Y288:Y310" si="466">(X288*1000)/K288</f>
        <v>1.721066385475885</v>
      </c>
      <c r="Z288" s="123">
        <f t="shared" si="401"/>
        <v>17.348349165596918</v>
      </c>
    </row>
    <row r="289" spans="1:26" ht="15">
      <c r="A289" s="74"/>
      <c r="B289" s="121">
        <v>44600.366666666669</v>
      </c>
      <c r="C289" s="8">
        <v>38980</v>
      </c>
      <c r="D289" s="122">
        <v>5.54</v>
      </c>
      <c r="E289" s="122">
        <v>140.71</v>
      </c>
      <c r="F289" s="122">
        <v>174.76</v>
      </c>
      <c r="G289" s="121">
        <v>44596.368055555555</v>
      </c>
      <c r="H289" s="8">
        <v>29550</v>
      </c>
      <c r="I289" s="124">
        <f t="shared" si="459"/>
        <v>9430</v>
      </c>
      <c r="J289" s="126">
        <f t="shared" si="460"/>
        <v>3.9986111111138598</v>
      </c>
      <c r="K289" s="127">
        <v>5758</v>
      </c>
      <c r="L289" s="124">
        <f t="shared" si="461"/>
        <v>9430</v>
      </c>
      <c r="M289" s="122">
        <f t="shared" si="462"/>
        <v>0.32101000000000002</v>
      </c>
      <c r="N289" s="124">
        <f t="shared" si="463"/>
        <v>3027.1242999999999</v>
      </c>
      <c r="O289" s="123">
        <f t="shared" si="464"/>
        <v>3.0271243000000001</v>
      </c>
      <c r="P289" s="123">
        <f t="shared" si="395"/>
        <v>5.2993075623480372</v>
      </c>
      <c r="R289" s="122">
        <v>656</v>
      </c>
      <c r="S289" s="122">
        <v>659</v>
      </c>
      <c r="T289" s="123">
        <f t="shared" si="458"/>
        <v>657.5</v>
      </c>
      <c r="U289" s="122">
        <v>741</v>
      </c>
      <c r="V289" s="124">
        <f t="shared" si="397"/>
        <v>1330.9716599190283</v>
      </c>
      <c r="W289" s="125">
        <f t="shared" si="398"/>
        <v>1.3309716599190282</v>
      </c>
      <c r="X289" s="123">
        <f t="shared" si="465"/>
        <v>12.551062753036437</v>
      </c>
      <c r="Y289" s="123">
        <f t="shared" si="466"/>
        <v>2.179760811572844</v>
      </c>
      <c r="Z289" s="123">
        <f t="shared" si="401"/>
        <v>21.971988980654267</v>
      </c>
    </row>
    <row r="290" spans="1:26">
      <c r="A290" s="74"/>
      <c r="B290" s="121">
        <v>44607.361805555556</v>
      </c>
      <c r="C290" s="122">
        <v>55850</v>
      </c>
      <c r="D290" s="122">
        <v>23.4</v>
      </c>
      <c r="E290" s="122">
        <v>143.21</v>
      </c>
      <c r="F290" s="122">
        <v>126.72</v>
      </c>
      <c r="G290" s="121">
        <v>44603.363194444442</v>
      </c>
      <c r="H290" s="124">
        <v>46060</v>
      </c>
      <c r="I290" s="124">
        <f t="shared" si="459"/>
        <v>9790</v>
      </c>
      <c r="J290" s="126">
        <f t="shared" si="460"/>
        <v>3.9986111111138598</v>
      </c>
      <c r="K290" s="127">
        <v>5758</v>
      </c>
      <c r="L290" s="124">
        <f t="shared" si="461"/>
        <v>9790</v>
      </c>
      <c r="M290" s="122">
        <f t="shared" si="462"/>
        <v>0.29333000000000004</v>
      </c>
      <c r="N290" s="124">
        <f t="shared" si="463"/>
        <v>2871.7007000000003</v>
      </c>
      <c r="O290" s="123">
        <f t="shared" si="464"/>
        <v>2.8717007000000003</v>
      </c>
      <c r="P290" s="123">
        <f t="shared" si="395"/>
        <v>5.0272217881208761</v>
      </c>
      <c r="R290" s="122">
        <v>720</v>
      </c>
      <c r="S290" s="122">
        <v>665</v>
      </c>
      <c r="T290" s="123">
        <f t="shared" si="458"/>
        <v>692.5</v>
      </c>
      <c r="U290" s="122">
        <v>774</v>
      </c>
      <c r="V290" s="124">
        <f t="shared" si="397"/>
        <v>1342.0542635658915</v>
      </c>
      <c r="W290" s="125">
        <f t="shared" si="398"/>
        <v>1.3420542635658914</v>
      </c>
      <c r="X290" s="123">
        <f t="shared" si="465"/>
        <v>13.138711240310077</v>
      </c>
      <c r="Y290" s="123">
        <f t="shared" si="466"/>
        <v>2.2818185551076895</v>
      </c>
      <c r="Z290" s="123">
        <f t="shared" si="401"/>
        <v>23.000731035485511</v>
      </c>
    </row>
    <row r="291" spans="1:26">
      <c r="A291" s="74"/>
      <c r="B291" s="121">
        <v>44614.361111111109</v>
      </c>
      <c r="C291" s="122">
        <v>72910</v>
      </c>
      <c r="D291" s="122">
        <v>8.43</v>
      </c>
      <c r="E291" s="122">
        <v>140.56</v>
      </c>
      <c r="F291" s="122">
        <v>218.22</v>
      </c>
      <c r="G291" s="121">
        <v>44610.362500000003</v>
      </c>
      <c r="H291" s="124">
        <v>61130</v>
      </c>
      <c r="I291" s="124">
        <f>C291-H291</f>
        <v>11780</v>
      </c>
      <c r="J291" s="126">
        <f>B291-G291</f>
        <v>3.9986111111065838</v>
      </c>
      <c r="K291" s="127">
        <v>5758</v>
      </c>
      <c r="L291" s="124">
        <f>C291-H291</f>
        <v>11780</v>
      </c>
      <c r="M291" s="122">
        <f>(D291+E291+F291)/1000</f>
        <v>0.36721000000000004</v>
      </c>
      <c r="N291" s="124">
        <f>M291*L291</f>
        <v>4325.7338</v>
      </c>
      <c r="O291" s="123">
        <f>N291/1000</f>
        <v>4.3257338000000001</v>
      </c>
      <c r="P291" s="123">
        <f t="shared" si="395"/>
        <v>7.5726635470649537</v>
      </c>
      <c r="R291" s="122">
        <v>770</v>
      </c>
      <c r="S291" s="122">
        <v>767</v>
      </c>
      <c r="T291" s="123">
        <f t="shared" si="458"/>
        <v>768.5</v>
      </c>
      <c r="U291" s="122">
        <v>766</v>
      </c>
      <c r="V291" s="124">
        <f t="shared" si="397"/>
        <v>1504.8955613577023</v>
      </c>
      <c r="W291" s="125">
        <f t="shared" si="398"/>
        <v>1.5048955613577022</v>
      </c>
      <c r="X291" s="123">
        <f>(W291*I291)/1000</f>
        <v>17.727669712793734</v>
      </c>
      <c r="Y291" s="123">
        <f>(X291*1000)/K291</f>
        <v>3.0787894603670951</v>
      </c>
      <c r="Z291" s="123">
        <f t="shared" si="401"/>
        <v>31.034197760500319</v>
      </c>
    </row>
    <row r="292" spans="1:26" s="105" customFormat="1">
      <c r="A292" s="131"/>
      <c r="B292" s="132">
        <v>44615.368055555555</v>
      </c>
      <c r="C292" s="133">
        <v>74850</v>
      </c>
      <c r="D292" s="133">
        <v>4.46</v>
      </c>
      <c r="E292" s="133">
        <v>221.78</v>
      </c>
      <c r="F292" s="133">
        <v>175.68</v>
      </c>
      <c r="G292" s="132">
        <v>44610.362500000003</v>
      </c>
      <c r="H292" s="127">
        <v>61130</v>
      </c>
      <c r="I292" s="127">
        <f t="shared" si="459"/>
        <v>13720</v>
      </c>
      <c r="J292" s="126">
        <f t="shared" si="460"/>
        <v>5.0055555555518367</v>
      </c>
      <c r="K292" s="127">
        <v>7208</v>
      </c>
      <c r="L292" s="127">
        <f t="shared" si="461"/>
        <v>13720</v>
      </c>
      <c r="M292" s="133">
        <f t="shared" si="462"/>
        <v>0.40192</v>
      </c>
      <c r="N292" s="127">
        <f t="shared" si="463"/>
        <v>5514.3423999999995</v>
      </c>
      <c r="O292" s="134">
        <f t="shared" si="464"/>
        <v>5.5143423999999994</v>
      </c>
      <c r="P292" s="134">
        <f t="shared" si="395"/>
        <v>7.7115110144284129</v>
      </c>
      <c r="R292" s="133">
        <v>737</v>
      </c>
      <c r="S292" s="133">
        <v>735</v>
      </c>
      <c r="T292" s="134">
        <f t="shared" si="458"/>
        <v>736</v>
      </c>
      <c r="U292" s="133">
        <v>744</v>
      </c>
      <c r="V292" s="127">
        <f t="shared" si="397"/>
        <v>1483.8709677419354</v>
      </c>
      <c r="W292" s="135">
        <f t="shared" si="398"/>
        <v>1.4838709677419353</v>
      </c>
      <c r="X292" s="134">
        <f t="shared" si="465"/>
        <v>20.358709677419352</v>
      </c>
      <c r="Y292" s="134">
        <f t="shared" si="466"/>
        <v>2.8244602771114531</v>
      </c>
      <c r="Z292" s="134">
        <f t="shared" si="401"/>
        <v>28.470559593283447</v>
      </c>
    </row>
    <row r="293" spans="1:26">
      <c r="A293" s="74"/>
      <c r="B293" s="121">
        <v>44616.361805555556</v>
      </c>
      <c r="C293" s="122">
        <v>76820</v>
      </c>
      <c r="D293" s="122">
        <v>12.355</v>
      </c>
      <c r="E293" s="122">
        <v>288.077</v>
      </c>
      <c r="F293" s="122">
        <v>135.245</v>
      </c>
      <c r="G293" s="121">
        <v>44610.362500000003</v>
      </c>
      <c r="H293" s="124">
        <v>61130</v>
      </c>
      <c r="I293" s="124">
        <f>C293-H293</f>
        <v>15690</v>
      </c>
      <c r="J293" s="126">
        <f t="shared" ref="J293:J298" si="467">B293-G293</f>
        <v>5.9993055555532919</v>
      </c>
      <c r="K293" s="127">
        <v>8639</v>
      </c>
      <c r="L293" s="124">
        <f>C293-H293</f>
        <v>15690</v>
      </c>
      <c r="M293" s="122">
        <f t="shared" ref="M293:M298" si="468">(D293+E293+F293)/1000</f>
        <v>0.43567700000000004</v>
      </c>
      <c r="N293" s="124">
        <f t="shared" ref="N293:N298" si="469">M293*L293</f>
        <v>6835.7721300000003</v>
      </c>
      <c r="O293" s="123">
        <f t="shared" ref="O293:O298" si="470">N293/1000</f>
        <v>6.8357721300000005</v>
      </c>
      <c r="P293" s="123">
        <f t="shared" si="395"/>
        <v>7.9759906320638967</v>
      </c>
      <c r="R293" s="122">
        <v>788</v>
      </c>
      <c r="S293" s="122">
        <v>774</v>
      </c>
      <c r="T293" s="123">
        <f t="shared" si="458"/>
        <v>781</v>
      </c>
      <c r="U293" s="122">
        <v>747</v>
      </c>
      <c r="V293" s="124">
        <f t="shared" si="397"/>
        <v>1568.2730923694778</v>
      </c>
      <c r="W293" s="125">
        <f t="shared" si="398"/>
        <v>1.5682730923694779</v>
      </c>
      <c r="X293" s="123">
        <f t="shared" ref="X293:X298" si="471">(W293*I293)/1000</f>
        <v>24.606204819277107</v>
      </c>
      <c r="Y293" s="123">
        <f t="shared" ref="Y293:Y298" si="472">(X293*1000)/K293</f>
        <v>2.8482700334850222</v>
      </c>
      <c r="Z293" s="123">
        <f t="shared" si="401"/>
        <v>28.710561937529022</v>
      </c>
    </row>
    <row r="294" spans="1:26">
      <c r="A294" s="74"/>
      <c r="B294" s="121">
        <v>44621.369444444441</v>
      </c>
      <c r="C294" s="122">
        <v>87650</v>
      </c>
      <c r="D294" s="122">
        <v>103.94</v>
      </c>
      <c r="E294" s="122">
        <v>82.38</v>
      </c>
      <c r="F294" s="122">
        <v>162.11000000000001</v>
      </c>
      <c r="G294" s="121">
        <v>44617.366666666669</v>
      </c>
      <c r="H294" s="124">
        <v>78920</v>
      </c>
      <c r="I294" s="124">
        <f>C294-H294</f>
        <v>8730</v>
      </c>
      <c r="J294" s="126">
        <f t="shared" si="467"/>
        <v>4.0027777777722804</v>
      </c>
      <c r="K294" s="127">
        <v>5764</v>
      </c>
      <c r="L294" s="124">
        <f>C294-H294</f>
        <v>8730</v>
      </c>
      <c r="M294" s="122">
        <f t="shared" si="468"/>
        <v>0.34843000000000002</v>
      </c>
      <c r="N294" s="124">
        <f t="shared" si="469"/>
        <v>3041.7939000000001</v>
      </c>
      <c r="O294" s="123">
        <f t="shared" si="470"/>
        <v>3.0417939000000001</v>
      </c>
      <c r="P294" s="123">
        <f t="shared" si="395"/>
        <v>5.3194452657876479</v>
      </c>
      <c r="R294" s="122">
        <v>649</v>
      </c>
      <c r="S294" s="122">
        <v>642</v>
      </c>
      <c r="T294" s="123">
        <f t="shared" si="458"/>
        <v>645.5</v>
      </c>
      <c r="U294" s="122">
        <v>785</v>
      </c>
      <c r="V294" s="124">
        <f t="shared" si="397"/>
        <v>1233.43949044586</v>
      </c>
      <c r="W294" s="125">
        <f t="shared" si="398"/>
        <v>1.2334394904458599</v>
      </c>
      <c r="X294" s="123">
        <f t="shared" si="471"/>
        <v>10.767926751592357</v>
      </c>
      <c r="Y294" s="123">
        <f t="shared" si="472"/>
        <v>1.8681344121430181</v>
      </c>
      <c r="Z294" s="123">
        <f t="shared" si="401"/>
        <v>18.830794874401622</v>
      </c>
    </row>
    <row r="295" spans="1:26">
      <c r="A295" s="74"/>
      <c r="B295" s="121">
        <v>44628.366666666669</v>
      </c>
      <c r="C295" s="122">
        <v>103530</v>
      </c>
      <c r="D295" s="122">
        <v>32.03</v>
      </c>
      <c r="E295" s="122">
        <v>208.99</v>
      </c>
      <c r="F295" s="122">
        <v>117.38</v>
      </c>
      <c r="G295" s="121">
        <v>44624.372916666667</v>
      </c>
      <c r="H295" s="124">
        <v>94570</v>
      </c>
      <c r="I295" s="124">
        <v>8980</v>
      </c>
      <c r="J295" s="126">
        <f t="shared" si="467"/>
        <v>3.9937500000014552</v>
      </c>
      <c r="K295" s="127">
        <v>5751</v>
      </c>
      <c r="L295" s="124">
        <v>8980</v>
      </c>
      <c r="M295" s="122">
        <f t="shared" si="468"/>
        <v>0.3584</v>
      </c>
      <c r="N295" s="124">
        <f t="shared" si="469"/>
        <v>3218.4319999999998</v>
      </c>
      <c r="O295" s="123">
        <f t="shared" si="470"/>
        <v>3.218432</v>
      </c>
      <c r="P295" s="123">
        <f t="shared" si="395"/>
        <v>5.6410701721439747</v>
      </c>
      <c r="R295" s="122">
        <v>651</v>
      </c>
      <c r="S295" s="122">
        <v>652</v>
      </c>
      <c r="T295" s="123">
        <f t="shared" si="458"/>
        <v>651.5</v>
      </c>
      <c r="U295" s="122">
        <v>744</v>
      </c>
      <c r="V295" s="124">
        <f t="shared" si="397"/>
        <v>1313.508064516129</v>
      </c>
      <c r="W295" s="125">
        <f t="shared" si="398"/>
        <v>1.313508064516129</v>
      </c>
      <c r="X295" s="123">
        <f t="shared" si="471"/>
        <v>11.795302419354838</v>
      </c>
      <c r="Y295" s="123">
        <f t="shared" si="472"/>
        <v>2.0510002468013977</v>
      </c>
      <c r="Z295" s="123">
        <f t="shared" si="401"/>
        <v>20.674082487758088</v>
      </c>
    </row>
    <row r="296" spans="1:26">
      <c r="A296" s="74"/>
      <c r="B296" s="121">
        <v>44635.375694444447</v>
      </c>
      <c r="C296" s="122">
        <v>119900</v>
      </c>
      <c r="D296" s="122">
        <v>47.48</v>
      </c>
      <c r="E296" s="122">
        <v>184.898</v>
      </c>
      <c r="F296" s="122">
        <v>161.71</v>
      </c>
      <c r="G296" s="121">
        <v>44631.366666666669</v>
      </c>
      <c r="H296" s="124">
        <v>110190</v>
      </c>
      <c r="I296" s="124">
        <f t="shared" ref="I296:I301" si="473">C296-H296</f>
        <v>9710</v>
      </c>
      <c r="J296" s="126">
        <f t="shared" si="467"/>
        <v>4.0090277777781012</v>
      </c>
      <c r="K296" s="127">
        <v>5773</v>
      </c>
      <c r="L296" s="124">
        <f t="shared" ref="L296:L301" si="474">C296-H296</f>
        <v>9710</v>
      </c>
      <c r="M296" s="122">
        <f t="shared" si="468"/>
        <v>0.39408799999999994</v>
      </c>
      <c r="N296" s="124">
        <f t="shared" si="469"/>
        <v>3826.5944799999993</v>
      </c>
      <c r="O296" s="123">
        <f t="shared" si="470"/>
        <v>3.8265944799999994</v>
      </c>
      <c r="P296" s="123">
        <f t="shared" si="395"/>
        <v>6.6814606544950612</v>
      </c>
      <c r="R296" s="122">
        <v>796</v>
      </c>
      <c r="S296" s="122">
        <v>827</v>
      </c>
      <c r="T296" s="123">
        <f t="shared" si="458"/>
        <v>811.5</v>
      </c>
      <c r="U296" s="122">
        <v>777</v>
      </c>
      <c r="V296" s="124">
        <f t="shared" si="397"/>
        <v>1566.6023166023167</v>
      </c>
      <c r="W296" s="125">
        <f t="shared" si="398"/>
        <v>1.5666023166023166</v>
      </c>
      <c r="X296" s="123">
        <f t="shared" si="471"/>
        <v>15.211708494208494</v>
      </c>
      <c r="Y296" s="123">
        <f t="shared" si="472"/>
        <v>2.6349746222429404</v>
      </c>
      <c r="Z296" s="123">
        <f t="shared" si="401"/>
        <v>26.560544192208841</v>
      </c>
    </row>
    <row r="297" spans="1:26">
      <c r="A297" s="74"/>
      <c r="B297" s="121">
        <v>44636.373611111114</v>
      </c>
      <c r="C297" s="122">
        <v>121740</v>
      </c>
      <c r="D297" s="122">
        <v>51.09</v>
      </c>
      <c r="E297" s="122">
        <v>229.72</v>
      </c>
      <c r="F297" s="122">
        <v>132.88999999999999</v>
      </c>
      <c r="G297" s="121">
        <v>44631.366666666669</v>
      </c>
      <c r="H297" s="124">
        <v>110190</v>
      </c>
      <c r="I297" s="124">
        <f t="shared" si="473"/>
        <v>11550</v>
      </c>
      <c r="J297" s="126">
        <f t="shared" si="467"/>
        <v>5.0069444444452529</v>
      </c>
      <c r="K297" s="127">
        <v>7210</v>
      </c>
      <c r="L297" s="124">
        <f t="shared" si="474"/>
        <v>11550</v>
      </c>
      <c r="M297" s="122">
        <f t="shared" si="468"/>
        <v>0.41370000000000001</v>
      </c>
      <c r="N297" s="124">
        <f t="shared" si="469"/>
        <v>4778.2350000000006</v>
      </c>
      <c r="O297" s="123">
        <f t="shared" si="470"/>
        <v>4.7782350000000005</v>
      </c>
      <c r="P297" s="123">
        <f t="shared" si="395"/>
        <v>6.6802508737864086</v>
      </c>
      <c r="R297" s="122">
        <v>766</v>
      </c>
      <c r="S297" s="122">
        <v>756</v>
      </c>
      <c r="T297" s="123">
        <f t="shared" si="458"/>
        <v>761</v>
      </c>
      <c r="U297" s="122">
        <v>775</v>
      </c>
      <c r="V297" s="124">
        <f t="shared" si="397"/>
        <v>1472.9032258064517</v>
      </c>
      <c r="W297" s="125">
        <f t="shared" si="398"/>
        <v>1.4729032258064516</v>
      </c>
      <c r="X297" s="123">
        <f t="shared" si="471"/>
        <v>17.012032258064515</v>
      </c>
      <c r="Y297" s="123">
        <f t="shared" si="472"/>
        <v>2.3595051675540244</v>
      </c>
      <c r="Z297" s="123">
        <f t="shared" si="401"/>
        <v>23.783812088944568</v>
      </c>
    </row>
    <row r="298" spans="1:26">
      <c r="A298" s="74"/>
      <c r="B298" s="121">
        <v>44642.37222222222</v>
      </c>
      <c r="C298" s="122">
        <v>133670</v>
      </c>
      <c r="D298" s="122">
        <v>18.34</v>
      </c>
      <c r="E298" s="122">
        <v>144.53</v>
      </c>
      <c r="F298" s="122">
        <v>176.66</v>
      </c>
      <c r="G298" s="121">
        <v>44638.370833333334</v>
      </c>
      <c r="H298" s="124">
        <v>125840</v>
      </c>
      <c r="I298" s="124">
        <f t="shared" si="473"/>
        <v>7830</v>
      </c>
      <c r="J298" s="126">
        <f t="shared" si="467"/>
        <v>4.0013888888861402</v>
      </c>
      <c r="K298" s="127">
        <v>5762</v>
      </c>
      <c r="L298" s="124">
        <f t="shared" si="474"/>
        <v>7830</v>
      </c>
      <c r="M298" s="122">
        <f t="shared" si="468"/>
        <v>0.33953</v>
      </c>
      <c r="N298" s="124">
        <f t="shared" si="469"/>
        <v>2658.5198999999998</v>
      </c>
      <c r="O298" s="123">
        <f t="shared" si="470"/>
        <v>2.6585198999999999</v>
      </c>
      <c r="P298" s="123">
        <f t="shared" si="395"/>
        <v>4.6507949656369316</v>
      </c>
      <c r="R298" s="122">
        <v>646</v>
      </c>
      <c r="S298" s="122">
        <v>643</v>
      </c>
      <c r="T298" s="123">
        <f t="shared" si="458"/>
        <v>644.5</v>
      </c>
      <c r="U298" s="122">
        <v>772</v>
      </c>
      <c r="V298" s="124">
        <f t="shared" si="397"/>
        <v>1252.2668393782383</v>
      </c>
      <c r="W298" s="125">
        <f t="shared" si="398"/>
        <v>1.2522668393782384</v>
      </c>
      <c r="X298" s="123">
        <f t="shared" si="471"/>
        <v>9.8052493523316056</v>
      </c>
      <c r="Y298" s="123">
        <f t="shared" si="472"/>
        <v>1.7017093634730314</v>
      </c>
      <c r="Z298" s="123">
        <f t="shared" si="401"/>
        <v>17.153230383808157</v>
      </c>
    </row>
    <row r="299" spans="1:26">
      <c r="A299" s="74"/>
      <c r="B299" s="121">
        <v>44649.370138888888</v>
      </c>
      <c r="C299" s="122">
        <v>148150</v>
      </c>
      <c r="D299" s="122">
        <v>54.49</v>
      </c>
      <c r="E299" s="122">
        <v>171.63</v>
      </c>
      <c r="F299" s="122">
        <v>115.34</v>
      </c>
      <c r="G299" s="121">
        <v>44645.367361111108</v>
      </c>
      <c r="H299" s="124">
        <v>139480</v>
      </c>
      <c r="I299" s="124">
        <f t="shared" si="473"/>
        <v>8670</v>
      </c>
      <c r="J299" s="126">
        <f t="shared" ref="J299:J304" si="475">B299-G299</f>
        <v>4.0027777777795563</v>
      </c>
      <c r="K299" s="127">
        <v>5764</v>
      </c>
      <c r="L299" s="124">
        <f t="shared" si="474"/>
        <v>8670</v>
      </c>
      <c r="M299" s="122">
        <f t="shared" ref="M299:M304" si="476">(D299+E299+F299)/1000</f>
        <v>0.34146000000000004</v>
      </c>
      <c r="N299" s="124">
        <f t="shared" ref="N299:N304" si="477">M299*L299</f>
        <v>2960.4582000000005</v>
      </c>
      <c r="O299" s="123">
        <f t="shared" ref="O299:O304" si="478">N299/1000</f>
        <v>2.9604582000000006</v>
      </c>
      <c r="P299" s="123">
        <f t="shared" si="395"/>
        <v>5.1772065676613472</v>
      </c>
      <c r="R299" s="122">
        <v>817</v>
      </c>
      <c r="S299" s="122">
        <v>784</v>
      </c>
      <c r="T299" s="123">
        <f t="shared" si="458"/>
        <v>800.5</v>
      </c>
      <c r="U299" s="122">
        <v>777</v>
      </c>
      <c r="V299" s="124">
        <f t="shared" si="397"/>
        <v>1545.3667953667953</v>
      </c>
      <c r="W299" s="125">
        <f t="shared" si="398"/>
        <v>1.5453667953667953</v>
      </c>
      <c r="X299" s="123">
        <f t="shared" ref="X299:X304" si="479">(W299*I299)/1000</f>
        <v>13.398330115830115</v>
      </c>
      <c r="Y299" s="123">
        <f t="shared" ref="Y299:Y304" si="480">(X299*1000)/K299</f>
        <v>2.3244847529198673</v>
      </c>
      <c r="Z299" s="123">
        <f t="shared" si="401"/>
        <v>23.430806309432263</v>
      </c>
    </row>
    <row r="300" spans="1:26">
      <c r="A300" s="74"/>
      <c r="B300" s="121">
        <v>44656.37222222222</v>
      </c>
      <c r="C300" s="122">
        <v>162290</v>
      </c>
      <c r="D300" s="122">
        <v>5.36</v>
      </c>
      <c r="E300" s="122">
        <v>131.34</v>
      </c>
      <c r="F300" s="122">
        <v>136.69</v>
      </c>
      <c r="G300" s="121">
        <v>44652.368055555555</v>
      </c>
      <c r="H300" s="124">
        <v>153190</v>
      </c>
      <c r="I300" s="124">
        <f t="shared" si="473"/>
        <v>9100</v>
      </c>
      <c r="J300" s="126">
        <f t="shared" si="475"/>
        <v>4.0041666666656965</v>
      </c>
      <c r="K300" s="127">
        <v>5766</v>
      </c>
      <c r="L300" s="124">
        <f t="shared" si="474"/>
        <v>9100</v>
      </c>
      <c r="M300" s="122">
        <f t="shared" si="476"/>
        <v>0.27338999999999997</v>
      </c>
      <c r="N300" s="124">
        <f t="shared" si="477"/>
        <v>2487.8489999999997</v>
      </c>
      <c r="O300" s="123">
        <f t="shared" si="478"/>
        <v>2.4878489999999998</v>
      </c>
      <c r="P300" s="123">
        <f t="shared" si="395"/>
        <v>4.3492053277835581</v>
      </c>
      <c r="R300" s="122">
        <v>523</v>
      </c>
      <c r="S300" s="122">
        <v>527</v>
      </c>
      <c r="T300" s="123">
        <f t="shared" si="458"/>
        <v>525</v>
      </c>
      <c r="U300" s="122">
        <v>749</v>
      </c>
      <c r="V300" s="124">
        <f t="shared" si="397"/>
        <v>1051.4018691588785</v>
      </c>
      <c r="W300" s="125">
        <f t="shared" si="398"/>
        <v>1.0514018691588785</v>
      </c>
      <c r="X300" s="123">
        <f t="shared" si="479"/>
        <v>9.5677570093457938</v>
      </c>
      <c r="Y300" s="123">
        <f t="shared" si="480"/>
        <v>1.6593404456028087</v>
      </c>
      <c r="Z300" s="123">
        <f t="shared" si="401"/>
        <v>16.726151691676311</v>
      </c>
    </row>
    <row r="301" spans="1:26">
      <c r="A301" s="74"/>
      <c r="B301" s="121">
        <v>44663.357638888891</v>
      </c>
      <c r="C301" s="122">
        <v>180290</v>
      </c>
      <c r="D301" s="122">
        <v>49.19</v>
      </c>
      <c r="E301" s="122">
        <v>129.11000000000001</v>
      </c>
      <c r="F301" s="122">
        <v>169.81</v>
      </c>
      <c r="G301" s="121">
        <v>44659.368750000001</v>
      </c>
      <c r="H301" s="124">
        <v>170370</v>
      </c>
      <c r="I301" s="124">
        <f t="shared" si="473"/>
        <v>9920</v>
      </c>
      <c r="J301" s="126">
        <f t="shared" si="475"/>
        <v>3.9888888888890506</v>
      </c>
      <c r="K301" s="127">
        <v>5744</v>
      </c>
      <c r="L301" s="124">
        <f t="shared" si="474"/>
        <v>9920</v>
      </c>
      <c r="M301" s="122">
        <f t="shared" si="476"/>
        <v>0.34811000000000003</v>
      </c>
      <c r="N301" s="124">
        <f t="shared" si="477"/>
        <v>3453.2512000000002</v>
      </c>
      <c r="O301" s="123">
        <f t="shared" si="478"/>
        <v>3.4532512</v>
      </c>
      <c r="P301" s="123">
        <f t="shared" si="395"/>
        <v>6.0600229972144843</v>
      </c>
      <c r="R301" s="122">
        <v>731</v>
      </c>
      <c r="S301" s="122">
        <v>739</v>
      </c>
      <c r="T301" s="123">
        <f t="shared" si="458"/>
        <v>735</v>
      </c>
      <c r="U301" s="122">
        <v>764</v>
      </c>
      <c r="V301" s="124">
        <f t="shared" si="397"/>
        <v>1443.0628272251308</v>
      </c>
      <c r="W301" s="125">
        <f t="shared" si="398"/>
        <v>1.4430628272251309</v>
      </c>
      <c r="X301" s="123">
        <f t="shared" si="479"/>
        <v>14.315183246073298</v>
      </c>
      <c r="Y301" s="123">
        <f t="shared" si="480"/>
        <v>2.492197640333095</v>
      </c>
      <c r="Z301" s="123">
        <f t="shared" si="401"/>
        <v>25.1213522145576</v>
      </c>
    </row>
    <row r="302" spans="1:26">
      <c r="A302" s="74"/>
      <c r="B302" s="121">
        <v>44664.357638888891</v>
      </c>
      <c r="C302" s="122">
        <v>182810</v>
      </c>
      <c r="D302" s="122">
        <v>44.86</v>
      </c>
      <c r="E302" s="122">
        <v>135.13999999999999</v>
      </c>
      <c r="F302" s="122">
        <v>164.46</v>
      </c>
      <c r="G302" s="121">
        <v>44659.368750000001</v>
      </c>
      <c r="H302" s="124">
        <v>170370</v>
      </c>
      <c r="I302" s="124">
        <v>12440</v>
      </c>
      <c r="J302" s="126">
        <f t="shared" si="475"/>
        <v>4.9888888888890506</v>
      </c>
      <c r="K302" s="127">
        <v>7148</v>
      </c>
      <c r="L302" s="124">
        <f t="shared" ref="L302:L307" si="481">C302-H302</f>
        <v>12440</v>
      </c>
      <c r="M302" s="122">
        <f t="shared" si="476"/>
        <v>0.34446000000000004</v>
      </c>
      <c r="N302" s="124">
        <f t="shared" si="477"/>
        <v>4285.0824000000002</v>
      </c>
      <c r="O302" s="123">
        <f t="shared" si="478"/>
        <v>4.2850824000000003</v>
      </c>
      <c r="P302" s="123">
        <f t="shared" si="395"/>
        <v>6.0427574974818139</v>
      </c>
      <c r="R302" s="122">
        <v>722</v>
      </c>
      <c r="S302" s="122">
        <v>721</v>
      </c>
      <c r="T302" s="123">
        <f t="shared" si="458"/>
        <v>721.5</v>
      </c>
      <c r="U302" s="122">
        <v>772</v>
      </c>
      <c r="V302" s="124">
        <f t="shared" si="397"/>
        <v>1401.8782383419689</v>
      </c>
      <c r="W302" s="125">
        <f t="shared" si="398"/>
        <v>1.4018782383419688</v>
      </c>
      <c r="X302" s="123">
        <f t="shared" si="479"/>
        <v>17.439365284974091</v>
      </c>
      <c r="Y302" s="123">
        <f t="shared" si="480"/>
        <v>2.4397545166443888</v>
      </c>
      <c r="Z302" s="123">
        <f t="shared" si="401"/>
        <v>24.592725527775439</v>
      </c>
    </row>
    <row r="303" spans="1:26">
      <c r="A303" s="74"/>
      <c r="B303" s="121">
        <v>44670.372916666667</v>
      </c>
      <c r="C303" s="122">
        <v>195200</v>
      </c>
      <c r="D303" s="122">
        <v>26.11</v>
      </c>
      <c r="E303" s="122">
        <v>85.41</v>
      </c>
      <c r="F303" s="122">
        <v>211.93</v>
      </c>
      <c r="G303" s="121">
        <v>44665.367361111108</v>
      </c>
      <c r="H303" s="124">
        <v>184380</v>
      </c>
      <c r="I303" s="124">
        <f t="shared" ref="I303:I308" si="482">C303-H303</f>
        <v>10820</v>
      </c>
      <c r="J303" s="126">
        <f t="shared" si="475"/>
        <v>5.0055555555591127</v>
      </c>
      <c r="K303" s="127">
        <v>7208</v>
      </c>
      <c r="L303" s="124">
        <f t="shared" si="481"/>
        <v>10820</v>
      </c>
      <c r="M303" s="122">
        <f t="shared" si="476"/>
        <v>0.32345000000000002</v>
      </c>
      <c r="N303" s="124">
        <f t="shared" si="477"/>
        <v>3499.7290000000003</v>
      </c>
      <c r="O303" s="123">
        <f t="shared" si="478"/>
        <v>3.4997290000000003</v>
      </c>
      <c r="P303" s="123">
        <f t="shared" si="395"/>
        <v>4.8941826193118763</v>
      </c>
      <c r="R303" s="122">
        <v>614</v>
      </c>
      <c r="S303" s="122">
        <v>635</v>
      </c>
      <c r="T303" s="123">
        <f t="shared" si="458"/>
        <v>624.5</v>
      </c>
      <c r="U303" s="122">
        <v>758</v>
      </c>
      <c r="V303" s="124">
        <f t="shared" si="397"/>
        <v>1235.8179419525065</v>
      </c>
      <c r="W303" s="125">
        <f t="shared" si="398"/>
        <v>1.2358179419525066</v>
      </c>
      <c r="X303" s="123">
        <f t="shared" si="479"/>
        <v>13.371550131926123</v>
      </c>
      <c r="Y303" s="123">
        <f t="shared" si="480"/>
        <v>1.8550985199675529</v>
      </c>
      <c r="Z303" s="123">
        <f t="shared" si="401"/>
        <v>18.699393081272934</v>
      </c>
    </row>
    <row r="304" spans="1:26">
      <c r="A304" s="74"/>
      <c r="B304" s="121">
        <v>44677.370138888888</v>
      </c>
      <c r="C304" s="122">
        <v>211440</v>
      </c>
      <c r="D304" s="122">
        <v>34.871040000000001</v>
      </c>
      <c r="E304" s="122">
        <v>95.086349999999996</v>
      </c>
      <c r="F304" s="122">
        <v>137.93654000000001</v>
      </c>
      <c r="G304" s="121">
        <v>44673.243055555555</v>
      </c>
      <c r="H304" s="124">
        <v>202330</v>
      </c>
      <c r="I304" s="124">
        <f t="shared" si="482"/>
        <v>9110</v>
      </c>
      <c r="J304" s="126">
        <f t="shared" si="475"/>
        <v>4.1270833333328483</v>
      </c>
      <c r="K304" s="127">
        <v>5943</v>
      </c>
      <c r="L304" s="124">
        <f t="shared" si="481"/>
        <v>9110</v>
      </c>
      <c r="M304" s="122">
        <f t="shared" si="476"/>
        <v>0.26789393</v>
      </c>
      <c r="N304" s="124">
        <f t="shared" si="477"/>
        <v>2440.5137023000002</v>
      </c>
      <c r="O304" s="123">
        <f t="shared" si="478"/>
        <v>2.4405137023000001</v>
      </c>
      <c r="P304" s="123">
        <f t="shared" si="395"/>
        <v>4.1393871982473502</v>
      </c>
      <c r="R304" s="122">
        <v>616</v>
      </c>
      <c r="S304" s="122">
        <v>629</v>
      </c>
      <c r="T304" s="123">
        <f t="shared" si="458"/>
        <v>622.5</v>
      </c>
      <c r="U304" s="122">
        <v>781</v>
      </c>
      <c r="V304" s="124">
        <f t="shared" si="397"/>
        <v>1195.5825864276569</v>
      </c>
      <c r="W304" s="125">
        <f t="shared" si="398"/>
        <v>1.1955825864276568</v>
      </c>
      <c r="X304" s="123">
        <f t="shared" si="479"/>
        <v>10.891757362355953</v>
      </c>
      <c r="Y304" s="123">
        <f t="shared" si="480"/>
        <v>1.8327035777142777</v>
      </c>
      <c r="Z304" s="123">
        <f t="shared" si="401"/>
        <v>18.473652063359921</v>
      </c>
    </row>
    <row r="305" spans="1:26">
      <c r="A305" s="74"/>
      <c r="B305" s="121">
        <v>44684.366666666669</v>
      </c>
      <c r="C305" s="122">
        <v>225040</v>
      </c>
      <c r="D305" s="122">
        <v>23.45</v>
      </c>
      <c r="E305" s="122">
        <v>38.99</v>
      </c>
      <c r="F305" s="122">
        <v>243.92</v>
      </c>
      <c r="G305" s="121">
        <v>44680.370138888888</v>
      </c>
      <c r="H305" s="124">
        <v>217650</v>
      </c>
      <c r="I305" s="124">
        <f t="shared" si="482"/>
        <v>7390</v>
      </c>
      <c r="J305" s="126">
        <f>B305-G305</f>
        <v>3.9965277777810115</v>
      </c>
      <c r="K305" s="127">
        <v>5227</v>
      </c>
      <c r="L305" s="124">
        <f t="shared" si="481"/>
        <v>7390</v>
      </c>
      <c r="M305" s="122">
        <f>(D305+E305+F305)/1000</f>
        <v>0.30636000000000002</v>
      </c>
      <c r="N305" s="124">
        <f>M305*L305</f>
        <v>2264.0004000000004</v>
      </c>
      <c r="O305" s="123">
        <f>N305/1000</f>
        <v>2.2640004000000005</v>
      </c>
      <c r="P305" s="123">
        <f t="shared" si="395"/>
        <v>4.3660080413238953</v>
      </c>
      <c r="R305" s="122">
        <v>575</v>
      </c>
      <c r="S305" s="122">
        <v>567</v>
      </c>
      <c r="T305" s="123">
        <f t="shared" si="458"/>
        <v>571</v>
      </c>
      <c r="U305" s="122">
        <v>748</v>
      </c>
      <c r="V305" s="124">
        <f t="shared" si="397"/>
        <v>1145.0534759358288</v>
      </c>
      <c r="W305" s="125">
        <f t="shared" si="398"/>
        <v>1.1450534759358288</v>
      </c>
      <c r="X305" s="123">
        <f>(W305*I305)/1000</f>
        <v>8.4619451871657745</v>
      </c>
      <c r="Y305" s="123">
        <f>(X305*1000)/K305</f>
        <v>1.6188913692683709</v>
      </c>
      <c r="Z305" s="123">
        <f t="shared" si="401"/>
        <v>16.31842500222518</v>
      </c>
    </row>
    <row r="306" spans="1:26">
      <c r="A306" s="74"/>
      <c r="B306" s="121">
        <v>44691.366666666669</v>
      </c>
      <c r="C306" s="122">
        <v>239470</v>
      </c>
      <c r="D306" s="122">
        <v>31.37</v>
      </c>
      <c r="E306" s="122">
        <v>202.55</v>
      </c>
      <c r="F306" s="122">
        <v>112.03</v>
      </c>
      <c r="G306" s="121">
        <v>44687.375</v>
      </c>
      <c r="H306" s="124">
        <v>230810</v>
      </c>
      <c r="I306" s="124">
        <f t="shared" si="482"/>
        <v>8660</v>
      </c>
      <c r="J306" s="126">
        <f>B306-G306</f>
        <v>3.9916666666686069</v>
      </c>
      <c r="K306" s="127">
        <v>5748</v>
      </c>
      <c r="L306" s="124">
        <f t="shared" si="481"/>
        <v>8660</v>
      </c>
      <c r="M306" s="122">
        <f>(D306+E306+F306)/1000</f>
        <v>0.34595000000000004</v>
      </c>
      <c r="N306" s="124">
        <f>M306*L306</f>
        <v>2995.9270000000001</v>
      </c>
      <c r="O306" s="123">
        <f>N306/1000</f>
        <v>2.995927</v>
      </c>
      <c r="P306" s="123">
        <f t="shared" si="395"/>
        <v>5.2538177035490605</v>
      </c>
      <c r="R306" s="122">
        <v>619</v>
      </c>
      <c r="S306" s="122">
        <v>627</v>
      </c>
      <c r="T306" s="123">
        <f t="shared" si="458"/>
        <v>623</v>
      </c>
      <c r="U306" s="122">
        <v>737</v>
      </c>
      <c r="V306" s="124">
        <f t="shared" si="397"/>
        <v>1267.9782903663502</v>
      </c>
      <c r="W306" s="125">
        <f t="shared" si="398"/>
        <v>1.2679782903663501</v>
      </c>
      <c r="X306" s="123">
        <f>(W306*I306)/1000</f>
        <v>10.980691994572592</v>
      </c>
      <c r="Y306" s="123">
        <f>(X306*1000)/K306</f>
        <v>1.9103500338504855</v>
      </c>
      <c r="Z306" s="123">
        <f t="shared" si="401"/>
        <v>19.256328341212896</v>
      </c>
    </row>
    <row r="307" spans="1:26">
      <c r="A307" s="74"/>
      <c r="B307" s="121">
        <v>44698.361805555556</v>
      </c>
      <c r="C307" s="122">
        <v>254700</v>
      </c>
      <c r="D307" s="122">
        <v>65.590999999999994</v>
      </c>
      <c r="E307" s="122">
        <v>163.86</v>
      </c>
      <c r="F307" s="122">
        <v>362.69</v>
      </c>
      <c r="G307" s="121">
        <v>44694.368055555555</v>
      </c>
      <c r="H307" s="124">
        <v>246270</v>
      </c>
      <c r="I307" s="124">
        <f t="shared" si="482"/>
        <v>8430</v>
      </c>
      <c r="J307" s="126">
        <f>B307-G307</f>
        <v>3.9937500000014552</v>
      </c>
      <c r="K307" s="127">
        <v>5751</v>
      </c>
      <c r="L307" s="124">
        <f t="shared" si="481"/>
        <v>8430</v>
      </c>
      <c r="M307" s="122">
        <f>(D307+E307+F307)/1000</f>
        <v>0.59214100000000003</v>
      </c>
      <c r="N307" s="124">
        <f>M307*L307</f>
        <v>4991.74863</v>
      </c>
      <c r="O307" s="123">
        <f>N307/1000</f>
        <v>4.99174863</v>
      </c>
      <c r="P307" s="123">
        <f t="shared" si="395"/>
        <v>8.7492307755868559</v>
      </c>
      <c r="R307" s="122">
        <v>917</v>
      </c>
      <c r="S307" s="122">
        <v>879</v>
      </c>
      <c r="T307" s="123">
        <f t="shared" si="458"/>
        <v>898</v>
      </c>
      <c r="U307" s="122">
        <v>761</v>
      </c>
      <c r="V307" s="124">
        <f t="shared" si="397"/>
        <v>1770.0394218134034</v>
      </c>
      <c r="W307" s="125">
        <f t="shared" si="398"/>
        <v>1.7700394218134035</v>
      </c>
      <c r="X307" s="123">
        <f>(W307*I307)/1000</f>
        <v>14.921432325886991</v>
      </c>
      <c r="Y307" s="123">
        <f>(X307*1000)/K307</f>
        <v>2.594580477462527</v>
      </c>
      <c r="Z307" s="123">
        <f t="shared" si="401"/>
        <v>26.153371212822272</v>
      </c>
    </row>
    <row r="308" spans="1:26">
      <c r="A308" s="74"/>
      <c r="B308" s="121">
        <v>44699.370833333334</v>
      </c>
      <c r="C308" s="122">
        <v>256730</v>
      </c>
      <c r="D308" s="122">
        <v>73.81</v>
      </c>
      <c r="E308" s="122">
        <v>100.19</v>
      </c>
      <c r="F308" s="122">
        <v>391.39</v>
      </c>
      <c r="G308" s="121">
        <v>44694.368055555555</v>
      </c>
      <c r="H308" s="124">
        <v>246270</v>
      </c>
      <c r="I308" s="124">
        <f t="shared" si="482"/>
        <v>10460</v>
      </c>
      <c r="J308" s="126">
        <f>B308-G308</f>
        <v>5.0027777777795563</v>
      </c>
      <c r="K308" s="127">
        <v>7204</v>
      </c>
      <c r="L308" s="124">
        <f>C308-H308</f>
        <v>10460</v>
      </c>
      <c r="M308" s="122">
        <f>(D308+E308+F308)/1000</f>
        <v>0.56538999999999995</v>
      </c>
      <c r="N308" s="124">
        <f>M308*L308</f>
        <v>5913.9793999999993</v>
      </c>
      <c r="O308" s="123">
        <f>N308/1000</f>
        <v>5.9139793999999997</v>
      </c>
      <c r="P308" s="123">
        <f t="shared" si="395"/>
        <v>8.2749739522487484</v>
      </c>
      <c r="R308" s="122">
        <v>880</v>
      </c>
      <c r="S308" s="122">
        <v>894</v>
      </c>
      <c r="T308" s="123">
        <f t="shared" si="458"/>
        <v>887</v>
      </c>
      <c r="U308" s="122">
        <v>752</v>
      </c>
      <c r="V308" s="124">
        <f t="shared" si="397"/>
        <v>1769.2819148936171</v>
      </c>
      <c r="W308" s="125">
        <f t="shared" si="398"/>
        <v>1.7692819148936172</v>
      </c>
      <c r="X308" s="123">
        <f>(W308*I308)/1000</f>
        <v>18.506688829787237</v>
      </c>
      <c r="Y308" s="123">
        <f>(X308*1000)/K308</f>
        <v>2.5689462562169956</v>
      </c>
      <c r="Z308" s="123">
        <f t="shared" si="401"/>
        <v>25.894978262667316</v>
      </c>
    </row>
    <row r="309" spans="1:26">
      <c r="A309" s="74"/>
      <c r="B309" s="121">
        <v>44700.366666666669</v>
      </c>
      <c r="C309" s="122">
        <v>259200</v>
      </c>
      <c r="D309" s="122">
        <v>73.09</v>
      </c>
      <c r="E309" s="122">
        <v>103.76</v>
      </c>
      <c r="F309" s="122">
        <v>399.52</v>
      </c>
      <c r="G309" s="121">
        <v>44694.368055555555</v>
      </c>
      <c r="H309" s="124">
        <v>246270</v>
      </c>
      <c r="I309" s="124">
        <f>C309-H309</f>
        <v>12930</v>
      </c>
      <c r="J309" s="126">
        <f>B309-G309</f>
        <v>5.9986111111138598</v>
      </c>
      <c r="K309" s="127">
        <v>8638</v>
      </c>
      <c r="L309" s="124">
        <f>C309-H309</f>
        <v>12930</v>
      </c>
      <c r="M309" s="122">
        <f>(D309+E309+F309)/1000</f>
        <v>0.57637000000000005</v>
      </c>
      <c r="N309" s="124">
        <f>M309*L309</f>
        <v>7452.4641000000011</v>
      </c>
      <c r="O309" s="123">
        <f>N309/1000</f>
        <v>7.4524641000000011</v>
      </c>
      <c r="P309" s="123">
        <f>(O309*1000/K309)*$C$2/1000</f>
        <v>8.6965545413290126</v>
      </c>
      <c r="R309" s="122">
        <v>892</v>
      </c>
      <c r="S309" s="122">
        <v>866</v>
      </c>
      <c r="T309" s="123">
        <f t="shared" si="458"/>
        <v>879</v>
      </c>
      <c r="U309" s="122">
        <v>775</v>
      </c>
      <c r="V309" s="124">
        <f t="shared" si="397"/>
        <v>1701.2903225806451</v>
      </c>
      <c r="W309" s="125">
        <f t="shared" si="398"/>
        <v>1.7012903225806451</v>
      </c>
      <c r="X309" s="123">
        <f>(W309*I309)/1000</f>
        <v>21.997683870967741</v>
      </c>
      <c r="Y309" s="123">
        <f>(X309*1000)/K309</f>
        <v>2.546617720649194</v>
      </c>
      <c r="Z309" s="123">
        <f t="shared" si="401"/>
        <v>25.669906624143874</v>
      </c>
    </row>
    <row r="310" spans="1:26">
      <c r="A310" s="74"/>
      <c r="B310" s="121">
        <v>44700.539583333331</v>
      </c>
      <c r="C310" s="122">
        <v>259510</v>
      </c>
      <c r="D310" s="122">
        <v>74.78</v>
      </c>
      <c r="E310" s="122">
        <v>59.58</v>
      </c>
      <c r="F310" s="122">
        <v>402.41</v>
      </c>
      <c r="G310" s="121">
        <v>44694.368055555555</v>
      </c>
      <c r="H310" s="124">
        <v>246270</v>
      </c>
      <c r="I310" s="124">
        <f t="shared" si="459"/>
        <v>13240</v>
      </c>
      <c r="J310" s="126">
        <f t="shared" si="460"/>
        <v>6.171527777776646</v>
      </c>
      <c r="K310" s="127">
        <v>8887</v>
      </c>
      <c r="L310" s="124">
        <f t="shared" si="461"/>
        <v>13240</v>
      </c>
      <c r="M310" s="122">
        <f t="shared" si="462"/>
        <v>0.53676999999999997</v>
      </c>
      <c r="N310" s="124">
        <f t="shared" si="463"/>
        <v>7106.8347999999996</v>
      </c>
      <c r="O310" s="123">
        <f t="shared" si="464"/>
        <v>7.1068347999999997</v>
      </c>
      <c r="P310" s="123">
        <f t="shared" si="395"/>
        <v>8.0608635967143023</v>
      </c>
      <c r="R310" s="122"/>
      <c r="S310" s="122"/>
      <c r="T310" s="123">
        <f t="shared" si="458"/>
        <v>0</v>
      </c>
      <c r="U310" s="122"/>
      <c r="V310" s="124" t="e">
        <f t="shared" si="397"/>
        <v>#DIV/0!</v>
      </c>
      <c r="W310" s="125" t="e">
        <f t="shared" si="398"/>
        <v>#DIV/0!</v>
      </c>
      <c r="X310" s="123" t="e">
        <f t="shared" si="465"/>
        <v>#DIV/0!</v>
      </c>
      <c r="Y310" s="123" t="e">
        <f t="shared" si="466"/>
        <v>#DIV/0!</v>
      </c>
      <c r="Z310" s="123" t="e">
        <f t="shared" si="401"/>
        <v>#DIV/0!</v>
      </c>
    </row>
    <row r="311" spans="1:26">
      <c r="A311" s="74"/>
      <c r="B311" s="121">
        <v>44705.363194444442</v>
      </c>
      <c r="C311" s="122">
        <v>268610</v>
      </c>
      <c r="D311" s="122">
        <v>53.1</v>
      </c>
      <c r="E311" s="122">
        <v>81.36</v>
      </c>
      <c r="F311" s="122">
        <v>237.9</v>
      </c>
      <c r="G311" s="121">
        <v>44701.365972222222</v>
      </c>
      <c r="H311" s="124">
        <v>260850</v>
      </c>
      <c r="I311" s="124">
        <f t="shared" ref="I311:I316" si="483">C311-H311</f>
        <v>7760</v>
      </c>
      <c r="J311" s="126">
        <f t="shared" ref="J311:J316" si="484">B311-G311</f>
        <v>3.9972222222204437</v>
      </c>
      <c r="K311" s="127">
        <v>5756</v>
      </c>
      <c r="L311" s="124">
        <f t="shared" ref="L311:L316" si="485">C311-H311</f>
        <v>7760</v>
      </c>
      <c r="M311" s="122">
        <f t="shared" ref="M311:M316" si="486">(D311+E311+F311)/1000</f>
        <v>0.37236000000000002</v>
      </c>
      <c r="N311" s="124">
        <f t="shared" ref="N311:N316" si="487">M311*L311</f>
        <v>2889.5136000000002</v>
      </c>
      <c r="O311" s="123">
        <f t="shared" ref="O311:O316" si="488">N311/1000</f>
        <v>2.8895136000000003</v>
      </c>
      <c r="P311" s="123">
        <f t="shared" ref="P311:P314" si="489">(O311*1000/K311)*$C$2/1000</f>
        <v>5.0601628019457969</v>
      </c>
      <c r="R311" s="122">
        <v>742</v>
      </c>
      <c r="S311" s="122">
        <v>741</v>
      </c>
      <c r="T311" s="123">
        <f t="shared" si="458"/>
        <v>741.5</v>
      </c>
      <c r="U311" s="122">
        <v>783</v>
      </c>
      <c r="V311" s="124">
        <f t="shared" ref="V311:V313" si="490">T311*2*750/U311</f>
        <v>1420.4980842911878</v>
      </c>
      <c r="W311" s="125">
        <f t="shared" ref="W311:W314" si="491">V311/1000</f>
        <v>1.4204980842911878</v>
      </c>
      <c r="X311" s="123">
        <f t="shared" ref="X311:X316" si="492">(W311*I311)/1000</f>
        <v>11.023065134099618</v>
      </c>
      <c r="Y311" s="123">
        <f t="shared" ref="Y311:Y316" si="493">(X311*1000)/K311</f>
        <v>1.915056486118766</v>
      </c>
      <c r="Z311" s="123">
        <f t="shared" ref="Z311:Z314" si="494">(Y311*$C$2)/1000</f>
        <v>19.303769380077163</v>
      </c>
    </row>
    <row r="312" spans="1:26">
      <c r="A312" s="74"/>
      <c r="B312" s="121">
        <v>44712.369444444441</v>
      </c>
      <c r="C312" s="122">
        <v>283230</v>
      </c>
      <c r="D312" s="122">
        <v>86.19</v>
      </c>
      <c r="E312" s="122">
        <v>96.17</v>
      </c>
      <c r="F312" s="122">
        <v>224.33</v>
      </c>
      <c r="G312" s="121">
        <v>44708.368750000001</v>
      </c>
      <c r="H312" s="124">
        <v>274800</v>
      </c>
      <c r="I312" s="124">
        <f t="shared" si="483"/>
        <v>8430</v>
      </c>
      <c r="J312" s="126">
        <f t="shared" si="484"/>
        <v>4.0006944444394321</v>
      </c>
      <c r="K312" s="127">
        <v>5761</v>
      </c>
      <c r="L312" s="124">
        <f t="shared" si="485"/>
        <v>8430</v>
      </c>
      <c r="M312" s="122">
        <f t="shared" si="486"/>
        <v>0.40669000000000005</v>
      </c>
      <c r="N312" s="124">
        <f t="shared" si="487"/>
        <v>3428.3967000000002</v>
      </c>
      <c r="O312" s="123">
        <f t="shared" si="488"/>
        <v>3.4283967000000004</v>
      </c>
      <c r="P312" s="123">
        <f t="shared" si="489"/>
        <v>5.998652792223572</v>
      </c>
      <c r="R312" s="122">
        <v>817</v>
      </c>
      <c r="S312" s="122">
        <v>889</v>
      </c>
      <c r="T312" s="123">
        <f t="shared" si="458"/>
        <v>853</v>
      </c>
      <c r="U312" s="122">
        <v>776</v>
      </c>
      <c r="V312" s="124">
        <f t="shared" si="490"/>
        <v>1648.840206185567</v>
      </c>
      <c r="W312" s="125">
        <f t="shared" si="491"/>
        <v>1.6488402061855669</v>
      </c>
      <c r="X312" s="123">
        <f t="shared" si="492"/>
        <v>13.899722938144329</v>
      </c>
      <c r="Y312" s="123">
        <f t="shared" si="493"/>
        <v>2.4127274671314578</v>
      </c>
      <c r="Z312" s="123">
        <f t="shared" si="494"/>
        <v>24.320292868685094</v>
      </c>
    </row>
    <row r="313" spans="1:26">
      <c r="A313" s="74"/>
      <c r="B313" s="121">
        <v>44719.364583333336</v>
      </c>
      <c r="C313" s="122">
        <v>298510</v>
      </c>
      <c r="D313" s="122">
        <v>37.32</v>
      </c>
      <c r="E313" s="122">
        <v>164.12</v>
      </c>
      <c r="F313" s="122">
        <v>130.75</v>
      </c>
      <c r="G313" s="121">
        <v>44715.369444444441</v>
      </c>
      <c r="H313" s="124">
        <v>289400</v>
      </c>
      <c r="I313" s="124">
        <f t="shared" si="483"/>
        <v>9110</v>
      </c>
      <c r="J313" s="126">
        <f t="shared" si="484"/>
        <v>3.9951388888948713</v>
      </c>
      <c r="K313" s="127">
        <v>5753</v>
      </c>
      <c r="L313" s="124">
        <f t="shared" si="485"/>
        <v>9110</v>
      </c>
      <c r="M313" s="122">
        <f t="shared" si="486"/>
        <v>0.33218999999999999</v>
      </c>
      <c r="N313" s="124">
        <f t="shared" si="487"/>
        <v>3026.2509</v>
      </c>
      <c r="O313" s="123">
        <f t="shared" si="488"/>
        <v>3.0262509</v>
      </c>
      <c r="P313" s="123">
        <f t="shared" si="489"/>
        <v>5.3023829431600911</v>
      </c>
      <c r="R313" s="122">
        <v>595</v>
      </c>
      <c r="S313" s="122">
        <v>590</v>
      </c>
      <c r="T313" s="123">
        <f>(R313+S313)/2</f>
        <v>592.5</v>
      </c>
      <c r="U313" s="122">
        <v>755</v>
      </c>
      <c r="V313" s="124">
        <f t="shared" si="490"/>
        <v>1177.1523178807947</v>
      </c>
      <c r="W313" s="125">
        <f t="shared" si="491"/>
        <v>1.1771523178807948</v>
      </c>
      <c r="X313" s="123">
        <f t="shared" si="492"/>
        <v>10.72385761589404</v>
      </c>
      <c r="Y313" s="123">
        <f t="shared" si="493"/>
        <v>1.8640461699798434</v>
      </c>
      <c r="Z313" s="123">
        <f t="shared" si="494"/>
        <v>18.78958539339682</v>
      </c>
    </row>
    <row r="314" spans="1:26">
      <c r="A314" s="74"/>
      <c r="B314" s="121">
        <v>44726.367361111108</v>
      </c>
      <c r="C314" s="122">
        <v>313700</v>
      </c>
      <c r="D314" s="122">
        <v>47.96</v>
      </c>
      <c r="E314" s="122">
        <v>39.950000000000003</v>
      </c>
      <c r="F314" s="122">
        <v>238.79</v>
      </c>
      <c r="G314" s="121">
        <v>44722.372916666667</v>
      </c>
      <c r="H314" s="111">
        <v>305120</v>
      </c>
      <c r="I314" s="124">
        <f t="shared" si="483"/>
        <v>8580</v>
      </c>
      <c r="J314" s="126">
        <f t="shared" si="484"/>
        <v>3.9944444444408873</v>
      </c>
      <c r="K314" s="127">
        <v>5752</v>
      </c>
      <c r="L314" s="124">
        <f t="shared" si="485"/>
        <v>8580</v>
      </c>
      <c r="M314" s="122">
        <f t="shared" si="486"/>
        <v>0.32669999999999999</v>
      </c>
      <c r="N314" s="124">
        <f t="shared" si="487"/>
        <v>2803.0859999999998</v>
      </c>
      <c r="O314" s="123">
        <f t="shared" si="488"/>
        <v>2.803086</v>
      </c>
      <c r="P314" s="123">
        <f t="shared" si="489"/>
        <v>4.9122230319888729</v>
      </c>
      <c r="R314" s="122">
        <v>674</v>
      </c>
      <c r="S314" s="122">
        <v>674</v>
      </c>
      <c r="T314" s="123">
        <f t="shared" ref="T314" si="495">(R314+S314)/2</f>
        <v>674</v>
      </c>
      <c r="U314" s="122">
        <v>753</v>
      </c>
      <c r="V314" s="124">
        <f>T314*2*750/U314</f>
        <v>1342.6294820717133</v>
      </c>
      <c r="W314" s="125">
        <f t="shared" si="491"/>
        <v>1.3426294820717133</v>
      </c>
      <c r="X314" s="123">
        <f t="shared" si="492"/>
        <v>11.5197609561753</v>
      </c>
      <c r="Y314" s="123">
        <f t="shared" si="493"/>
        <v>2.0027400827843009</v>
      </c>
      <c r="Z314" s="123">
        <f t="shared" si="494"/>
        <v>20.187620034465752</v>
      </c>
    </row>
    <row r="315" spans="1:26">
      <c r="A315" s="74"/>
      <c r="B315" s="121">
        <v>44733.370833333334</v>
      </c>
      <c r="C315" s="122">
        <v>327970</v>
      </c>
      <c r="D315" s="122">
        <v>20.3</v>
      </c>
      <c r="E315" s="122">
        <v>90.18</v>
      </c>
      <c r="F315" s="122">
        <v>182.95</v>
      </c>
      <c r="G315" s="121">
        <v>44729.375694444447</v>
      </c>
      <c r="H315" s="124">
        <v>319280</v>
      </c>
      <c r="I315" s="124">
        <f t="shared" si="483"/>
        <v>8690</v>
      </c>
      <c r="J315" s="126">
        <f t="shared" si="484"/>
        <v>3.9951388888875954</v>
      </c>
      <c r="K315" s="127">
        <v>5753</v>
      </c>
      <c r="L315" s="124">
        <f t="shared" si="485"/>
        <v>8690</v>
      </c>
      <c r="M315" s="122">
        <f t="shared" si="486"/>
        <v>0.29343000000000002</v>
      </c>
      <c r="N315" s="124">
        <f t="shared" si="487"/>
        <v>2549.9067</v>
      </c>
      <c r="O315" s="123">
        <f t="shared" si="488"/>
        <v>2.5499067000000002</v>
      </c>
      <c r="P315" s="123">
        <f t="shared" ref="P315:P379" si="496">(O315*1000/K315)*$C$2/1000</f>
        <v>4.4677663021032501</v>
      </c>
      <c r="R315" s="122">
        <v>461</v>
      </c>
      <c r="S315" s="122">
        <v>514</v>
      </c>
      <c r="T315" s="123">
        <f t="shared" si="458"/>
        <v>487.5</v>
      </c>
      <c r="U315" s="122">
        <v>757</v>
      </c>
      <c r="V315" s="124">
        <f>T315*2*750/U315</f>
        <v>965.98414795244389</v>
      </c>
      <c r="W315" s="125">
        <f t="shared" ref="W315:W379" si="497">V315/1000</f>
        <v>0.96598414795244392</v>
      </c>
      <c r="X315" s="123">
        <f t="shared" si="492"/>
        <v>8.394402245706738</v>
      </c>
      <c r="Y315" s="123">
        <f t="shared" si="493"/>
        <v>1.4591347550333285</v>
      </c>
      <c r="Z315" s="123">
        <f t="shared" ref="Z315:Z379" si="498">(Y315*$C$2)/1000</f>
        <v>14.708078330735951</v>
      </c>
    </row>
    <row r="316" spans="1:26">
      <c r="A316" s="74"/>
      <c r="B316" s="121">
        <v>44740.370138888888</v>
      </c>
      <c r="C316" s="122">
        <v>344740</v>
      </c>
      <c r="D316" s="122">
        <v>38.01</v>
      </c>
      <c r="E316" s="122">
        <v>75.58</v>
      </c>
      <c r="F316" s="122">
        <v>258.81</v>
      </c>
      <c r="G316" s="121">
        <v>44736.375</v>
      </c>
      <c r="H316" s="124">
        <v>335140</v>
      </c>
      <c r="I316" s="124">
        <f t="shared" si="483"/>
        <v>9600</v>
      </c>
      <c r="J316" s="126">
        <f t="shared" si="484"/>
        <v>3.9951388888875954</v>
      </c>
      <c r="K316" s="127">
        <v>5753</v>
      </c>
      <c r="L316" s="124">
        <f t="shared" si="485"/>
        <v>9600</v>
      </c>
      <c r="M316" s="122">
        <f t="shared" si="486"/>
        <v>0.37239999999999995</v>
      </c>
      <c r="N316" s="124">
        <f t="shared" si="487"/>
        <v>3575.0399999999995</v>
      </c>
      <c r="O316" s="123">
        <f t="shared" si="488"/>
        <v>3.5750399999999996</v>
      </c>
      <c r="P316" s="123">
        <f t="shared" si="496"/>
        <v>6.2639324178689373</v>
      </c>
      <c r="R316" s="122">
        <v>595</v>
      </c>
      <c r="S316" s="122">
        <v>590</v>
      </c>
      <c r="T316" s="123">
        <f t="shared" si="458"/>
        <v>592.5</v>
      </c>
      <c r="U316" s="122">
        <v>776</v>
      </c>
      <c r="V316" s="124">
        <f t="shared" ref="V316:V346" si="499">T316*2*750/U316</f>
        <v>1145.2963917525774</v>
      </c>
      <c r="W316" s="125">
        <f t="shared" si="497"/>
        <v>1.1452963917525774</v>
      </c>
      <c r="X316" s="123">
        <f t="shared" si="492"/>
        <v>10.994845360824742</v>
      </c>
      <c r="Y316" s="123">
        <f t="shared" si="493"/>
        <v>1.91114989758817</v>
      </c>
      <c r="Z316" s="123">
        <f t="shared" si="498"/>
        <v>19.264390967688751</v>
      </c>
    </row>
    <row r="317" spans="1:26">
      <c r="A317" s="74"/>
      <c r="B317" s="121">
        <v>44747.375694444447</v>
      </c>
      <c r="C317" s="122">
        <v>360880</v>
      </c>
      <c r="D317" s="122">
        <v>37.33</v>
      </c>
      <c r="E317" s="122">
        <v>159.79</v>
      </c>
      <c r="F317" s="122">
        <v>130.75</v>
      </c>
      <c r="G317" s="121">
        <v>44743.371527777781</v>
      </c>
      <c r="H317" s="124">
        <v>351670</v>
      </c>
      <c r="I317" s="124">
        <f>C317-H317</f>
        <v>9210</v>
      </c>
      <c r="J317" s="126">
        <f>B317-G317</f>
        <v>4.0041666666656965</v>
      </c>
      <c r="K317" s="127">
        <v>5766</v>
      </c>
      <c r="L317" s="124">
        <f>C317-H317</f>
        <v>9210</v>
      </c>
      <c r="M317" s="122">
        <f>(D317+E317+F317)/1000</f>
        <v>0.32786999999999999</v>
      </c>
      <c r="N317" s="124">
        <f>M317*L317</f>
        <v>3019.6826999999998</v>
      </c>
      <c r="O317" s="123">
        <f>N317/1000</f>
        <v>3.0196826999999997</v>
      </c>
      <c r="P317" s="123">
        <f t="shared" si="496"/>
        <v>5.2789458231009361</v>
      </c>
      <c r="R317" s="122">
        <v>564</v>
      </c>
      <c r="S317" s="122">
        <v>636</v>
      </c>
      <c r="T317" s="123">
        <f t="shared" si="458"/>
        <v>600</v>
      </c>
      <c r="U317" s="122">
        <v>772</v>
      </c>
      <c r="V317" s="124">
        <f t="shared" si="499"/>
        <v>1165.8031088082901</v>
      </c>
      <c r="W317" s="125">
        <f t="shared" si="497"/>
        <v>1.1658031088082901</v>
      </c>
      <c r="X317" s="123">
        <f>(W317*I317)/1000</f>
        <v>10.737046632124351</v>
      </c>
      <c r="Y317" s="123">
        <f>(X317*1000)/K317</f>
        <v>1.862130876192222</v>
      </c>
      <c r="Z317" s="123">
        <f t="shared" si="498"/>
        <v>18.770279232017597</v>
      </c>
    </row>
    <row r="318" spans="1:26">
      <c r="A318" s="74"/>
      <c r="B318" s="121">
        <v>44754.371527777781</v>
      </c>
      <c r="C318" s="122">
        <v>376490</v>
      </c>
      <c r="D318" s="122">
        <v>53.474020000000003</v>
      </c>
      <c r="E318" s="122">
        <v>47.897820000000003</v>
      </c>
      <c r="F318" s="122">
        <v>234.11241000000001</v>
      </c>
      <c r="G318" s="121">
        <v>44750.363194444442</v>
      </c>
      <c r="H318" s="124">
        <v>367880</v>
      </c>
      <c r="I318" s="124">
        <f>C318-H318</f>
        <v>8610</v>
      </c>
      <c r="J318" s="126">
        <f>B318-G318</f>
        <v>4.008333333338669</v>
      </c>
      <c r="K318" s="127">
        <v>5772</v>
      </c>
      <c r="L318" s="124">
        <f>C318-H318</f>
        <v>8610</v>
      </c>
      <c r="M318" s="122">
        <f>(D318+E318+F318)/1000</f>
        <v>0.33548425000000004</v>
      </c>
      <c r="N318" s="124">
        <f>M318*L318</f>
        <v>2888.5193925000003</v>
      </c>
      <c r="O318" s="123">
        <f>N318/1000</f>
        <v>2.8885193925000001</v>
      </c>
      <c r="P318" s="123">
        <f t="shared" si="496"/>
        <v>5.0443997706860708</v>
      </c>
      <c r="R318" s="122">
        <v>686</v>
      </c>
      <c r="S318" s="122">
        <v>695</v>
      </c>
      <c r="T318" s="123">
        <f t="shared" si="458"/>
        <v>690.5</v>
      </c>
      <c r="U318" s="122">
        <v>776</v>
      </c>
      <c r="V318" s="124">
        <f t="shared" si="499"/>
        <v>1334.729381443299</v>
      </c>
      <c r="W318" s="125">
        <f t="shared" si="497"/>
        <v>1.334729381443299</v>
      </c>
      <c r="X318" s="123">
        <f>(W318*I318)/1000</f>
        <v>11.492019974226805</v>
      </c>
      <c r="Y318" s="123">
        <f>(X318*1000)/K318</f>
        <v>1.9909944515292455</v>
      </c>
      <c r="Z318" s="123">
        <f t="shared" si="498"/>
        <v>20.069224071414794</v>
      </c>
    </row>
    <row r="319" spans="1:26">
      <c r="A319" s="74"/>
      <c r="B319" s="121">
        <v>44761.377083333333</v>
      </c>
      <c r="C319" s="122">
        <v>390670</v>
      </c>
      <c r="D319" s="122">
        <v>25.12</v>
      </c>
      <c r="E319" s="122">
        <v>18.75</v>
      </c>
      <c r="F319" s="122">
        <v>253.64</v>
      </c>
      <c r="G319" s="121">
        <v>44757.376388888886</v>
      </c>
      <c r="H319" s="124">
        <v>383210</v>
      </c>
      <c r="I319" s="124">
        <f>C319-H319</f>
        <v>7460</v>
      </c>
      <c r="J319" s="126">
        <f>B319-G319</f>
        <v>4.0006944444467081</v>
      </c>
      <c r="K319" s="127">
        <v>5761</v>
      </c>
      <c r="L319" s="124">
        <f>C319-H319</f>
        <v>7460</v>
      </c>
      <c r="M319" s="122">
        <f>(D319+E319+F319)/1000</f>
        <v>0.29751</v>
      </c>
      <c r="N319" s="124">
        <f>M319*L319</f>
        <v>2219.4245999999998</v>
      </c>
      <c r="O319" s="123">
        <f>N319/1000</f>
        <v>2.2194246</v>
      </c>
      <c r="P319" s="123">
        <f t="shared" si="496"/>
        <v>3.8833188626974477</v>
      </c>
      <c r="R319" s="122">
        <v>536</v>
      </c>
      <c r="S319" s="122">
        <v>535</v>
      </c>
      <c r="T319" s="123">
        <f t="shared" si="458"/>
        <v>535.5</v>
      </c>
      <c r="U319" s="122">
        <v>755</v>
      </c>
      <c r="V319" s="124">
        <f t="shared" si="499"/>
        <v>1063.9072847682119</v>
      </c>
      <c r="W319" s="125">
        <f t="shared" si="497"/>
        <v>1.0639072847682118</v>
      </c>
      <c r="X319" s="123">
        <f>(W319*I319)/1000</f>
        <v>7.9367483443708604</v>
      </c>
      <c r="Y319" s="123">
        <f>(X319*1000)/K319</f>
        <v>1.377668520112977</v>
      </c>
      <c r="Z319" s="123">
        <f t="shared" si="498"/>
        <v>13.886898682738808</v>
      </c>
    </row>
    <row r="320" spans="1:26">
      <c r="A320" s="74"/>
      <c r="B320" s="121">
        <v>44768.375</v>
      </c>
      <c r="C320" s="122">
        <v>403450</v>
      </c>
      <c r="D320" s="122">
        <v>16.649999999999999</v>
      </c>
      <c r="E320" s="122">
        <v>12.34</v>
      </c>
      <c r="F320" s="122">
        <v>235.9</v>
      </c>
      <c r="G320" s="121">
        <v>44764.37222222222</v>
      </c>
      <c r="H320" s="111">
        <v>395150</v>
      </c>
      <c r="I320" s="124">
        <f>C320-H320</f>
        <v>8300</v>
      </c>
      <c r="J320" s="126">
        <f>B320-G320</f>
        <v>4.0027777777795563</v>
      </c>
      <c r="K320" s="127">
        <v>5764</v>
      </c>
      <c r="L320" s="124">
        <f>C320-H320</f>
        <v>8300</v>
      </c>
      <c r="M320" s="122">
        <f>(D320+E320+F320)/1000</f>
        <v>0.26488999999999996</v>
      </c>
      <c r="N320" s="124">
        <f>M320*L320</f>
        <v>2198.5869999999995</v>
      </c>
      <c r="O320" s="123">
        <f>N320/1000</f>
        <v>2.1985869999999994</v>
      </c>
      <c r="P320" s="123">
        <f t="shared" si="496"/>
        <v>3.8448572102706446</v>
      </c>
      <c r="R320" s="122">
        <v>387</v>
      </c>
      <c r="S320" s="122">
        <v>393</v>
      </c>
      <c r="T320" s="123">
        <f t="shared" si="458"/>
        <v>390</v>
      </c>
      <c r="U320" s="122">
        <v>750</v>
      </c>
      <c r="V320" s="124">
        <f t="shared" si="499"/>
        <v>780</v>
      </c>
      <c r="W320" s="125">
        <f t="shared" si="497"/>
        <v>0.78</v>
      </c>
      <c r="X320" s="123">
        <f>(W320*I320)/1000</f>
        <v>6.4740000000000002</v>
      </c>
      <c r="Y320" s="123">
        <f>(X320*1000)/K320</f>
        <v>1.1231783483691882</v>
      </c>
      <c r="Z320" s="123">
        <f t="shared" si="498"/>
        <v>11.321637751561417</v>
      </c>
    </row>
    <row r="321" spans="1:26">
      <c r="A321" s="74"/>
      <c r="B321" s="121">
        <v>44775.377083333333</v>
      </c>
      <c r="C321" s="122">
        <v>418510</v>
      </c>
      <c r="D321" s="122">
        <v>11.61</v>
      </c>
      <c r="E321" s="122">
        <v>53.81</v>
      </c>
      <c r="F321" s="122">
        <v>133.04</v>
      </c>
      <c r="G321" s="121">
        <v>44771.378472222219</v>
      </c>
      <c r="H321" s="124">
        <v>408900</v>
      </c>
      <c r="I321" s="124">
        <f>C321-H321</f>
        <v>9610</v>
      </c>
      <c r="J321" s="126">
        <f>B321-G321</f>
        <v>3.9986111111138598</v>
      </c>
      <c r="K321" s="127">
        <v>5758</v>
      </c>
      <c r="L321" s="124">
        <f>C321-H321</f>
        <v>9610</v>
      </c>
      <c r="M321" s="122">
        <f>(D321+E321+F321)/1000</f>
        <v>0.19845999999999997</v>
      </c>
      <c r="N321" s="124">
        <f>M321*L321</f>
        <v>1907.2005999999997</v>
      </c>
      <c r="O321" s="123">
        <f>N321/1000</f>
        <v>1.9072005999999997</v>
      </c>
      <c r="P321" s="123">
        <f t="shared" si="496"/>
        <v>3.3387603417853415</v>
      </c>
      <c r="R321" s="122">
        <v>361</v>
      </c>
      <c r="S321" s="122">
        <v>389</v>
      </c>
      <c r="T321" s="123">
        <f t="shared" si="458"/>
        <v>375</v>
      </c>
      <c r="U321" s="122">
        <v>746</v>
      </c>
      <c r="V321" s="124">
        <f t="shared" si="499"/>
        <v>754.02144772117958</v>
      </c>
      <c r="W321" s="125">
        <f t="shared" si="497"/>
        <v>0.75402144772117963</v>
      </c>
      <c r="X321" s="123">
        <f>(W321*I321)/1000</f>
        <v>7.2461461126005364</v>
      </c>
      <c r="Y321" s="123">
        <f>(X321*1000)/K321</f>
        <v>1.2584484391456296</v>
      </c>
      <c r="Z321" s="123">
        <f t="shared" si="498"/>
        <v>12.685160266587948</v>
      </c>
    </row>
    <row r="322" spans="1:26">
      <c r="A322" s="74"/>
      <c r="B322" s="121">
        <v>44782.371527777781</v>
      </c>
      <c r="C322" s="122">
        <v>435540</v>
      </c>
      <c r="D322" s="122">
        <v>30.41</v>
      </c>
      <c r="E322" s="122">
        <v>17.760000000000002</v>
      </c>
      <c r="F322" s="122">
        <v>217.22</v>
      </c>
      <c r="G322" s="121">
        <v>44778.370833333334</v>
      </c>
      <c r="H322" s="111">
        <v>425780</v>
      </c>
      <c r="I322" s="124">
        <f t="shared" ref="I322" si="500">C322-H322</f>
        <v>9760</v>
      </c>
      <c r="J322" s="126">
        <f t="shared" ref="J322" si="501">B322-G322</f>
        <v>4.0006944444467081</v>
      </c>
      <c r="K322" s="127">
        <v>5761</v>
      </c>
      <c r="L322" s="124">
        <f t="shared" ref="L322" si="502">C322-H322</f>
        <v>9760</v>
      </c>
      <c r="M322" s="122">
        <f t="shared" ref="M322" si="503">(D322+E322+F322)/1000</f>
        <v>0.26538999999999996</v>
      </c>
      <c r="N322" s="124">
        <f t="shared" ref="N322" si="504">M322*L322</f>
        <v>2590.2063999999996</v>
      </c>
      <c r="O322" s="123">
        <f t="shared" ref="O322" si="505">N322/1000</f>
        <v>2.5902063999999996</v>
      </c>
      <c r="P322" s="123">
        <f t="shared" si="496"/>
        <v>4.5320743815309834</v>
      </c>
      <c r="R322" s="122">
        <v>476</v>
      </c>
      <c r="S322" s="122">
        <v>469</v>
      </c>
      <c r="T322" s="123">
        <f t="shared" si="458"/>
        <v>472.5</v>
      </c>
      <c r="U322" s="122">
        <v>726</v>
      </c>
      <c r="V322" s="124">
        <f t="shared" si="499"/>
        <v>976.23966942148763</v>
      </c>
      <c r="W322" s="125">
        <f t="shared" si="497"/>
        <v>0.97623966942148765</v>
      </c>
      <c r="X322" s="123">
        <f t="shared" ref="X322" si="506">(W322*I322)/1000</f>
        <v>9.5280991735537199</v>
      </c>
      <c r="Y322" s="123">
        <f t="shared" ref="Y322" si="507">(X322*1000)/K322</f>
        <v>1.6538967494451864</v>
      </c>
      <c r="Z322" s="123">
        <f t="shared" si="498"/>
        <v>16.671279234407482</v>
      </c>
    </row>
    <row r="323" spans="1:26">
      <c r="A323" s="74"/>
      <c r="B323" s="121">
        <v>44789.370138888888</v>
      </c>
      <c r="C323" s="122">
        <v>452610</v>
      </c>
      <c r="D323" s="122">
        <v>45.71</v>
      </c>
      <c r="E323" s="122">
        <v>8.36</v>
      </c>
      <c r="F323" s="122">
        <v>237.69</v>
      </c>
      <c r="G323" s="121">
        <v>44785.376388888886</v>
      </c>
      <c r="H323" s="124">
        <v>443200</v>
      </c>
      <c r="I323" s="124">
        <f t="shared" ref="I323:I328" si="508">C323-H323</f>
        <v>9410</v>
      </c>
      <c r="J323" s="126">
        <f t="shared" ref="J323:J328" si="509">B323-G323</f>
        <v>3.9937500000014552</v>
      </c>
      <c r="K323" s="127">
        <v>5751</v>
      </c>
      <c r="L323" s="124">
        <f t="shared" ref="L323:L328" si="510">C323-H323</f>
        <v>9410</v>
      </c>
      <c r="M323" s="122">
        <f t="shared" ref="M323:M328" si="511">(D323+E323+F323)/1000</f>
        <v>0.29175999999999996</v>
      </c>
      <c r="N323" s="124">
        <f t="shared" ref="N323:N328" si="512">M323*L323</f>
        <v>2745.4615999999996</v>
      </c>
      <c r="O323" s="123">
        <f t="shared" ref="O323:O328" si="513">N323/1000</f>
        <v>2.7454615999999996</v>
      </c>
      <c r="P323" s="123">
        <f t="shared" si="496"/>
        <v>4.8120766697965562</v>
      </c>
      <c r="R323" s="122">
        <v>654</v>
      </c>
      <c r="S323" s="122">
        <v>661</v>
      </c>
      <c r="T323" s="123">
        <f t="shared" si="458"/>
        <v>657.5</v>
      </c>
      <c r="U323" s="122">
        <v>764</v>
      </c>
      <c r="V323" s="124">
        <f t="shared" si="499"/>
        <v>1290.9031413612565</v>
      </c>
      <c r="W323" s="125">
        <f t="shared" si="497"/>
        <v>1.2909031413612566</v>
      </c>
      <c r="X323" s="123">
        <f t="shared" ref="X323:X328" si="514">(W323*I323)/1000</f>
        <v>12.147398560209425</v>
      </c>
      <c r="Y323" s="123">
        <f t="shared" ref="Y323:Y328" si="515">(X323*1000)/K323</f>
        <v>2.1122237106954311</v>
      </c>
      <c r="Z323" s="123">
        <f t="shared" si="498"/>
        <v>21.291215003809945</v>
      </c>
    </row>
    <row r="324" spans="1:26">
      <c r="A324" s="74"/>
      <c r="B324" s="121">
        <v>44796.369444444441</v>
      </c>
      <c r="C324" s="122">
        <v>469530</v>
      </c>
      <c r="D324" s="122">
        <v>42.1905</v>
      </c>
      <c r="E324" s="122">
        <v>32.422759999999997</v>
      </c>
      <c r="F324" s="122">
        <v>457.67773</v>
      </c>
      <c r="G324" s="121">
        <v>44792.372916666667</v>
      </c>
      <c r="H324" s="124">
        <v>459310</v>
      </c>
      <c r="I324" s="124">
        <f t="shared" si="508"/>
        <v>10220</v>
      </c>
      <c r="J324" s="126">
        <f t="shared" si="509"/>
        <v>3.9965277777737356</v>
      </c>
      <c r="K324" s="127">
        <v>5755</v>
      </c>
      <c r="L324" s="124">
        <f t="shared" si="510"/>
        <v>10220</v>
      </c>
      <c r="M324" s="122">
        <f t="shared" si="511"/>
        <v>0.53229099000000002</v>
      </c>
      <c r="N324" s="124">
        <f t="shared" si="512"/>
        <v>5440.0139177999999</v>
      </c>
      <c r="O324" s="123">
        <f t="shared" si="513"/>
        <v>5.4400139178</v>
      </c>
      <c r="P324" s="123">
        <f t="shared" si="496"/>
        <v>9.5282954459468296</v>
      </c>
      <c r="R324" s="122">
        <v>769</v>
      </c>
      <c r="S324" s="122">
        <v>800</v>
      </c>
      <c r="T324" s="123">
        <f t="shared" si="458"/>
        <v>784.5</v>
      </c>
      <c r="U324" s="122">
        <v>775</v>
      </c>
      <c r="V324" s="124">
        <f t="shared" si="499"/>
        <v>1518.3870967741937</v>
      </c>
      <c r="W324" s="125">
        <f t="shared" si="497"/>
        <v>1.5183870967741937</v>
      </c>
      <c r="X324" s="123">
        <f t="shared" si="514"/>
        <v>15.517916129032258</v>
      </c>
      <c r="Y324" s="123">
        <f t="shared" si="515"/>
        <v>2.6964233065216785</v>
      </c>
      <c r="Z324" s="123">
        <f t="shared" si="498"/>
        <v>27.17994692973852</v>
      </c>
    </row>
    <row r="325" spans="1:26">
      <c r="A325" s="74"/>
      <c r="B325" s="121">
        <v>44797.442361111112</v>
      </c>
      <c r="C325" s="122">
        <v>472210</v>
      </c>
      <c r="D325" s="122">
        <v>36.299999999999997</v>
      </c>
      <c r="E325" s="122">
        <v>21.5</v>
      </c>
      <c r="F325" s="122">
        <v>460.88</v>
      </c>
      <c r="G325" s="121">
        <v>44792.372916666667</v>
      </c>
      <c r="H325" s="124">
        <v>459310</v>
      </c>
      <c r="I325" s="124">
        <f t="shared" si="508"/>
        <v>12900</v>
      </c>
      <c r="J325" s="126">
        <f t="shared" si="509"/>
        <v>5.0694444444452529</v>
      </c>
      <c r="K325" s="127">
        <v>7300</v>
      </c>
      <c r="L325" s="124">
        <f t="shared" si="510"/>
        <v>12900</v>
      </c>
      <c r="M325" s="122">
        <f t="shared" si="511"/>
        <v>0.51867999999999992</v>
      </c>
      <c r="N325" s="124">
        <f t="shared" si="512"/>
        <v>6690.9719999999988</v>
      </c>
      <c r="O325" s="123">
        <f t="shared" si="513"/>
        <v>6.6909719999999986</v>
      </c>
      <c r="P325" s="123">
        <f t="shared" si="496"/>
        <v>9.239040789041093</v>
      </c>
      <c r="R325" s="122">
        <v>747</v>
      </c>
      <c r="S325" s="122">
        <v>750</v>
      </c>
      <c r="T325" s="123">
        <f t="shared" si="458"/>
        <v>748.5</v>
      </c>
      <c r="U325" s="122">
        <v>749</v>
      </c>
      <c r="V325" s="124">
        <f t="shared" si="499"/>
        <v>1498.9986648865154</v>
      </c>
      <c r="W325" s="125">
        <f t="shared" si="497"/>
        <v>1.4989986648865155</v>
      </c>
      <c r="X325" s="123">
        <f t="shared" si="514"/>
        <v>19.337082777036048</v>
      </c>
      <c r="Y325" s="123">
        <f t="shared" si="515"/>
        <v>2.6489154489090478</v>
      </c>
      <c r="Z325" s="123">
        <f t="shared" si="498"/>
        <v>26.701067725003202</v>
      </c>
    </row>
    <row r="326" spans="1:26">
      <c r="A326" s="74"/>
      <c r="B326" s="121">
        <v>44798.378472222219</v>
      </c>
      <c r="C326" s="122">
        <v>474390</v>
      </c>
      <c r="D326" s="122">
        <v>37.565130000000003</v>
      </c>
      <c r="E326" s="122">
        <v>25.685130000000001</v>
      </c>
      <c r="F326" s="122">
        <v>403.50882000000001</v>
      </c>
      <c r="G326" s="121">
        <v>44792.372916666667</v>
      </c>
      <c r="H326" s="124">
        <v>459310</v>
      </c>
      <c r="I326" s="124">
        <f t="shared" si="508"/>
        <v>15080</v>
      </c>
      <c r="J326" s="126">
        <f t="shared" si="509"/>
        <v>6.0055555555518367</v>
      </c>
      <c r="K326" s="127">
        <v>8648</v>
      </c>
      <c r="L326" s="124">
        <f t="shared" si="510"/>
        <v>15080</v>
      </c>
      <c r="M326" s="122">
        <f t="shared" si="511"/>
        <v>0.46675908000000005</v>
      </c>
      <c r="N326" s="124">
        <f t="shared" si="512"/>
        <v>7038.7269264000006</v>
      </c>
      <c r="O326" s="123">
        <f t="shared" si="513"/>
        <v>7.0387269264000007</v>
      </c>
      <c r="P326" s="123">
        <f t="shared" si="496"/>
        <v>8.2042515515855694</v>
      </c>
      <c r="R326" s="122">
        <v>695</v>
      </c>
      <c r="S326" s="122">
        <v>695</v>
      </c>
      <c r="T326" s="123">
        <f t="shared" si="458"/>
        <v>695</v>
      </c>
      <c r="U326" s="122">
        <v>787</v>
      </c>
      <c r="V326" s="124">
        <f t="shared" si="499"/>
        <v>1324.6505717916136</v>
      </c>
      <c r="W326" s="125">
        <f t="shared" si="497"/>
        <v>1.3246505717916137</v>
      </c>
      <c r="X326" s="123">
        <f t="shared" si="514"/>
        <v>19.975730622617537</v>
      </c>
      <c r="Y326" s="123">
        <f t="shared" si="515"/>
        <v>2.3098670932721479</v>
      </c>
      <c r="Z326" s="123">
        <f t="shared" si="498"/>
        <v>23.283460300183251</v>
      </c>
    </row>
    <row r="327" spans="1:26">
      <c r="A327" s="74"/>
      <c r="B327" s="121">
        <v>44803.369444444441</v>
      </c>
      <c r="C327" s="122">
        <v>487120</v>
      </c>
      <c r="D327" s="122">
        <v>50.06</v>
      </c>
      <c r="E327" s="122">
        <v>66.41</v>
      </c>
      <c r="F327" s="122">
        <v>216.76</v>
      </c>
      <c r="G327" s="121">
        <v>44799.371527777781</v>
      </c>
      <c r="H327" s="124">
        <v>476740</v>
      </c>
      <c r="I327" s="124">
        <f t="shared" si="508"/>
        <v>10380</v>
      </c>
      <c r="J327" s="126">
        <f t="shared" si="509"/>
        <v>3.9979166666598758</v>
      </c>
      <c r="K327" s="127">
        <v>5757</v>
      </c>
      <c r="L327" s="124">
        <f t="shared" si="510"/>
        <v>10380</v>
      </c>
      <c r="M327" s="122">
        <f t="shared" si="511"/>
        <v>0.33323000000000003</v>
      </c>
      <c r="N327" s="124">
        <f t="shared" si="512"/>
        <v>3458.9274000000005</v>
      </c>
      <c r="O327" s="123">
        <f t="shared" si="513"/>
        <v>3.4589274000000003</v>
      </c>
      <c r="P327" s="123">
        <f t="shared" si="496"/>
        <v>6.0562772610734763</v>
      </c>
      <c r="R327" s="122">
        <v>713</v>
      </c>
      <c r="S327" s="122">
        <v>702</v>
      </c>
      <c r="T327" s="123">
        <f t="shared" si="458"/>
        <v>707.5</v>
      </c>
      <c r="U327" s="122">
        <v>767</v>
      </c>
      <c r="V327" s="124">
        <f t="shared" si="499"/>
        <v>1383.6375488917861</v>
      </c>
      <c r="W327" s="125">
        <f t="shared" si="497"/>
        <v>1.383637548891786</v>
      </c>
      <c r="X327" s="123">
        <f t="shared" si="514"/>
        <v>14.362157757496739</v>
      </c>
      <c r="Y327" s="123">
        <f t="shared" si="515"/>
        <v>2.4947295045156745</v>
      </c>
      <c r="Z327" s="123">
        <f t="shared" si="498"/>
        <v>25.146873405518001</v>
      </c>
    </row>
    <row r="328" spans="1:26">
      <c r="A328" s="74"/>
      <c r="B328" s="121">
        <v>44804.369444444441</v>
      </c>
      <c r="C328" s="122">
        <v>489220</v>
      </c>
      <c r="D328" s="122">
        <v>47.29</v>
      </c>
      <c r="E328" s="122">
        <v>34.950000000000003</v>
      </c>
      <c r="F328" s="122">
        <v>263.11</v>
      </c>
      <c r="G328" s="121">
        <v>44799.371527777781</v>
      </c>
      <c r="H328" s="124">
        <v>476740</v>
      </c>
      <c r="I328" s="124">
        <f t="shared" si="508"/>
        <v>12480</v>
      </c>
      <c r="J328" s="126">
        <f t="shared" si="509"/>
        <v>4.9979166666598758</v>
      </c>
      <c r="K328" s="127">
        <v>7197</v>
      </c>
      <c r="L328" s="124">
        <f t="shared" si="510"/>
        <v>12480</v>
      </c>
      <c r="M328" s="122">
        <f t="shared" si="511"/>
        <v>0.34535000000000005</v>
      </c>
      <c r="N328" s="124">
        <f t="shared" si="512"/>
        <v>4309.9680000000008</v>
      </c>
      <c r="O328" s="123">
        <f t="shared" si="513"/>
        <v>4.3099680000000005</v>
      </c>
      <c r="P328" s="123">
        <f t="shared" si="496"/>
        <v>6.0364703959983332</v>
      </c>
      <c r="R328" s="122">
        <v>707</v>
      </c>
      <c r="S328" s="122">
        <v>681</v>
      </c>
      <c r="T328" s="123">
        <f t="shared" si="458"/>
        <v>694</v>
      </c>
      <c r="U328" s="122">
        <v>765</v>
      </c>
      <c r="V328" s="124">
        <f t="shared" si="499"/>
        <v>1360.7843137254902</v>
      </c>
      <c r="W328" s="125">
        <f t="shared" si="497"/>
        <v>1.3607843137254902</v>
      </c>
      <c r="X328" s="123">
        <f t="shared" si="514"/>
        <v>16.98258823529412</v>
      </c>
      <c r="Y328" s="123">
        <f t="shared" si="515"/>
        <v>2.3596760087945143</v>
      </c>
      <c r="Z328" s="123">
        <f t="shared" si="498"/>
        <v>23.785534168648706</v>
      </c>
    </row>
    <row r="329" spans="1:26">
      <c r="A329" s="74"/>
      <c r="B329" s="121">
        <v>44805.367361111108</v>
      </c>
      <c r="C329" s="122">
        <v>491130</v>
      </c>
      <c r="D329" s="122">
        <v>47.92</v>
      </c>
      <c r="E329" s="122">
        <v>10.48</v>
      </c>
      <c r="F329" s="122">
        <v>284.06</v>
      </c>
      <c r="G329" s="121">
        <v>44799.371527777781</v>
      </c>
      <c r="H329" s="124">
        <v>476740</v>
      </c>
      <c r="I329" s="124">
        <f>C329-H329</f>
        <v>14390</v>
      </c>
      <c r="J329" s="126">
        <f t="shared" ref="J329:J336" si="516">B329-G329</f>
        <v>5.9958333333270275</v>
      </c>
      <c r="K329" s="127">
        <v>8634</v>
      </c>
      <c r="L329" s="124">
        <f>C329-H329</f>
        <v>14390</v>
      </c>
      <c r="M329" s="122">
        <f t="shared" ref="M329:M336" si="517">(D329+E329+F329)/1000</f>
        <v>0.34246000000000004</v>
      </c>
      <c r="N329" s="124">
        <f t="shared" ref="N329:N336" si="518">M329*L329</f>
        <v>4927.9994000000006</v>
      </c>
      <c r="O329" s="123">
        <f t="shared" ref="O329:O336" si="519">N329/1000</f>
        <v>4.9279994000000009</v>
      </c>
      <c r="P329" s="123">
        <f t="shared" si="496"/>
        <v>5.7533280000000016</v>
      </c>
      <c r="R329" s="122">
        <v>722</v>
      </c>
      <c r="S329" s="122">
        <v>738</v>
      </c>
      <c r="T329" s="123">
        <f t="shared" si="458"/>
        <v>730</v>
      </c>
      <c r="U329" s="122">
        <v>766</v>
      </c>
      <c r="V329" s="124">
        <f t="shared" si="499"/>
        <v>1429.5039164490861</v>
      </c>
      <c r="W329" s="125">
        <f t="shared" si="497"/>
        <v>1.4295039164490861</v>
      </c>
      <c r="X329" s="123">
        <f t="shared" ref="X329:X336" si="520">(W329*I329)/1000</f>
        <v>20.570561357702349</v>
      </c>
      <c r="Y329" s="123">
        <f t="shared" ref="Y329:Y336" si="521">(X329*1000)/K329</f>
        <v>2.3825065274151438</v>
      </c>
      <c r="Z329" s="123">
        <f t="shared" si="498"/>
        <v>24.015665796344649</v>
      </c>
    </row>
    <row r="330" spans="1:26">
      <c r="A330" s="74"/>
      <c r="B330" s="121">
        <v>44810.368750000001</v>
      </c>
      <c r="C330" s="122">
        <v>503500</v>
      </c>
      <c r="D330" s="122">
        <v>58.4</v>
      </c>
      <c r="E330" s="122">
        <v>19.47</v>
      </c>
      <c r="F330" s="122">
        <v>388.7</v>
      </c>
      <c r="G330" s="121">
        <v>44806.370138888888</v>
      </c>
      <c r="H330" s="124">
        <v>493280</v>
      </c>
      <c r="I330" s="124">
        <f>C330-H330</f>
        <v>10220</v>
      </c>
      <c r="J330" s="126">
        <f t="shared" si="516"/>
        <v>3.9986111111138598</v>
      </c>
      <c r="K330" s="127">
        <v>5758</v>
      </c>
      <c r="L330" s="124">
        <f>C330-H330</f>
        <v>10220</v>
      </c>
      <c r="M330" s="122">
        <f t="shared" si="517"/>
        <v>0.46656999999999998</v>
      </c>
      <c r="N330" s="124">
        <f t="shared" si="518"/>
        <v>4768.3454000000002</v>
      </c>
      <c r="O330" s="123">
        <f t="shared" si="519"/>
        <v>4.7683454000000003</v>
      </c>
      <c r="P330" s="123">
        <f t="shared" si="496"/>
        <v>8.3475028885029516</v>
      </c>
      <c r="R330" s="122">
        <v>757</v>
      </c>
      <c r="S330" s="122">
        <v>765</v>
      </c>
      <c r="T330" s="123">
        <f t="shared" si="458"/>
        <v>761</v>
      </c>
      <c r="U330" s="122">
        <v>761</v>
      </c>
      <c r="V330" s="124">
        <f t="shared" si="499"/>
        <v>1500</v>
      </c>
      <c r="W330" s="125">
        <f t="shared" si="497"/>
        <v>1.5</v>
      </c>
      <c r="X330" s="123">
        <f t="shared" si="520"/>
        <v>15.33</v>
      </c>
      <c r="Y330" s="123">
        <f t="shared" si="521"/>
        <v>2.6623827717957624</v>
      </c>
      <c r="Z330" s="123">
        <f t="shared" si="498"/>
        <v>26.836818339701285</v>
      </c>
    </row>
    <row r="331" spans="1:26">
      <c r="A331" s="74"/>
      <c r="B331" s="121">
        <v>44811.368055555555</v>
      </c>
      <c r="C331" s="122">
        <v>6480</v>
      </c>
      <c r="D331" s="122">
        <v>52.33</v>
      </c>
      <c r="E331" s="122">
        <v>16.350000000000001</v>
      </c>
      <c r="F331" s="122">
        <v>344.31</v>
      </c>
      <c r="G331" s="121">
        <v>44806.370138888888</v>
      </c>
      <c r="H331" s="124">
        <v>493280</v>
      </c>
      <c r="I331" s="124">
        <v>13200</v>
      </c>
      <c r="J331" s="126">
        <f t="shared" si="516"/>
        <v>4.9979166666671517</v>
      </c>
      <c r="K331" s="127">
        <v>7197</v>
      </c>
      <c r="L331" s="124">
        <v>13200</v>
      </c>
      <c r="M331" s="122">
        <f t="shared" si="517"/>
        <v>0.41299000000000002</v>
      </c>
      <c r="N331" s="124">
        <f t="shared" si="518"/>
        <v>5451.4680000000008</v>
      </c>
      <c r="O331" s="123">
        <f t="shared" si="519"/>
        <v>5.4514680000000011</v>
      </c>
      <c r="P331" s="123">
        <f t="shared" si="496"/>
        <v>7.6352365485619007</v>
      </c>
      <c r="R331" s="122">
        <v>727</v>
      </c>
      <c r="S331" s="122">
        <v>728</v>
      </c>
      <c r="T331" s="123">
        <f t="shared" si="458"/>
        <v>727.5</v>
      </c>
      <c r="U331" s="122">
        <v>771</v>
      </c>
      <c r="V331" s="124">
        <f t="shared" si="499"/>
        <v>1415.3696498054476</v>
      </c>
      <c r="W331" s="125">
        <f t="shared" si="497"/>
        <v>1.4153696498054475</v>
      </c>
      <c r="X331" s="123">
        <f t="shared" si="520"/>
        <v>18.68287937743191</v>
      </c>
      <c r="Y331" s="123">
        <f t="shared" si="521"/>
        <v>2.5959259938074073</v>
      </c>
      <c r="Z331" s="123">
        <f t="shared" si="498"/>
        <v>26.166934017578665</v>
      </c>
    </row>
    <row r="332" spans="1:26">
      <c r="A332" s="74"/>
      <c r="B332" s="121">
        <v>44812.369444444441</v>
      </c>
      <c r="C332" s="122">
        <v>9190</v>
      </c>
      <c r="D332" s="122">
        <v>41.63</v>
      </c>
      <c r="E332" s="122">
        <v>12.43</v>
      </c>
      <c r="F332" s="122">
        <v>358.68</v>
      </c>
      <c r="G332" s="121">
        <v>44806.370138888888</v>
      </c>
      <c r="H332" s="124">
        <v>493280</v>
      </c>
      <c r="I332" s="124">
        <v>15910</v>
      </c>
      <c r="J332" s="126">
        <f t="shared" si="516"/>
        <v>5.9993055555532919</v>
      </c>
      <c r="K332" s="127">
        <v>8639</v>
      </c>
      <c r="L332" s="124">
        <v>15910</v>
      </c>
      <c r="M332" s="122">
        <f t="shared" si="517"/>
        <v>0.41274</v>
      </c>
      <c r="N332" s="124">
        <f t="shared" si="518"/>
        <v>6566.6934000000001</v>
      </c>
      <c r="O332" s="123">
        <f t="shared" si="519"/>
        <v>6.5666934000000001</v>
      </c>
      <c r="P332" s="123">
        <f t="shared" si="496"/>
        <v>7.6620291089246448</v>
      </c>
      <c r="R332" s="122">
        <v>736</v>
      </c>
      <c r="S332" s="122">
        <v>748</v>
      </c>
      <c r="T332" s="123">
        <f t="shared" si="458"/>
        <v>742</v>
      </c>
      <c r="U332" s="122">
        <v>777</v>
      </c>
      <c r="V332" s="124">
        <f t="shared" si="499"/>
        <v>1432.4324324324325</v>
      </c>
      <c r="W332" s="125">
        <f t="shared" si="497"/>
        <v>1.4324324324324325</v>
      </c>
      <c r="X332" s="123">
        <f t="shared" si="520"/>
        <v>22.79</v>
      </c>
      <c r="Y332" s="123">
        <f t="shared" si="521"/>
        <v>2.6380368098159508</v>
      </c>
      <c r="Z332" s="123">
        <f t="shared" si="498"/>
        <v>26.591411042944785</v>
      </c>
    </row>
    <row r="333" spans="1:26">
      <c r="A333" s="74"/>
      <c r="B333" s="121">
        <v>44817.370833333334</v>
      </c>
      <c r="C333" s="122">
        <v>19540</v>
      </c>
      <c r="D333" s="122">
        <v>31.58</v>
      </c>
      <c r="E333" s="122">
        <v>30.66</v>
      </c>
      <c r="F333" s="122">
        <v>297.58999999999997</v>
      </c>
      <c r="G333" s="121">
        <v>44813.370138888888</v>
      </c>
      <c r="H333" s="124">
        <v>11490</v>
      </c>
      <c r="I333" s="124">
        <f t="shared" ref="I333:I338" si="522">C333-H333</f>
        <v>8050</v>
      </c>
      <c r="J333" s="126">
        <f t="shared" si="516"/>
        <v>4.0006944444467081</v>
      </c>
      <c r="K333" s="127">
        <v>5761</v>
      </c>
      <c r="L333" s="124">
        <f t="shared" ref="L333:L338" si="523">C333-H333</f>
        <v>8050</v>
      </c>
      <c r="M333" s="122">
        <f t="shared" si="517"/>
        <v>0.35982999999999998</v>
      </c>
      <c r="N333" s="124">
        <f t="shared" si="518"/>
        <v>2896.6315</v>
      </c>
      <c r="O333" s="123">
        <f t="shared" si="519"/>
        <v>2.8966314999999998</v>
      </c>
      <c r="P333" s="123">
        <f t="shared" si="496"/>
        <v>5.0682252247873629</v>
      </c>
      <c r="R333" s="122">
        <v>720</v>
      </c>
      <c r="S333" s="122">
        <v>716</v>
      </c>
      <c r="T333" s="123">
        <f t="shared" si="458"/>
        <v>718</v>
      </c>
      <c r="U333" s="122">
        <v>767</v>
      </c>
      <c r="V333" s="124">
        <f t="shared" si="499"/>
        <v>1404.1720990873532</v>
      </c>
      <c r="W333" s="125">
        <f t="shared" si="497"/>
        <v>1.4041720990873532</v>
      </c>
      <c r="X333" s="123">
        <f t="shared" si="520"/>
        <v>11.303585397653192</v>
      </c>
      <c r="Y333" s="123">
        <f t="shared" si="521"/>
        <v>1.9620873802557182</v>
      </c>
      <c r="Z333" s="123">
        <f t="shared" si="498"/>
        <v>19.777840792977642</v>
      </c>
    </row>
    <row r="334" spans="1:26">
      <c r="A334" s="74"/>
      <c r="B334" s="121">
        <v>44824.370833333334</v>
      </c>
      <c r="C334" s="122">
        <v>35980</v>
      </c>
      <c r="D334" s="122">
        <v>21.37</v>
      </c>
      <c r="E334" s="122">
        <v>119.1</v>
      </c>
      <c r="F334" s="122">
        <v>117.25</v>
      </c>
      <c r="G334" s="121">
        <v>44820.375694444447</v>
      </c>
      <c r="H334" s="124">
        <v>26080</v>
      </c>
      <c r="I334" s="124">
        <f t="shared" si="522"/>
        <v>9900</v>
      </c>
      <c r="J334" s="126">
        <f>B334-G334</f>
        <v>3.9951388888875954</v>
      </c>
      <c r="K334" s="127">
        <v>5753</v>
      </c>
      <c r="L334" s="124">
        <f t="shared" si="523"/>
        <v>9900</v>
      </c>
      <c r="M334" s="122">
        <f>(D334+E334+F334)/1000</f>
        <v>0.25772</v>
      </c>
      <c r="N334" s="124">
        <f>M334*L334</f>
        <v>2551.4279999999999</v>
      </c>
      <c r="O334" s="123">
        <f>N334/1000</f>
        <v>2.551428</v>
      </c>
      <c r="P334" s="123">
        <f t="shared" si="496"/>
        <v>4.4704318164435941</v>
      </c>
      <c r="R334" s="122">
        <v>528</v>
      </c>
      <c r="S334" s="122">
        <v>545</v>
      </c>
      <c r="T334" s="123">
        <f t="shared" si="458"/>
        <v>536.5</v>
      </c>
      <c r="U334" s="122">
        <v>772</v>
      </c>
      <c r="V334" s="124">
        <f t="shared" si="499"/>
        <v>1042.4222797927462</v>
      </c>
      <c r="W334" s="125">
        <f t="shared" si="497"/>
        <v>1.0424222797927463</v>
      </c>
      <c r="X334" s="123">
        <f>(W334*I334)/1000</f>
        <v>10.319980569948187</v>
      </c>
      <c r="Y334" s="123">
        <f>(X334*1000)/K334</f>
        <v>1.7938433113068291</v>
      </c>
      <c r="Z334" s="123">
        <f t="shared" si="498"/>
        <v>18.081940577972837</v>
      </c>
    </row>
    <row r="335" spans="1:26">
      <c r="A335" s="74"/>
      <c r="B335" s="121">
        <v>44831.370833333334</v>
      </c>
      <c r="C335" s="122">
        <v>54480</v>
      </c>
      <c r="D335" s="122">
        <v>53.43</v>
      </c>
      <c r="E335" s="122">
        <v>86.88</v>
      </c>
      <c r="F335" s="122">
        <v>182.65</v>
      </c>
      <c r="G335" s="121">
        <v>44827.368055555555</v>
      </c>
      <c r="H335" s="124">
        <v>43200</v>
      </c>
      <c r="I335" s="124">
        <f t="shared" si="522"/>
        <v>11280</v>
      </c>
      <c r="J335" s="126">
        <f>B335-G335</f>
        <v>4.0027777777795563</v>
      </c>
      <c r="K335" s="127">
        <v>5764</v>
      </c>
      <c r="L335" s="124">
        <f t="shared" si="523"/>
        <v>11280</v>
      </c>
      <c r="M335" s="122">
        <f>(D335+E335+F335)/1000</f>
        <v>0.32296000000000002</v>
      </c>
      <c r="N335" s="124">
        <f>M335*L335</f>
        <v>3642.9888000000001</v>
      </c>
      <c r="O335" s="123">
        <f>N335/1000</f>
        <v>3.6429887999999999</v>
      </c>
      <c r="P335" s="123">
        <f t="shared" si="496"/>
        <v>6.3708062290076333</v>
      </c>
      <c r="R335" s="122">
        <v>643</v>
      </c>
      <c r="S335" s="122">
        <v>652</v>
      </c>
      <c r="T335" s="123">
        <f t="shared" si="458"/>
        <v>647.5</v>
      </c>
      <c r="U335" s="122">
        <v>765</v>
      </c>
      <c r="V335" s="124">
        <f t="shared" si="499"/>
        <v>1269.6078431372548</v>
      </c>
      <c r="W335" s="125">
        <f t="shared" si="497"/>
        <v>1.2696078431372548</v>
      </c>
      <c r="X335" s="123">
        <f>(W335*I335)/1000</f>
        <v>14.321176470588235</v>
      </c>
      <c r="Y335" s="123">
        <f>(X335*1000)/K335</f>
        <v>2.4845899497897701</v>
      </c>
      <c r="Z335" s="123">
        <f t="shared" si="498"/>
        <v>25.044666693880881</v>
      </c>
    </row>
    <row r="336" spans="1:26">
      <c r="A336" s="74"/>
      <c r="B336" s="121">
        <v>44832.375</v>
      </c>
      <c r="C336" s="122">
        <v>57200</v>
      </c>
      <c r="D336" s="122">
        <v>56.995989999999999</v>
      </c>
      <c r="E336" s="122">
        <v>80.45223</v>
      </c>
      <c r="F336" s="122">
        <v>167.24587</v>
      </c>
      <c r="G336" s="121">
        <v>44827.368055555555</v>
      </c>
      <c r="H336" s="124">
        <v>43200</v>
      </c>
      <c r="I336" s="124">
        <f t="shared" si="522"/>
        <v>14000</v>
      </c>
      <c r="J336" s="126">
        <f t="shared" si="516"/>
        <v>5.0069444444452529</v>
      </c>
      <c r="K336" s="127">
        <v>7210</v>
      </c>
      <c r="L336" s="124">
        <f t="shared" si="523"/>
        <v>14000</v>
      </c>
      <c r="M336" s="122">
        <f t="shared" si="517"/>
        <v>0.30469408999999997</v>
      </c>
      <c r="N336" s="124">
        <f t="shared" si="518"/>
        <v>4265.7172599999994</v>
      </c>
      <c r="O336" s="123">
        <f t="shared" si="519"/>
        <v>4.2657172599999997</v>
      </c>
      <c r="P336" s="123">
        <f t="shared" si="496"/>
        <v>5.9637212178640775</v>
      </c>
      <c r="R336" s="122">
        <v>638</v>
      </c>
      <c r="S336" s="122">
        <v>663</v>
      </c>
      <c r="T336" s="123">
        <f t="shared" si="458"/>
        <v>650.5</v>
      </c>
      <c r="U336" s="122">
        <v>770</v>
      </c>
      <c r="V336" s="124">
        <f t="shared" si="499"/>
        <v>1267.2077922077922</v>
      </c>
      <c r="W336" s="125">
        <f t="shared" si="497"/>
        <v>1.2672077922077922</v>
      </c>
      <c r="X336" s="123">
        <f t="shared" si="520"/>
        <v>17.740909090909092</v>
      </c>
      <c r="Y336" s="123">
        <f t="shared" si="521"/>
        <v>2.4605976547724122</v>
      </c>
      <c r="Z336" s="123">
        <f t="shared" si="498"/>
        <v>24.802824360105916</v>
      </c>
    </row>
    <row r="337" spans="1:26">
      <c r="A337" s="74"/>
      <c r="B337" s="121">
        <v>44838.371527777781</v>
      </c>
      <c r="C337" s="122">
        <v>71490</v>
      </c>
      <c r="D337" s="122">
        <v>11.11</v>
      </c>
      <c r="E337" s="122">
        <v>119.04</v>
      </c>
      <c r="F337" s="122">
        <v>100.15</v>
      </c>
      <c r="G337" s="121">
        <v>44834.371527777781</v>
      </c>
      <c r="H337" s="124">
        <v>61720</v>
      </c>
      <c r="I337" s="124">
        <f t="shared" si="522"/>
        <v>9770</v>
      </c>
      <c r="J337" s="126">
        <f t="shared" ref="J337:J346" si="524">B337-G337</f>
        <v>4</v>
      </c>
      <c r="K337" s="127">
        <v>5760</v>
      </c>
      <c r="L337" s="124">
        <f t="shared" si="523"/>
        <v>9770</v>
      </c>
      <c r="M337" s="122">
        <f t="shared" ref="M337:M346" si="525">(D337+E337+F337)/1000</f>
        <v>0.2303</v>
      </c>
      <c r="N337" s="124">
        <f t="shared" ref="N337:N346" si="526">M337*L337</f>
        <v>2250.0309999999999</v>
      </c>
      <c r="O337" s="123">
        <f t="shared" ref="O337:O346" si="527">N337/1000</f>
        <v>2.2500309999999999</v>
      </c>
      <c r="P337" s="123">
        <f t="shared" si="496"/>
        <v>3.9375542500000003</v>
      </c>
      <c r="R337" s="122">
        <v>431</v>
      </c>
      <c r="S337" s="122">
        <v>432</v>
      </c>
      <c r="T337" s="123">
        <f t="shared" si="458"/>
        <v>431.5</v>
      </c>
      <c r="U337" s="122">
        <v>774</v>
      </c>
      <c r="V337" s="124">
        <f t="shared" si="499"/>
        <v>836.24031007751933</v>
      </c>
      <c r="W337" s="125">
        <f t="shared" si="497"/>
        <v>0.83624031007751931</v>
      </c>
      <c r="X337" s="123">
        <f t="shared" ref="X337:X346" si="528">(W337*I337)/1000</f>
        <v>8.1700678294573628</v>
      </c>
      <c r="Y337" s="123">
        <f t="shared" ref="Y337:Y346" si="529">(X337*1000)/K337</f>
        <v>1.4184145537252366</v>
      </c>
      <c r="Z337" s="123">
        <f t="shared" si="498"/>
        <v>14.297618701550386</v>
      </c>
    </row>
    <row r="338" spans="1:26">
      <c r="A338" s="74"/>
      <c r="B338" s="121">
        <v>44845.369444444441</v>
      </c>
      <c r="C338" s="122">
        <v>89350</v>
      </c>
      <c r="D338" s="122">
        <v>27.06</v>
      </c>
      <c r="E338" s="122">
        <v>142.77000000000001</v>
      </c>
      <c r="F338" s="122">
        <v>116.75</v>
      </c>
      <c r="G338" s="121">
        <v>44841.369444444441</v>
      </c>
      <c r="H338" s="124">
        <v>79600</v>
      </c>
      <c r="I338" s="124">
        <f t="shared" si="522"/>
        <v>9750</v>
      </c>
      <c r="J338" s="126">
        <f t="shared" si="524"/>
        <v>4</v>
      </c>
      <c r="K338" s="127">
        <v>5760</v>
      </c>
      <c r="L338" s="124">
        <f t="shared" si="523"/>
        <v>9750</v>
      </c>
      <c r="M338" s="122">
        <f t="shared" si="525"/>
        <v>0.28658000000000006</v>
      </c>
      <c r="N338" s="124">
        <f t="shared" si="526"/>
        <v>2794.1550000000007</v>
      </c>
      <c r="O338" s="123">
        <f t="shared" si="527"/>
        <v>2.7941550000000008</v>
      </c>
      <c r="P338" s="123">
        <f t="shared" si="496"/>
        <v>4.8897712500000017</v>
      </c>
      <c r="R338" s="122">
        <v>583</v>
      </c>
      <c r="S338" s="122">
        <v>589</v>
      </c>
      <c r="T338" s="123">
        <f t="shared" si="458"/>
        <v>586</v>
      </c>
      <c r="U338" s="122">
        <v>732</v>
      </c>
      <c r="V338" s="124">
        <f t="shared" si="499"/>
        <v>1200.8196721311476</v>
      </c>
      <c r="W338" s="125">
        <f t="shared" si="497"/>
        <v>1.2008196721311477</v>
      </c>
      <c r="X338" s="123">
        <f t="shared" si="528"/>
        <v>11.70799180327869</v>
      </c>
      <c r="Y338" s="123">
        <f t="shared" si="529"/>
        <v>2.032637465846995</v>
      </c>
      <c r="Z338" s="123">
        <f t="shared" si="498"/>
        <v>20.488985655737711</v>
      </c>
    </row>
    <row r="339" spans="1:26">
      <c r="A339" s="74"/>
      <c r="B339" s="121">
        <v>44852.363888888889</v>
      </c>
      <c r="C339" s="122">
        <v>104430</v>
      </c>
      <c r="D339" s="122">
        <v>59.152380000000001</v>
      </c>
      <c r="E339" s="122">
        <v>248.07619</v>
      </c>
      <c r="F339" s="122">
        <v>161.09307000000001</v>
      </c>
      <c r="G339" s="121">
        <v>44848.370138888888</v>
      </c>
      <c r="H339" s="124">
        <v>95370</v>
      </c>
      <c r="I339" s="124">
        <f>C339-H339</f>
        <v>9060</v>
      </c>
      <c r="J339" s="126">
        <f t="shared" si="524"/>
        <v>3.9937500000014552</v>
      </c>
      <c r="K339" s="127">
        <v>5751</v>
      </c>
      <c r="L339" s="124">
        <f>C339-H339</f>
        <v>9060</v>
      </c>
      <c r="M339" s="122">
        <f t="shared" si="525"/>
        <v>0.46832163999999998</v>
      </c>
      <c r="N339" s="124">
        <f t="shared" si="526"/>
        <v>4242.9940583999996</v>
      </c>
      <c r="O339" s="123">
        <f t="shared" si="527"/>
        <v>4.2429940583999999</v>
      </c>
      <c r="P339" s="123">
        <f t="shared" si="496"/>
        <v>7.4368596954741779</v>
      </c>
      <c r="R339" s="122">
        <v>788</v>
      </c>
      <c r="S339" s="122">
        <v>814</v>
      </c>
      <c r="T339" s="123">
        <f t="shared" si="458"/>
        <v>801</v>
      </c>
      <c r="U339" s="122">
        <v>750</v>
      </c>
      <c r="V339" s="124">
        <f t="shared" si="499"/>
        <v>1602</v>
      </c>
      <c r="W339" s="125">
        <f t="shared" si="497"/>
        <v>1.6020000000000001</v>
      </c>
      <c r="X339" s="123">
        <f t="shared" si="528"/>
        <v>14.51412</v>
      </c>
      <c r="Y339" s="123">
        <f t="shared" si="529"/>
        <v>2.5237558685446011</v>
      </c>
      <c r="Z339" s="123">
        <f t="shared" si="498"/>
        <v>25.43945915492958</v>
      </c>
    </row>
    <row r="340" spans="1:26">
      <c r="A340" s="74"/>
      <c r="B340" s="121">
        <v>44853.363888888889</v>
      </c>
      <c r="C340" s="122">
        <v>106810</v>
      </c>
      <c r="D340" s="122">
        <v>53.62</v>
      </c>
      <c r="E340" s="122">
        <v>211.12</v>
      </c>
      <c r="F340" s="122">
        <v>175.25</v>
      </c>
      <c r="G340" s="121">
        <v>44848.370138888888</v>
      </c>
      <c r="H340" s="124">
        <v>95370</v>
      </c>
      <c r="I340" s="124">
        <f>C340-H340</f>
        <v>11440</v>
      </c>
      <c r="J340" s="126">
        <f t="shared" si="524"/>
        <v>4.9937500000014552</v>
      </c>
      <c r="K340" s="127">
        <v>7191</v>
      </c>
      <c r="L340" s="124">
        <f>C340-H340</f>
        <v>11440</v>
      </c>
      <c r="M340" s="122">
        <f t="shared" si="525"/>
        <v>0.43998999999999999</v>
      </c>
      <c r="N340" s="124">
        <f t="shared" si="526"/>
        <v>5033.4856</v>
      </c>
      <c r="O340" s="123">
        <f t="shared" si="527"/>
        <v>5.0334855999999997</v>
      </c>
      <c r="P340" s="123">
        <f t="shared" si="496"/>
        <v>7.055699464330413</v>
      </c>
      <c r="R340" s="122">
        <v>796</v>
      </c>
      <c r="S340" s="122">
        <v>786</v>
      </c>
      <c r="T340" s="123">
        <f t="shared" si="458"/>
        <v>791</v>
      </c>
      <c r="U340" s="122">
        <v>777</v>
      </c>
      <c r="V340" s="124">
        <f t="shared" si="499"/>
        <v>1527.0270270270271</v>
      </c>
      <c r="W340" s="125">
        <f t="shared" si="497"/>
        <v>1.5270270270270272</v>
      </c>
      <c r="X340" s="123">
        <f t="shared" si="528"/>
        <v>17.469189189189191</v>
      </c>
      <c r="Y340" s="123">
        <f t="shared" si="529"/>
        <v>2.4293129174230552</v>
      </c>
      <c r="Z340" s="123">
        <f t="shared" si="498"/>
        <v>24.487474207624395</v>
      </c>
    </row>
    <row r="341" spans="1:26">
      <c r="A341" s="74"/>
      <c r="B341" s="121">
        <v>44854.374305555553</v>
      </c>
      <c r="C341" s="122">
        <v>109270</v>
      </c>
      <c r="D341" s="122">
        <v>53.03</v>
      </c>
      <c r="E341" s="122">
        <v>196.81</v>
      </c>
      <c r="F341" s="122">
        <v>174.5</v>
      </c>
      <c r="G341" s="121">
        <v>44848.370138888888</v>
      </c>
      <c r="H341" s="124">
        <v>95370</v>
      </c>
      <c r="I341" s="124">
        <f>C341-H341</f>
        <v>13900</v>
      </c>
      <c r="J341" s="126">
        <f t="shared" si="524"/>
        <v>6.0041666666656965</v>
      </c>
      <c r="K341" s="127">
        <v>8646</v>
      </c>
      <c r="L341" s="124">
        <f>C341-H341</f>
        <v>13900</v>
      </c>
      <c r="M341" s="122">
        <f t="shared" si="525"/>
        <v>0.42434000000000005</v>
      </c>
      <c r="N341" s="124">
        <f t="shared" si="526"/>
        <v>5898.3260000000009</v>
      </c>
      <c r="O341" s="123">
        <f t="shared" si="527"/>
        <v>5.8983260000000008</v>
      </c>
      <c r="P341" s="123">
        <f t="shared" si="496"/>
        <v>6.8766049132546847</v>
      </c>
      <c r="R341" s="122">
        <v>757</v>
      </c>
      <c r="S341" s="122">
        <v>778</v>
      </c>
      <c r="T341" s="123">
        <f t="shared" si="458"/>
        <v>767.5</v>
      </c>
      <c r="U341" s="122">
        <v>774</v>
      </c>
      <c r="V341" s="124">
        <f t="shared" si="499"/>
        <v>1487.4031007751937</v>
      </c>
      <c r="W341" s="125">
        <f t="shared" si="497"/>
        <v>1.4874031007751938</v>
      </c>
      <c r="X341" s="123">
        <f t="shared" si="528"/>
        <v>20.674903100775193</v>
      </c>
      <c r="Y341" s="123">
        <f t="shared" si="529"/>
        <v>2.3912679968511674</v>
      </c>
      <c r="Z341" s="123">
        <f t="shared" si="498"/>
        <v>24.103981408259767</v>
      </c>
    </row>
    <row r="342" spans="1:26">
      <c r="A342" s="74"/>
      <c r="B342" s="121">
        <v>44859.372916666667</v>
      </c>
      <c r="C342" s="122">
        <v>121610</v>
      </c>
      <c r="D342" s="122">
        <v>60.316360000000003</v>
      </c>
      <c r="E342" s="122">
        <v>87.545969999999997</v>
      </c>
      <c r="F342" s="122">
        <v>182.02893</v>
      </c>
      <c r="G342" s="121">
        <v>44855.366666666669</v>
      </c>
      <c r="H342" s="124">
        <v>111570</v>
      </c>
      <c r="I342" s="124">
        <f>C342-H342</f>
        <v>10040</v>
      </c>
      <c r="J342" s="126">
        <f t="shared" si="524"/>
        <v>4.0062499999985448</v>
      </c>
      <c r="K342" s="127">
        <v>5769</v>
      </c>
      <c r="L342" s="124">
        <f>C342-H342</f>
        <v>10040</v>
      </c>
      <c r="M342" s="122">
        <f t="shared" si="525"/>
        <v>0.32989125999999996</v>
      </c>
      <c r="N342" s="124">
        <f t="shared" si="526"/>
        <v>3312.1082503999996</v>
      </c>
      <c r="O342" s="123">
        <f t="shared" si="527"/>
        <v>3.3121082503999997</v>
      </c>
      <c r="P342" s="123">
        <f t="shared" si="496"/>
        <v>5.7871470209797193</v>
      </c>
      <c r="R342" s="122">
        <v>710</v>
      </c>
      <c r="S342" s="122">
        <v>693</v>
      </c>
      <c r="T342" s="123">
        <f t="shared" si="458"/>
        <v>701.5</v>
      </c>
      <c r="U342" s="122">
        <v>759</v>
      </c>
      <c r="V342" s="124">
        <f t="shared" si="499"/>
        <v>1386.3636363636363</v>
      </c>
      <c r="W342" s="125">
        <f t="shared" si="497"/>
        <v>1.3863636363636362</v>
      </c>
      <c r="X342" s="123">
        <f t="shared" si="528"/>
        <v>13.919090909090908</v>
      </c>
      <c r="Y342" s="123">
        <f t="shared" si="529"/>
        <v>2.4127389337997762</v>
      </c>
      <c r="Z342" s="123">
        <f t="shared" si="498"/>
        <v>24.320408452701745</v>
      </c>
    </row>
    <row r="343" spans="1:26">
      <c r="A343" s="74"/>
      <c r="B343" s="121">
        <v>44860.366666666669</v>
      </c>
      <c r="C343" s="122">
        <v>123960</v>
      </c>
      <c r="D343" s="122">
        <v>55.821269999999998</v>
      </c>
      <c r="E343" s="122">
        <v>71.960650000000001</v>
      </c>
      <c r="F343" s="122">
        <v>187.27282</v>
      </c>
      <c r="G343" s="121">
        <v>44855.366666666669</v>
      </c>
      <c r="H343" s="124">
        <v>111570</v>
      </c>
      <c r="I343" s="124">
        <f t="shared" ref="I343:I346" si="530">C343-H343</f>
        <v>12390</v>
      </c>
      <c r="J343" s="126">
        <f t="shared" si="524"/>
        <v>5</v>
      </c>
      <c r="K343" s="127">
        <v>7200</v>
      </c>
      <c r="L343" s="124">
        <f t="shared" ref="L343:L346" si="531">C343-H343</f>
        <v>12390</v>
      </c>
      <c r="M343" s="122">
        <f t="shared" si="525"/>
        <v>0.31505474</v>
      </c>
      <c r="N343" s="124">
        <f t="shared" si="526"/>
        <v>3903.5282286000001</v>
      </c>
      <c r="O343" s="123">
        <f t="shared" si="527"/>
        <v>3.9035282285999999</v>
      </c>
      <c r="P343" s="123">
        <f t="shared" si="496"/>
        <v>5.4649395200400006</v>
      </c>
      <c r="R343" s="122">
        <v>748</v>
      </c>
      <c r="S343" s="122">
        <v>740</v>
      </c>
      <c r="T343" s="123">
        <f t="shared" si="458"/>
        <v>744</v>
      </c>
      <c r="U343" s="122">
        <v>777</v>
      </c>
      <c r="V343" s="124">
        <f t="shared" si="499"/>
        <v>1436.2934362934363</v>
      </c>
      <c r="W343" s="125">
        <f t="shared" si="497"/>
        <v>1.4362934362934363</v>
      </c>
      <c r="X343" s="123">
        <f t="shared" si="528"/>
        <v>17.795675675675678</v>
      </c>
      <c r="Y343" s="123">
        <f t="shared" si="529"/>
        <v>2.4716216216216216</v>
      </c>
      <c r="Z343" s="123">
        <f t="shared" si="498"/>
        <v>24.913945945945947</v>
      </c>
    </row>
    <row r="344" spans="1:26">
      <c r="A344" s="74"/>
      <c r="B344" s="121">
        <v>44866.366666666669</v>
      </c>
      <c r="C344" s="122">
        <v>136140</v>
      </c>
      <c r="D344" s="122">
        <v>42.724130000000002</v>
      </c>
      <c r="E344" s="122">
        <v>101.27847</v>
      </c>
      <c r="F344" s="122">
        <v>202.67693</v>
      </c>
      <c r="G344" s="121">
        <v>44862.362500000003</v>
      </c>
      <c r="H344" s="124">
        <v>128260</v>
      </c>
      <c r="I344" s="124">
        <f t="shared" si="530"/>
        <v>7880</v>
      </c>
      <c r="J344" s="126">
        <f t="shared" si="524"/>
        <v>4.0041666666656965</v>
      </c>
      <c r="K344" s="127">
        <v>5766</v>
      </c>
      <c r="L344" s="124">
        <f t="shared" si="531"/>
        <v>7880</v>
      </c>
      <c r="M344" s="122">
        <f t="shared" si="525"/>
        <v>0.34667953000000001</v>
      </c>
      <c r="N344" s="124">
        <f t="shared" si="526"/>
        <v>2731.8346964000002</v>
      </c>
      <c r="O344" s="123">
        <f t="shared" si="527"/>
        <v>2.7318346964000004</v>
      </c>
      <c r="P344" s="123">
        <f t="shared" si="496"/>
        <v>4.7757359937065553</v>
      </c>
      <c r="R344" s="122">
        <v>675</v>
      </c>
      <c r="S344" s="122">
        <v>675</v>
      </c>
      <c r="T344" s="123">
        <f t="shared" si="458"/>
        <v>675</v>
      </c>
      <c r="U344" s="122">
        <v>724</v>
      </c>
      <c r="V344" s="124">
        <f t="shared" si="499"/>
        <v>1398.4806629834254</v>
      </c>
      <c r="W344" s="125">
        <f t="shared" si="497"/>
        <v>1.3984806629834254</v>
      </c>
      <c r="X344" s="123">
        <f t="shared" si="528"/>
        <v>11.020027624309392</v>
      </c>
      <c r="Y344" s="123">
        <f t="shared" si="529"/>
        <v>1.9112083982499812</v>
      </c>
      <c r="Z344" s="123">
        <f t="shared" si="498"/>
        <v>19.26498065435981</v>
      </c>
    </row>
    <row r="345" spans="1:26">
      <c r="A345" s="74"/>
      <c r="B345" s="121">
        <v>44873.370138888888</v>
      </c>
      <c r="C345" s="122">
        <v>151730</v>
      </c>
      <c r="D345" s="122">
        <v>37.29</v>
      </c>
      <c r="E345" s="122">
        <v>113.39</v>
      </c>
      <c r="F345" s="122">
        <v>121</v>
      </c>
      <c r="G345" s="121">
        <v>44869.370138888888</v>
      </c>
      <c r="H345" s="124">
        <v>143000</v>
      </c>
      <c r="I345" s="124">
        <f>C345-H345</f>
        <v>8730</v>
      </c>
      <c r="J345" s="126">
        <f>B345-G345</f>
        <v>4</v>
      </c>
      <c r="K345" s="127">
        <v>5760</v>
      </c>
      <c r="L345" s="124">
        <f>C345-H345</f>
        <v>8730</v>
      </c>
      <c r="M345" s="122">
        <f>(D345+E345+F345)/1000</f>
        <v>0.27168000000000003</v>
      </c>
      <c r="N345" s="124">
        <f>M345*L345</f>
        <v>2371.7664000000004</v>
      </c>
      <c r="O345" s="123">
        <f>N345/1000</f>
        <v>2.3717664000000003</v>
      </c>
      <c r="P345" s="123">
        <f t="shared" si="496"/>
        <v>4.1505912000000009</v>
      </c>
      <c r="R345" s="122">
        <v>627</v>
      </c>
      <c r="S345" s="122">
        <v>648</v>
      </c>
      <c r="T345" s="123">
        <f t="shared" si="458"/>
        <v>637.5</v>
      </c>
      <c r="U345" s="122">
        <v>768</v>
      </c>
      <c r="V345" s="124">
        <f>T345*2*750/U345</f>
        <v>1245.1171875</v>
      </c>
      <c r="W345" s="125">
        <f t="shared" si="497"/>
        <v>1.2451171875</v>
      </c>
      <c r="X345" s="123">
        <f>(W345*I345)/1000</f>
        <v>10.869873046875</v>
      </c>
      <c r="Y345" s="123">
        <f>(X345*1000)/K345</f>
        <v>1.8871307373046875</v>
      </c>
      <c r="Z345" s="123">
        <f t="shared" si="498"/>
        <v>19.02227783203125</v>
      </c>
    </row>
    <row r="346" spans="1:26">
      <c r="A346" s="74"/>
      <c r="B346" s="121">
        <v>44880.370833333334</v>
      </c>
      <c r="C346" s="122">
        <v>168370</v>
      </c>
      <c r="D346" s="122">
        <v>62.89</v>
      </c>
      <c r="E346" s="122">
        <v>150.52000000000001</v>
      </c>
      <c r="F346" s="122">
        <v>141.96</v>
      </c>
      <c r="G346" s="121">
        <v>44876.370833333334</v>
      </c>
      <c r="H346" s="124">
        <v>157880</v>
      </c>
      <c r="I346" s="124">
        <f t="shared" si="530"/>
        <v>10490</v>
      </c>
      <c r="J346" s="126">
        <f t="shared" si="524"/>
        <v>4</v>
      </c>
      <c r="K346" s="127">
        <v>5760</v>
      </c>
      <c r="L346" s="124">
        <f t="shared" si="531"/>
        <v>10490</v>
      </c>
      <c r="M346" s="122">
        <f t="shared" si="525"/>
        <v>0.35537000000000002</v>
      </c>
      <c r="N346" s="124">
        <f t="shared" si="526"/>
        <v>3727.8313000000003</v>
      </c>
      <c r="O346" s="123">
        <f t="shared" si="527"/>
        <v>3.7278313000000001</v>
      </c>
      <c r="P346" s="123">
        <f t="shared" si="496"/>
        <v>6.5237047750000006</v>
      </c>
      <c r="R346" s="122">
        <v>733</v>
      </c>
      <c r="S346" s="122">
        <v>743</v>
      </c>
      <c r="T346" s="123">
        <f t="shared" si="458"/>
        <v>738</v>
      </c>
      <c r="U346" s="122">
        <v>763</v>
      </c>
      <c r="V346" s="124">
        <f t="shared" si="499"/>
        <v>1450.8519003931849</v>
      </c>
      <c r="W346" s="125">
        <f t="shared" si="497"/>
        <v>1.450851900393185</v>
      </c>
      <c r="X346" s="123">
        <f t="shared" si="528"/>
        <v>15.219436435124511</v>
      </c>
      <c r="Y346" s="123">
        <f t="shared" si="529"/>
        <v>2.6422632699868944</v>
      </c>
      <c r="Z346" s="123">
        <f t="shared" si="498"/>
        <v>26.634013761467898</v>
      </c>
    </row>
    <row r="347" spans="1:26">
      <c r="A347" s="74"/>
      <c r="B347" s="121">
        <v>44881.373611111114</v>
      </c>
      <c r="C347" s="122">
        <v>170870</v>
      </c>
      <c r="D347" s="122">
        <v>51.52</v>
      </c>
      <c r="E347" s="122">
        <v>142.61000000000001</v>
      </c>
      <c r="F347" s="122">
        <v>153.37</v>
      </c>
      <c r="G347" s="121">
        <v>44876.370833333334</v>
      </c>
      <c r="H347" s="124">
        <v>157880</v>
      </c>
      <c r="I347" s="124">
        <f t="shared" ref="I347:I353" si="532">C347-H347</f>
        <v>12990</v>
      </c>
      <c r="J347" s="126">
        <f t="shared" ref="J347:J353" si="533">B347-G347</f>
        <v>5.0027777777795563</v>
      </c>
      <c r="K347" s="127">
        <v>7204</v>
      </c>
      <c r="L347" s="124">
        <f t="shared" ref="L347:L353" si="534">C347-H347</f>
        <v>12990</v>
      </c>
      <c r="M347" s="122">
        <f t="shared" ref="M347:M353" si="535">(D347+E347+F347)/1000</f>
        <v>0.34749999999999998</v>
      </c>
      <c r="N347" s="124">
        <f t="shared" ref="N347:N353" si="536">M347*L347</f>
        <v>4514.0249999999996</v>
      </c>
      <c r="O347" s="123">
        <f t="shared" ref="O347:O353" si="537">N347/1000</f>
        <v>4.5140249999999993</v>
      </c>
      <c r="P347" s="123">
        <f t="shared" si="496"/>
        <v>6.3161260410882845</v>
      </c>
      <c r="R347" s="122">
        <v>689</v>
      </c>
      <c r="S347" s="122">
        <v>707</v>
      </c>
      <c r="T347" s="123">
        <f t="shared" si="458"/>
        <v>698</v>
      </c>
      <c r="U347" s="122">
        <v>750</v>
      </c>
      <c r="V347" s="124">
        <f t="shared" ref="V347:V353" si="538">T347*2*750/U347</f>
        <v>1396</v>
      </c>
      <c r="W347" s="125">
        <f t="shared" si="497"/>
        <v>1.3959999999999999</v>
      </c>
      <c r="X347" s="123">
        <f t="shared" ref="X347:X353" si="539">(W347*I347)/1000</f>
        <v>18.134039999999999</v>
      </c>
      <c r="Y347" s="123">
        <f t="shared" ref="Y347:Y353" si="540">(X347*1000)/K347</f>
        <v>2.5172182121043862</v>
      </c>
      <c r="Z347" s="123">
        <f t="shared" si="498"/>
        <v>25.373559578012213</v>
      </c>
    </row>
    <row r="348" spans="1:26">
      <c r="A348" s="74"/>
      <c r="B348" s="121">
        <v>44882</v>
      </c>
      <c r="C348" s="122">
        <v>173490</v>
      </c>
      <c r="D348" s="122">
        <v>48.475999999999999</v>
      </c>
      <c r="E348" s="122">
        <v>145.149</v>
      </c>
      <c r="F348" s="122">
        <v>140.75299999999999</v>
      </c>
      <c r="G348" s="121">
        <v>44876.370833333334</v>
      </c>
      <c r="H348" s="124">
        <v>157880</v>
      </c>
      <c r="I348" s="124">
        <f t="shared" si="532"/>
        <v>15610</v>
      </c>
      <c r="J348" s="126">
        <f t="shared" si="533"/>
        <v>5.6291666666656965</v>
      </c>
      <c r="K348" s="127">
        <v>8106</v>
      </c>
      <c r="L348" s="124">
        <f t="shared" si="534"/>
        <v>15610</v>
      </c>
      <c r="M348" s="122">
        <f t="shared" si="535"/>
        <v>0.33437800000000001</v>
      </c>
      <c r="N348" s="124">
        <f t="shared" si="536"/>
        <v>5219.6405800000002</v>
      </c>
      <c r="O348" s="123">
        <f t="shared" si="537"/>
        <v>5.2196405800000001</v>
      </c>
      <c r="P348" s="123">
        <f t="shared" si="496"/>
        <v>6.4907447626943</v>
      </c>
      <c r="R348" s="122">
        <v>660</v>
      </c>
      <c r="S348" s="122">
        <v>693</v>
      </c>
      <c r="T348" s="123">
        <f t="shared" si="458"/>
        <v>676.5</v>
      </c>
      <c r="U348" s="122">
        <v>784</v>
      </c>
      <c r="V348" s="124">
        <f t="shared" si="538"/>
        <v>1294.3239795918366</v>
      </c>
      <c r="W348" s="125">
        <f t="shared" si="497"/>
        <v>1.2943239795918366</v>
      </c>
      <c r="X348" s="123">
        <f t="shared" si="539"/>
        <v>20.204397321428569</v>
      </c>
      <c r="Y348" s="123">
        <f t="shared" si="540"/>
        <v>2.492523725811568</v>
      </c>
      <c r="Z348" s="123">
        <f t="shared" si="498"/>
        <v>25.124639156180606</v>
      </c>
    </row>
    <row r="349" spans="1:26">
      <c r="A349" s="74"/>
      <c r="B349" s="121">
        <v>44887.37222222222</v>
      </c>
      <c r="C349" s="122">
        <v>185720</v>
      </c>
      <c r="D349" s="122">
        <v>32.840000000000003</v>
      </c>
      <c r="E349" s="122">
        <v>119.77</v>
      </c>
      <c r="F349" s="122">
        <v>144.97999999999999</v>
      </c>
      <c r="G349" s="121">
        <v>44883.369444444441</v>
      </c>
      <c r="H349" s="124">
        <v>175500</v>
      </c>
      <c r="I349" s="124">
        <f t="shared" si="532"/>
        <v>10220</v>
      </c>
      <c r="J349" s="126">
        <f t="shared" si="533"/>
        <v>4.0027777777795563</v>
      </c>
      <c r="K349" s="127">
        <v>5764</v>
      </c>
      <c r="L349" s="124">
        <f t="shared" si="534"/>
        <v>10220</v>
      </c>
      <c r="M349" s="122">
        <f t="shared" si="535"/>
        <v>0.29759000000000002</v>
      </c>
      <c r="N349" s="124">
        <f t="shared" si="536"/>
        <v>3041.3698000000004</v>
      </c>
      <c r="O349" s="123">
        <f t="shared" si="537"/>
        <v>3.0413698000000005</v>
      </c>
      <c r="P349" s="123">
        <f t="shared" si="496"/>
        <v>5.3187036058292856</v>
      </c>
      <c r="R349" s="122">
        <v>611</v>
      </c>
      <c r="S349" s="122">
        <v>601</v>
      </c>
      <c r="T349" s="123">
        <f t="shared" si="458"/>
        <v>606</v>
      </c>
      <c r="U349" s="122">
        <v>784</v>
      </c>
      <c r="V349" s="124">
        <f t="shared" si="538"/>
        <v>1159.4387755102041</v>
      </c>
      <c r="W349" s="125">
        <f t="shared" si="497"/>
        <v>1.159438775510204</v>
      </c>
      <c r="X349" s="123">
        <f t="shared" si="539"/>
        <v>11.849464285714284</v>
      </c>
      <c r="Y349" s="123">
        <f t="shared" si="540"/>
        <v>2.0557710419351638</v>
      </c>
      <c r="Z349" s="123">
        <f t="shared" si="498"/>
        <v>20.722172102706452</v>
      </c>
    </row>
    <row r="350" spans="1:26">
      <c r="A350" s="74"/>
      <c r="B350" s="121">
        <v>44894.363888888889</v>
      </c>
      <c r="C350" s="122">
        <v>203890</v>
      </c>
      <c r="D350" s="122">
        <v>19.14</v>
      </c>
      <c r="E350" s="122">
        <v>89.35</v>
      </c>
      <c r="F350" s="122">
        <v>141.09</v>
      </c>
      <c r="G350" s="121">
        <v>44890.375</v>
      </c>
      <c r="H350" s="124">
        <v>193370</v>
      </c>
      <c r="I350" s="124">
        <f t="shared" si="532"/>
        <v>10520</v>
      </c>
      <c r="J350" s="126">
        <f t="shared" si="533"/>
        <v>3.9888888888890506</v>
      </c>
      <c r="K350" s="127">
        <v>5744</v>
      </c>
      <c r="L350" s="124">
        <f t="shared" si="534"/>
        <v>10520</v>
      </c>
      <c r="M350" s="122">
        <f t="shared" si="535"/>
        <v>0.24958</v>
      </c>
      <c r="N350" s="124">
        <f t="shared" si="536"/>
        <v>2625.5816</v>
      </c>
      <c r="O350" s="123">
        <f t="shared" si="537"/>
        <v>2.6255815999999998</v>
      </c>
      <c r="P350" s="123">
        <f t="shared" si="496"/>
        <v>4.6075665961002787</v>
      </c>
      <c r="R350" s="122">
        <v>574</v>
      </c>
      <c r="S350" s="122">
        <v>596</v>
      </c>
      <c r="T350" s="123">
        <f t="shared" si="458"/>
        <v>585</v>
      </c>
      <c r="U350" s="122">
        <v>778</v>
      </c>
      <c r="V350" s="124">
        <f t="shared" si="538"/>
        <v>1127.8920308483291</v>
      </c>
      <c r="W350" s="125">
        <f t="shared" si="497"/>
        <v>1.1278920308483291</v>
      </c>
      <c r="X350" s="123">
        <f t="shared" si="539"/>
        <v>11.865424164524422</v>
      </c>
      <c r="Y350" s="123">
        <f t="shared" si="540"/>
        <v>2.0657075495341961</v>
      </c>
      <c r="Z350" s="123">
        <f t="shared" si="498"/>
        <v>20.822332099304699</v>
      </c>
    </row>
    <row r="351" spans="1:26">
      <c r="A351" s="74"/>
      <c r="B351" s="121">
        <v>44895.42291666667</v>
      </c>
      <c r="C351" s="122">
        <v>206430</v>
      </c>
      <c r="D351" s="122">
        <v>16.869</v>
      </c>
      <c r="E351" s="122">
        <v>98.138000000000005</v>
      </c>
      <c r="F351" s="122">
        <v>164.59800000000001</v>
      </c>
      <c r="G351" s="121">
        <v>44890.375</v>
      </c>
      <c r="H351" s="124">
        <v>193370</v>
      </c>
      <c r="I351" s="124">
        <f t="shared" si="532"/>
        <v>13060</v>
      </c>
      <c r="J351" s="126">
        <f t="shared" si="533"/>
        <v>5.0479166666700621</v>
      </c>
      <c r="K351" s="127">
        <v>7269</v>
      </c>
      <c r="L351" s="124">
        <f t="shared" si="534"/>
        <v>13060</v>
      </c>
      <c r="M351" s="122">
        <f t="shared" si="535"/>
        <v>0.27960499999999999</v>
      </c>
      <c r="N351" s="124">
        <f t="shared" si="536"/>
        <v>3651.6412999999998</v>
      </c>
      <c r="O351" s="123">
        <f t="shared" si="537"/>
        <v>3.6516412999999996</v>
      </c>
      <c r="P351" s="123">
        <f t="shared" si="496"/>
        <v>5.0637700239372672</v>
      </c>
      <c r="R351" s="122">
        <v>586</v>
      </c>
      <c r="S351" s="122">
        <v>588</v>
      </c>
      <c r="T351" s="123">
        <f t="shared" ref="T351:T352" si="541">(R351+S351)/2</f>
        <v>587</v>
      </c>
      <c r="U351" s="122">
        <v>766</v>
      </c>
      <c r="V351" s="124">
        <f t="shared" si="538"/>
        <v>1149.4778067885118</v>
      </c>
      <c r="W351" s="125">
        <f t="shared" si="497"/>
        <v>1.1494778067885119</v>
      </c>
      <c r="X351" s="123">
        <f t="shared" si="539"/>
        <v>15.012180156657966</v>
      </c>
      <c r="Y351" s="123">
        <f t="shared" si="540"/>
        <v>2.0652332035572933</v>
      </c>
      <c r="Z351" s="123">
        <f t="shared" si="498"/>
        <v>20.817550691857516</v>
      </c>
    </row>
    <row r="352" spans="1:26">
      <c r="A352" s="74"/>
      <c r="B352" s="121">
        <v>44901.370138888888</v>
      </c>
      <c r="C352" s="122">
        <v>221040</v>
      </c>
      <c r="D352" s="122">
        <v>22.18</v>
      </c>
      <c r="E352" s="122">
        <v>139.44</v>
      </c>
      <c r="F352" s="122">
        <v>196.46</v>
      </c>
      <c r="G352" s="121">
        <v>44897.370833333334</v>
      </c>
      <c r="H352" s="124">
        <v>211030</v>
      </c>
      <c r="I352" s="124">
        <f>C352-H352</f>
        <v>10010</v>
      </c>
      <c r="J352" s="126">
        <f>B352-G352</f>
        <v>3.9993055555532919</v>
      </c>
      <c r="K352" s="127">
        <v>5729</v>
      </c>
      <c r="L352" s="124">
        <f>C352-H352</f>
        <v>10010</v>
      </c>
      <c r="M352" s="122">
        <f>(D352+E352+F352)/1000</f>
        <v>0.35808000000000006</v>
      </c>
      <c r="N352" s="124">
        <f>M352*L352</f>
        <v>3584.3808000000008</v>
      </c>
      <c r="O352" s="123">
        <f>N352/1000</f>
        <v>3.5843808000000008</v>
      </c>
      <c r="P352" s="123">
        <f t="shared" si="496"/>
        <v>6.3066082150462579</v>
      </c>
      <c r="R352" s="122">
        <v>659</v>
      </c>
      <c r="S352" s="122">
        <v>663</v>
      </c>
      <c r="T352" s="123">
        <f t="shared" si="541"/>
        <v>661</v>
      </c>
      <c r="U352" s="122">
        <v>755</v>
      </c>
      <c r="V352" s="124">
        <f>T352*2*750/U352</f>
        <v>1313.2450331125829</v>
      </c>
      <c r="W352" s="125">
        <f t="shared" si="497"/>
        <v>1.3132450331125829</v>
      </c>
      <c r="X352" s="123">
        <f>(W352*I352)/1000</f>
        <v>13.145582781456955</v>
      </c>
      <c r="Y352" s="123">
        <f>(X352*1000)/K352</f>
        <v>2.2945684729371538</v>
      </c>
      <c r="Z352" s="123">
        <f t="shared" si="498"/>
        <v>23.12925020720651</v>
      </c>
    </row>
    <row r="353" spans="1:26">
      <c r="A353" s="74"/>
      <c r="B353" s="121">
        <v>44902.37222222222</v>
      </c>
      <c r="C353" s="122">
        <v>223720</v>
      </c>
      <c r="D353" s="122">
        <v>24.72</v>
      </c>
      <c r="E353" s="122">
        <v>115.11</v>
      </c>
      <c r="F353" s="122">
        <v>227.79</v>
      </c>
      <c r="G353" s="121">
        <v>44897.370833333334</v>
      </c>
      <c r="H353" s="124">
        <v>211030</v>
      </c>
      <c r="I353" s="124">
        <f t="shared" si="532"/>
        <v>12690</v>
      </c>
      <c r="J353" s="126">
        <f t="shared" si="533"/>
        <v>5.0013888888861402</v>
      </c>
      <c r="K353" s="127">
        <v>7202</v>
      </c>
      <c r="L353" s="124">
        <f t="shared" si="534"/>
        <v>12690</v>
      </c>
      <c r="M353" s="122">
        <f t="shared" si="535"/>
        <v>0.36762</v>
      </c>
      <c r="N353" s="124">
        <f t="shared" si="536"/>
        <v>4665.0978000000005</v>
      </c>
      <c r="O353" s="123">
        <f t="shared" si="537"/>
        <v>4.6650978000000007</v>
      </c>
      <c r="P353" s="123">
        <f t="shared" si="496"/>
        <v>6.5293232191058044</v>
      </c>
      <c r="R353" s="122">
        <v>683</v>
      </c>
      <c r="S353" s="122">
        <v>670</v>
      </c>
      <c r="T353" s="123">
        <f t="shared" ref="T353:T428" si="542">(R353+S353)/2</f>
        <v>676.5</v>
      </c>
      <c r="U353" s="122">
        <v>755</v>
      </c>
      <c r="V353" s="124">
        <f t="shared" si="538"/>
        <v>1344.0397350993378</v>
      </c>
      <c r="W353" s="125">
        <f t="shared" si="497"/>
        <v>1.3440397350993378</v>
      </c>
      <c r="X353" s="123">
        <f t="shared" si="539"/>
        <v>17.055864238410599</v>
      </c>
      <c r="Y353" s="123">
        <f t="shared" si="540"/>
        <v>2.3682121963913634</v>
      </c>
      <c r="Z353" s="123">
        <f t="shared" si="498"/>
        <v>23.871578939624943</v>
      </c>
    </row>
    <row r="354" spans="1:26">
      <c r="A354" s="74"/>
      <c r="B354" s="121">
        <v>44903.368750000001</v>
      </c>
      <c r="C354" s="122">
        <v>226340</v>
      </c>
      <c r="D354" s="122">
        <v>27.65</v>
      </c>
      <c r="E354" s="122">
        <v>102.47</v>
      </c>
      <c r="F354" s="122">
        <v>217.41</v>
      </c>
      <c r="G354" s="121">
        <v>44897.370833333334</v>
      </c>
      <c r="H354" s="124">
        <v>211030</v>
      </c>
      <c r="I354" s="124">
        <f>C354-H354</f>
        <v>15310</v>
      </c>
      <c r="J354" s="126">
        <f>B354-G354</f>
        <v>5.9979166666671517</v>
      </c>
      <c r="K354" s="127">
        <v>8637</v>
      </c>
      <c r="L354" s="124">
        <f>C354-H354</f>
        <v>15310</v>
      </c>
      <c r="M354" s="122">
        <f>(D354+E354+F354)/1000</f>
        <v>0.34752999999999995</v>
      </c>
      <c r="N354" s="124">
        <f>M354*L354</f>
        <v>5320.684299999999</v>
      </c>
      <c r="O354" s="123">
        <f>N354/1000</f>
        <v>5.320684299999999</v>
      </c>
      <c r="P354" s="123">
        <f t="shared" si="496"/>
        <v>6.2096211351163584</v>
      </c>
      <c r="R354" s="122">
        <v>701</v>
      </c>
      <c r="S354" s="122">
        <v>700</v>
      </c>
      <c r="T354" s="123">
        <f t="shared" si="542"/>
        <v>700.5</v>
      </c>
      <c r="U354" s="122">
        <v>776</v>
      </c>
      <c r="V354" s="124">
        <f>T354*2*750/U354</f>
        <v>1354.0592783505156</v>
      </c>
      <c r="W354" s="125">
        <f t="shared" si="497"/>
        <v>1.3540592783505156</v>
      </c>
      <c r="X354" s="123">
        <f>(W354*I354)/1000</f>
        <v>20.730647551546394</v>
      </c>
      <c r="Y354" s="123">
        <f>(X354*1000)/K354</f>
        <v>2.4002139112592791</v>
      </c>
      <c r="Z354" s="123">
        <f t="shared" si="498"/>
        <v>24.194156225493533</v>
      </c>
    </row>
    <row r="355" spans="1:26">
      <c r="A355" s="74" t="s">
        <v>70</v>
      </c>
      <c r="B355" s="121">
        <v>44908.37222222222</v>
      </c>
      <c r="C355" s="122">
        <v>235330</v>
      </c>
      <c r="D355" s="122">
        <v>27.61</v>
      </c>
      <c r="E355" s="122">
        <v>74.11</v>
      </c>
      <c r="F355" s="122">
        <v>137.43</v>
      </c>
      <c r="G355" s="121">
        <v>44904.367361111108</v>
      </c>
      <c r="H355" s="111">
        <v>228720</v>
      </c>
      <c r="I355" s="124">
        <f t="shared" ref="I355" si="543">C355-H355</f>
        <v>6610</v>
      </c>
      <c r="J355" s="126">
        <f t="shared" ref="J355" si="544">B355-G355</f>
        <v>4.0048611111124046</v>
      </c>
      <c r="K355" s="127">
        <v>5767</v>
      </c>
      <c r="L355" s="124">
        <f t="shared" ref="L355" si="545">C355-H355</f>
        <v>6610</v>
      </c>
      <c r="M355" s="122">
        <f t="shared" ref="M355" si="546">(D355+E355+F355)/1000</f>
        <v>0.23915</v>
      </c>
      <c r="N355" s="124">
        <f t="shared" ref="N355" si="547">M355*L355</f>
        <v>1580.7815000000001</v>
      </c>
      <c r="O355" s="123">
        <f t="shared" ref="O355" si="548">N355/1000</f>
        <v>1.5807815000000001</v>
      </c>
      <c r="P355" s="123">
        <f t="shared" si="496"/>
        <v>2.7630098005895616</v>
      </c>
      <c r="R355" s="122">
        <v>468</v>
      </c>
      <c r="S355" s="122">
        <v>464</v>
      </c>
      <c r="T355" s="123">
        <f t="shared" si="542"/>
        <v>466</v>
      </c>
      <c r="U355" s="122">
        <v>748</v>
      </c>
      <c r="V355" s="124">
        <f t="shared" ref="V355" si="549">T355*2*750/U355</f>
        <v>934.49197860962568</v>
      </c>
      <c r="W355" s="125">
        <f t="shared" si="497"/>
        <v>0.93449197860962563</v>
      </c>
      <c r="X355" s="123">
        <f t="shared" ref="X355" si="550">(W355*I355)/1000</f>
        <v>6.1769919786096255</v>
      </c>
      <c r="Y355" s="123">
        <f t="shared" ref="Y355" si="551">(X355*1000)/K355</f>
        <v>1.0710927654949931</v>
      </c>
      <c r="Z355" s="123">
        <f t="shared" si="498"/>
        <v>10.79661507618953</v>
      </c>
    </row>
    <row r="356" spans="1:26">
      <c r="A356" s="74"/>
      <c r="B356" s="121">
        <v>44915.381944444445</v>
      </c>
      <c r="C356" s="122">
        <v>252950</v>
      </c>
      <c r="D356" s="122">
        <v>14.99</v>
      </c>
      <c r="E356" s="122">
        <v>113.82</v>
      </c>
      <c r="F356" s="122">
        <v>144.19999999999999</v>
      </c>
      <c r="G356" s="121">
        <v>44911.367361111108</v>
      </c>
      <c r="H356" s="124">
        <v>241910</v>
      </c>
      <c r="I356" s="124">
        <f t="shared" ref="I356:I361" si="552">C356-H356</f>
        <v>11040</v>
      </c>
      <c r="J356" s="126">
        <f t="shared" ref="J356:J361" si="553">B356-G356</f>
        <v>4.0145833333372138</v>
      </c>
      <c r="K356" s="127">
        <v>5781</v>
      </c>
      <c r="L356" s="124">
        <f t="shared" ref="L356:L361" si="554">C356-H356</f>
        <v>11040</v>
      </c>
      <c r="M356" s="122">
        <f t="shared" ref="M356:M361" si="555">(D356+E356+F356)/1000</f>
        <v>0.27300999999999997</v>
      </c>
      <c r="N356" s="124">
        <f t="shared" ref="N356:N361" si="556">M356*L356</f>
        <v>3014.0303999999996</v>
      </c>
      <c r="O356" s="123">
        <f t="shared" ref="O356:O361" si="557">N356/1000</f>
        <v>3.0140303999999998</v>
      </c>
      <c r="P356" s="123">
        <f t="shared" si="496"/>
        <v>5.2553929133367916</v>
      </c>
      <c r="R356" s="122">
        <v>639</v>
      </c>
      <c r="S356" s="122">
        <v>608</v>
      </c>
      <c r="T356" s="123">
        <f t="shared" si="542"/>
        <v>623.5</v>
      </c>
      <c r="U356" s="122">
        <v>778</v>
      </c>
      <c r="V356" s="124">
        <f t="shared" ref="V356:V361" si="558">T356*2*750/U356</f>
        <v>1202.1208226221079</v>
      </c>
      <c r="W356" s="125">
        <f t="shared" si="497"/>
        <v>1.2021208226221078</v>
      </c>
      <c r="X356" s="123">
        <f t="shared" ref="X356:X361" si="559">(W356*I356)/1000</f>
        <v>13.271413881748071</v>
      </c>
      <c r="Y356" s="123">
        <f t="shared" ref="Y356:Y361" si="560">(X356*1000)/K356</f>
        <v>2.295695187986174</v>
      </c>
      <c r="Z356" s="123">
        <f t="shared" si="498"/>
        <v>23.140607494900632</v>
      </c>
    </row>
    <row r="357" spans="1:26">
      <c r="A357" s="74"/>
      <c r="B357" s="121">
        <v>44923.369444444441</v>
      </c>
      <c r="C357" s="122">
        <v>272660</v>
      </c>
      <c r="D357" s="122">
        <v>28.26662</v>
      </c>
      <c r="E357" s="122">
        <v>78.934280000000001</v>
      </c>
      <c r="F357" s="122">
        <v>248.57324</v>
      </c>
      <c r="G357" s="121">
        <v>44918.37222222222</v>
      </c>
      <c r="H357" s="124">
        <v>260720</v>
      </c>
      <c r="I357" s="124">
        <f t="shared" si="552"/>
        <v>11940</v>
      </c>
      <c r="J357" s="126">
        <f t="shared" si="553"/>
        <v>4.9972222222204437</v>
      </c>
      <c r="K357" s="127">
        <v>7196</v>
      </c>
      <c r="L357" s="124">
        <f t="shared" si="554"/>
        <v>11940</v>
      </c>
      <c r="M357" s="122">
        <f t="shared" si="555"/>
        <v>0.35577413999999996</v>
      </c>
      <c r="N357" s="124">
        <f t="shared" si="556"/>
        <v>4247.9432315999993</v>
      </c>
      <c r="O357" s="123">
        <f t="shared" si="557"/>
        <v>4.247943231599999</v>
      </c>
      <c r="P357" s="123">
        <f t="shared" si="496"/>
        <v>5.9504263166381319</v>
      </c>
      <c r="R357" s="122">
        <v>807</v>
      </c>
      <c r="S357" s="122">
        <v>819</v>
      </c>
      <c r="T357" s="123">
        <f t="shared" si="542"/>
        <v>813</v>
      </c>
      <c r="U357" s="122">
        <v>780</v>
      </c>
      <c r="V357" s="124">
        <f t="shared" si="558"/>
        <v>1563.4615384615386</v>
      </c>
      <c r="W357" s="125">
        <f t="shared" si="497"/>
        <v>1.5634615384615385</v>
      </c>
      <c r="X357" s="123">
        <f t="shared" si="559"/>
        <v>18.667730769230769</v>
      </c>
      <c r="Y357" s="123">
        <f t="shared" si="560"/>
        <v>2.5941815966135033</v>
      </c>
      <c r="Z357" s="123">
        <f t="shared" si="498"/>
        <v>26.149350493864112</v>
      </c>
    </row>
    <row r="358" spans="1:26">
      <c r="A358" s="74"/>
      <c r="B358" s="121">
        <v>44924.367361111108</v>
      </c>
      <c r="C358" s="122">
        <v>274590</v>
      </c>
      <c r="D358" s="122">
        <v>28.15</v>
      </c>
      <c r="E358" s="122">
        <v>79.349999999999994</v>
      </c>
      <c r="F358" s="122">
        <v>261.47000000000003</v>
      </c>
      <c r="G358" s="121">
        <v>44918.37222222222</v>
      </c>
      <c r="H358" s="124">
        <v>260720</v>
      </c>
      <c r="I358" s="124">
        <f t="shared" si="552"/>
        <v>13870</v>
      </c>
      <c r="J358" s="126">
        <f t="shared" si="553"/>
        <v>5.9951388888875954</v>
      </c>
      <c r="K358" s="127">
        <v>8633</v>
      </c>
      <c r="L358" s="124">
        <f t="shared" si="554"/>
        <v>13870</v>
      </c>
      <c r="M358" s="122">
        <f t="shared" si="555"/>
        <v>0.36897000000000002</v>
      </c>
      <c r="N358" s="124">
        <f t="shared" si="556"/>
        <v>5117.6139000000003</v>
      </c>
      <c r="O358" s="123">
        <f t="shared" si="557"/>
        <v>5.1176139000000003</v>
      </c>
      <c r="P358" s="123">
        <f t="shared" si="496"/>
        <v>5.9753907230394994</v>
      </c>
      <c r="R358" s="122">
        <v>758</v>
      </c>
      <c r="S358" s="122">
        <v>757</v>
      </c>
      <c r="T358" s="123">
        <f t="shared" si="542"/>
        <v>757.5</v>
      </c>
      <c r="U358" s="122">
        <v>773</v>
      </c>
      <c r="V358" s="124">
        <f t="shared" si="558"/>
        <v>1469.9223803363518</v>
      </c>
      <c r="W358" s="125">
        <f t="shared" si="497"/>
        <v>1.4699223803363517</v>
      </c>
      <c r="X358" s="123">
        <f t="shared" si="559"/>
        <v>20.387823415265196</v>
      </c>
      <c r="Y358" s="123">
        <f t="shared" si="560"/>
        <v>2.361615129765458</v>
      </c>
      <c r="Z358" s="123">
        <f t="shared" si="498"/>
        <v>23.805080508035815</v>
      </c>
    </row>
    <row r="359" spans="1:26" ht="15">
      <c r="A359" s="74"/>
      <c r="B359" s="121">
        <v>44929.364583333336</v>
      </c>
      <c r="C359" s="122">
        <v>284940</v>
      </c>
      <c r="D359" s="122">
        <v>28.18</v>
      </c>
      <c r="E359" s="122">
        <v>117.55</v>
      </c>
      <c r="F359" s="122">
        <v>203.94</v>
      </c>
      <c r="G359" s="121">
        <v>44925.367361111108</v>
      </c>
      <c r="H359" s="8">
        <v>276210</v>
      </c>
      <c r="I359" s="124">
        <f t="shared" si="552"/>
        <v>8730</v>
      </c>
      <c r="J359" s="126">
        <f t="shared" si="553"/>
        <v>3.9972222222277196</v>
      </c>
      <c r="K359" s="127">
        <v>5756</v>
      </c>
      <c r="L359" s="124">
        <f t="shared" si="554"/>
        <v>8730</v>
      </c>
      <c r="M359" s="122">
        <f t="shared" si="555"/>
        <v>0.34966999999999998</v>
      </c>
      <c r="N359" s="124">
        <f t="shared" si="556"/>
        <v>3052.6190999999999</v>
      </c>
      <c r="O359" s="123">
        <f t="shared" si="557"/>
        <v>3.0526190999999998</v>
      </c>
      <c r="P359" s="123">
        <f t="shared" si="496"/>
        <v>5.3457957831827656</v>
      </c>
      <c r="R359" s="122">
        <v>774</v>
      </c>
      <c r="S359" s="122">
        <v>790</v>
      </c>
      <c r="T359" s="123">
        <f t="shared" si="542"/>
        <v>782</v>
      </c>
      <c r="U359" s="122">
        <v>765</v>
      </c>
      <c r="V359" s="124">
        <f t="shared" si="558"/>
        <v>1533.3333333333333</v>
      </c>
      <c r="W359" s="125">
        <f t="shared" si="497"/>
        <v>1.5333333333333332</v>
      </c>
      <c r="X359" s="123">
        <f t="shared" si="559"/>
        <v>13.385999999999997</v>
      </c>
      <c r="Y359" s="123">
        <f t="shared" si="560"/>
        <v>2.3255733148019453</v>
      </c>
      <c r="Z359" s="123">
        <f t="shared" si="498"/>
        <v>23.441779013203611</v>
      </c>
    </row>
    <row r="360" spans="1:26">
      <c r="A360" s="74"/>
      <c r="B360" s="121">
        <v>44936.370138888888</v>
      </c>
      <c r="C360" s="122">
        <v>300750</v>
      </c>
      <c r="D360" s="122">
        <v>15.01</v>
      </c>
      <c r="E360" s="122">
        <v>88.36</v>
      </c>
      <c r="F360" s="122">
        <v>182.87</v>
      </c>
      <c r="G360" s="121">
        <v>44932.366666666669</v>
      </c>
      <c r="H360" s="124">
        <v>291940</v>
      </c>
      <c r="I360" s="124">
        <f t="shared" si="552"/>
        <v>8810</v>
      </c>
      <c r="J360" s="126">
        <f t="shared" si="553"/>
        <v>4.0034722222189885</v>
      </c>
      <c r="K360" s="127">
        <v>5765</v>
      </c>
      <c r="L360" s="124">
        <f t="shared" si="554"/>
        <v>8810</v>
      </c>
      <c r="M360" s="122">
        <f t="shared" si="555"/>
        <v>0.28623999999999999</v>
      </c>
      <c r="N360" s="124">
        <f t="shared" si="556"/>
        <v>2521.7743999999998</v>
      </c>
      <c r="O360" s="123">
        <f t="shared" si="557"/>
        <v>2.5217744</v>
      </c>
      <c r="P360" s="123">
        <f t="shared" si="496"/>
        <v>4.4092777019947951</v>
      </c>
      <c r="R360" s="122">
        <v>636</v>
      </c>
      <c r="S360" s="122">
        <v>630</v>
      </c>
      <c r="T360" s="123">
        <f t="shared" si="542"/>
        <v>633</v>
      </c>
      <c r="U360" s="122">
        <v>754</v>
      </c>
      <c r="V360" s="124">
        <f t="shared" si="558"/>
        <v>1259.2838196286473</v>
      </c>
      <c r="W360" s="125">
        <f t="shared" si="497"/>
        <v>1.2592838196286473</v>
      </c>
      <c r="X360" s="123">
        <f t="shared" si="559"/>
        <v>11.094290450928384</v>
      </c>
      <c r="Y360" s="123">
        <f t="shared" si="560"/>
        <v>1.9244215873249582</v>
      </c>
      <c r="Z360" s="123">
        <f t="shared" si="498"/>
        <v>19.39816960023558</v>
      </c>
    </row>
    <row r="361" spans="1:26">
      <c r="A361" s="74"/>
      <c r="B361" s="121">
        <v>44943.363194444442</v>
      </c>
      <c r="C361" s="122">
        <v>314680</v>
      </c>
      <c r="D361" s="122">
        <v>41.15</v>
      </c>
      <c r="E361" s="122">
        <v>58.27</v>
      </c>
      <c r="F361" s="122">
        <v>164</v>
      </c>
      <c r="G361" s="121">
        <v>44939.37777777778</v>
      </c>
      <c r="H361" s="124">
        <v>306440</v>
      </c>
      <c r="I361" s="124">
        <f t="shared" si="552"/>
        <v>8240</v>
      </c>
      <c r="J361" s="126">
        <f t="shared" si="553"/>
        <v>3.9854166666627862</v>
      </c>
      <c r="K361" s="127">
        <v>5739</v>
      </c>
      <c r="L361" s="124">
        <f t="shared" si="554"/>
        <v>8240</v>
      </c>
      <c r="M361" s="122">
        <f t="shared" si="555"/>
        <v>0.26342000000000004</v>
      </c>
      <c r="N361" s="124">
        <f t="shared" si="556"/>
        <v>2170.5808000000002</v>
      </c>
      <c r="O361" s="123">
        <f t="shared" si="557"/>
        <v>2.1705808000000002</v>
      </c>
      <c r="P361" s="123">
        <f t="shared" si="496"/>
        <v>3.8124158327234716</v>
      </c>
      <c r="R361" s="122">
        <v>697</v>
      </c>
      <c r="S361" s="122">
        <v>651</v>
      </c>
      <c r="T361" s="123">
        <f t="shared" si="542"/>
        <v>674</v>
      </c>
      <c r="U361" s="122">
        <v>768</v>
      </c>
      <c r="V361" s="124">
        <f t="shared" si="558"/>
        <v>1316.40625</v>
      </c>
      <c r="W361" s="125">
        <f t="shared" si="497"/>
        <v>1.31640625</v>
      </c>
      <c r="X361" s="123">
        <f t="shared" si="559"/>
        <v>10.8471875</v>
      </c>
      <c r="Y361" s="123">
        <f t="shared" si="560"/>
        <v>1.890083202648545</v>
      </c>
      <c r="Z361" s="123">
        <f t="shared" si="498"/>
        <v>19.052038682697333</v>
      </c>
    </row>
    <row r="362" spans="1:26">
      <c r="A362" s="74"/>
      <c r="B362" s="121">
        <v>44950.371527777781</v>
      </c>
      <c r="C362" s="122">
        <v>329200</v>
      </c>
      <c r="D362" s="122">
        <v>39.799999999999997</v>
      </c>
      <c r="E362" s="122">
        <v>50.91</v>
      </c>
      <c r="F362" s="122">
        <v>197.23</v>
      </c>
      <c r="G362" s="121">
        <v>44946.368055555555</v>
      </c>
      <c r="H362" s="124">
        <v>320770</v>
      </c>
      <c r="I362" s="124">
        <f t="shared" ref="I362:I369" si="561">C362-H362</f>
        <v>8430</v>
      </c>
      <c r="J362" s="126">
        <f t="shared" ref="J362:J379" si="562">B362-G362</f>
        <v>4.0034722222262644</v>
      </c>
      <c r="K362" s="127">
        <v>5765</v>
      </c>
      <c r="L362" s="124">
        <f t="shared" ref="L362:L369" si="563">C362-H362</f>
        <v>8430</v>
      </c>
      <c r="M362" s="122">
        <f t="shared" ref="M362:M379" si="564">(D362+E362+F362)/1000</f>
        <v>0.28793999999999997</v>
      </c>
      <c r="N362" s="124">
        <f t="shared" ref="N362:N379" si="565">M362*L362</f>
        <v>2427.3341999999998</v>
      </c>
      <c r="O362" s="123">
        <f t="shared" ref="O362:O379" si="566">N362/1000</f>
        <v>2.4273341999999998</v>
      </c>
      <c r="P362" s="123">
        <f t="shared" si="496"/>
        <v>4.2441506914137026</v>
      </c>
      <c r="R362" s="122">
        <v>606</v>
      </c>
      <c r="S362" s="122">
        <v>613</v>
      </c>
      <c r="T362" s="123">
        <f t="shared" si="542"/>
        <v>609.5</v>
      </c>
      <c r="U362" s="122">
        <v>744</v>
      </c>
      <c r="V362" s="124">
        <f t="shared" ref="V362:V379" si="567">T362*2*750/U362</f>
        <v>1228.8306451612902</v>
      </c>
      <c r="W362" s="125">
        <f t="shared" si="497"/>
        <v>1.2288306451612903</v>
      </c>
      <c r="X362" s="123">
        <f t="shared" ref="X362:X379" si="568">(W362*I362)/1000</f>
        <v>10.359042338709676</v>
      </c>
      <c r="Y362" s="123">
        <f t="shared" ref="Y362:Y379" si="569">(X362*1000)/K362</f>
        <v>1.7968850544162491</v>
      </c>
      <c r="Z362" s="123">
        <f t="shared" si="498"/>
        <v>18.112601348515792</v>
      </c>
    </row>
    <row r="363" spans="1:26">
      <c r="A363" s="74"/>
      <c r="B363" s="121">
        <v>44957.372916666667</v>
      </c>
      <c r="C363" s="122">
        <v>341280</v>
      </c>
      <c r="D363" s="122">
        <v>26.39</v>
      </c>
      <c r="E363" s="122">
        <v>122.03</v>
      </c>
      <c r="F363" s="122">
        <v>165.53</v>
      </c>
      <c r="G363" s="121">
        <v>44953.370138888888</v>
      </c>
      <c r="H363" s="111">
        <v>334880</v>
      </c>
      <c r="I363" s="124">
        <f t="shared" si="561"/>
        <v>6400</v>
      </c>
      <c r="J363" s="126">
        <f t="shared" si="562"/>
        <v>4.0027777777795563</v>
      </c>
      <c r="K363" s="127">
        <v>5764</v>
      </c>
      <c r="L363" s="124">
        <f t="shared" si="563"/>
        <v>6400</v>
      </c>
      <c r="M363" s="122">
        <f t="shared" si="564"/>
        <v>0.31395000000000006</v>
      </c>
      <c r="N363" s="124">
        <f t="shared" si="565"/>
        <v>2009.2800000000004</v>
      </c>
      <c r="O363" s="123">
        <f t="shared" si="566"/>
        <v>2.0092800000000004</v>
      </c>
      <c r="P363" s="123">
        <f t="shared" si="496"/>
        <v>3.5137998612074957</v>
      </c>
      <c r="R363" s="122">
        <v>641</v>
      </c>
      <c r="S363" s="122">
        <v>668</v>
      </c>
      <c r="T363" s="123">
        <f t="shared" si="542"/>
        <v>654.5</v>
      </c>
      <c r="U363" s="122">
        <v>767</v>
      </c>
      <c r="V363" s="124">
        <f t="shared" si="567"/>
        <v>1279.986962190352</v>
      </c>
      <c r="W363" s="125">
        <f t="shared" si="497"/>
        <v>1.2799869621903519</v>
      </c>
      <c r="X363" s="123">
        <f t="shared" si="568"/>
        <v>8.1919165580182529</v>
      </c>
      <c r="Y363" s="123">
        <f t="shared" si="569"/>
        <v>1.4212207768942144</v>
      </c>
      <c r="Z363" s="123">
        <f t="shared" si="498"/>
        <v>14.32590543109368</v>
      </c>
    </row>
    <row r="364" spans="1:26">
      <c r="A364" s="74"/>
      <c r="B364" s="121">
        <v>44964.378472222219</v>
      </c>
      <c r="C364" s="122">
        <v>356580</v>
      </c>
      <c r="D364" s="122">
        <v>31.24</v>
      </c>
      <c r="E364" s="122">
        <v>69.48</v>
      </c>
      <c r="F364" s="122">
        <v>194.3</v>
      </c>
      <c r="G364" s="121">
        <v>44960.375</v>
      </c>
      <c r="H364" s="111">
        <v>346091</v>
      </c>
      <c r="I364" s="124">
        <f t="shared" si="561"/>
        <v>10489</v>
      </c>
      <c r="J364" s="126">
        <f t="shared" si="562"/>
        <v>4.0034722222189885</v>
      </c>
      <c r="K364" s="127">
        <v>5765</v>
      </c>
      <c r="L364" s="124">
        <f t="shared" si="563"/>
        <v>10489</v>
      </c>
      <c r="M364" s="122">
        <f t="shared" si="564"/>
        <v>0.29502</v>
      </c>
      <c r="N364" s="124">
        <f t="shared" si="565"/>
        <v>3094.4647800000002</v>
      </c>
      <c r="O364" s="123">
        <f t="shared" si="566"/>
        <v>3.09446478</v>
      </c>
      <c r="P364" s="123">
        <f t="shared" si="496"/>
        <v>5.4106166491587171</v>
      </c>
      <c r="R364" s="122">
        <v>570</v>
      </c>
      <c r="S364" s="122">
        <v>577</v>
      </c>
      <c r="T364" s="123">
        <f t="shared" si="542"/>
        <v>573.5</v>
      </c>
      <c r="U364" s="122">
        <v>771</v>
      </c>
      <c r="V364" s="124">
        <f t="shared" si="567"/>
        <v>1115.7587548638132</v>
      </c>
      <c r="W364" s="125">
        <f t="shared" si="497"/>
        <v>1.1157587548638133</v>
      </c>
      <c r="X364" s="123">
        <f t="shared" si="568"/>
        <v>11.703193579766538</v>
      </c>
      <c r="Y364" s="123">
        <f t="shared" si="569"/>
        <v>2.0300422514772833</v>
      </c>
      <c r="Z364" s="123">
        <f t="shared" si="498"/>
        <v>20.462825894891015</v>
      </c>
    </row>
    <row r="365" spans="1:26" ht="15">
      <c r="A365" s="74"/>
      <c r="B365" s="121">
        <v>44971.381944444445</v>
      </c>
      <c r="C365" s="122">
        <v>370662</v>
      </c>
      <c r="D365" s="122">
        <v>29.03</v>
      </c>
      <c r="E365" s="122">
        <v>61.82</v>
      </c>
      <c r="F365" s="122">
        <v>174.24</v>
      </c>
      <c r="G365" s="121">
        <v>44967.370833333334</v>
      </c>
      <c r="H365" s="8">
        <v>363240</v>
      </c>
      <c r="I365" s="124">
        <f t="shared" si="561"/>
        <v>7422</v>
      </c>
      <c r="J365" s="126">
        <f t="shared" si="562"/>
        <v>4.0111111111109494</v>
      </c>
      <c r="K365" s="127">
        <v>5776</v>
      </c>
      <c r="L365" s="124">
        <f t="shared" si="563"/>
        <v>7422</v>
      </c>
      <c r="M365" s="122">
        <f t="shared" si="564"/>
        <v>0.26509000000000005</v>
      </c>
      <c r="N365" s="124">
        <f t="shared" si="565"/>
        <v>1967.4979800000003</v>
      </c>
      <c r="O365" s="123">
        <f t="shared" si="566"/>
        <v>1.9674979800000003</v>
      </c>
      <c r="P365" s="123">
        <f t="shared" si="496"/>
        <v>3.4335837324099732</v>
      </c>
      <c r="R365" s="122">
        <v>674</v>
      </c>
      <c r="S365" s="122">
        <v>664</v>
      </c>
      <c r="T365" s="123">
        <f t="shared" si="542"/>
        <v>669</v>
      </c>
      <c r="U365" s="122">
        <v>753</v>
      </c>
      <c r="V365" s="124">
        <f t="shared" si="567"/>
        <v>1332.6693227091635</v>
      </c>
      <c r="W365" s="125">
        <f t="shared" si="497"/>
        <v>1.3326693227091635</v>
      </c>
      <c r="X365" s="123">
        <f t="shared" si="568"/>
        <v>9.8910717131474115</v>
      </c>
      <c r="Y365" s="123">
        <f t="shared" si="569"/>
        <v>1.7124431636335546</v>
      </c>
      <c r="Z365" s="123">
        <f t="shared" si="498"/>
        <v>17.261427089426231</v>
      </c>
    </row>
    <row r="366" spans="1:26">
      <c r="A366" s="74"/>
      <c r="B366" s="121">
        <v>44978.369444444441</v>
      </c>
      <c r="C366" s="122">
        <v>384970</v>
      </c>
      <c r="D366" s="122">
        <v>30.12</v>
      </c>
      <c r="E366" s="122">
        <v>64.05</v>
      </c>
      <c r="F366" s="122">
        <v>213.9</v>
      </c>
      <c r="G366" s="121">
        <v>44974.369444444441</v>
      </c>
      <c r="H366" s="124">
        <v>377010</v>
      </c>
      <c r="I366" s="124">
        <f t="shared" si="561"/>
        <v>7960</v>
      </c>
      <c r="J366" s="126">
        <f t="shared" si="562"/>
        <v>4</v>
      </c>
      <c r="K366" s="127">
        <v>5760</v>
      </c>
      <c r="L366" s="124">
        <f t="shared" si="563"/>
        <v>7960</v>
      </c>
      <c r="M366" s="122">
        <f t="shared" si="564"/>
        <v>0.30807000000000001</v>
      </c>
      <c r="N366" s="124">
        <f t="shared" si="565"/>
        <v>2452.2372</v>
      </c>
      <c r="O366" s="123">
        <f t="shared" si="566"/>
        <v>2.4522371999999999</v>
      </c>
      <c r="P366" s="123">
        <f t="shared" si="496"/>
        <v>4.2914151</v>
      </c>
      <c r="R366" s="122">
        <v>779</v>
      </c>
      <c r="S366" s="122">
        <v>679</v>
      </c>
      <c r="T366" s="123">
        <f t="shared" si="542"/>
        <v>729</v>
      </c>
      <c r="U366" s="122">
        <v>736</v>
      </c>
      <c r="V366" s="124">
        <f t="shared" si="567"/>
        <v>1485.733695652174</v>
      </c>
      <c r="W366" s="125">
        <f t="shared" si="497"/>
        <v>1.4857336956521741</v>
      </c>
      <c r="X366" s="123">
        <f t="shared" si="568"/>
        <v>11.826440217391307</v>
      </c>
      <c r="Y366" s="123">
        <f t="shared" si="569"/>
        <v>2.053201426630435</v>
      </c>
      <c r="Z366" s="123">
        <f t="shared" si="498"/>
        <v>20.696270380434783</v>
      </c>
    </row>
    <row r="367" spans="1:26">
      <c r="A367" s="74"/>
      <c r="B367" s="121">
        <v>44985.368750000001</v>
      </c>
      <c r="C367" s="122">
        <v>399920</v>
      </c>
      <c r="D367" s="122">
        <v>89.64</v>
      </c>
      <c r="E367" s="122">
        <v>144.38</v>
      </c>
      <c r="F367" s="122">
        <v>168.91</v>
      </c>
      <c r="G367" s="121">
        <v>44981.376388888886</v>
      </c>
      <c r="H367" s="124">
        <v>391050</v>
      </c>
      <c r="I367" s="124">
        <f t="shared" si="561"/>
        <v>8870</v>
      </c>
      <c r="J367" s="126">
        <f t="shared" si="562"/>
        <v>3.992361111115315</v>
      </c>
      <c r="K367" s="127">
        <v>5749</v>
      </c>
      <c r="L367" s="124">
        <f t="shared" si="563"/>
        <v>8870</v>
      </c>
      <c r="M367" s="122">
        <f t="shared" si="564"/>
        <v>0.40292999999999995</v>
      </c>
      <c r="N367" s="124">
        <f t="shared" si="565"/>
        <v>3573.9890999999998</v>
      </c>
      <c r="O367" s="123">
        <f t="shared" si="566"/>
        <v>3.5739890999999999</v>
      </c>
      <c r="P367" s="123">
        <f t="shared" ref="P367:P368" si="570">(O367*1000/K367)*$C$2/1000</f>
        <v>6.2664481001913375</v>
      </c>
      <c r="R367" s="122">
        <v>875</v>
      </c>
      <c r="S367" s="122">
        <v>866</v>
      </c>
      <c r="T367" s="123">
        <f t="shared" ref="T367:T368" si="571">(R367+S367)/2</f>
        <v>870.5</v>
      </c>
      <c r="U367" s="122">
        <v>741</v>
      </c>
      <c r="V367" s="124">
        <f t="shared" si="567"/>
        <v>1762.1457489878542</v>
      </c>
      <c r="W367" s="125">
        <f t="shared" ref="W367:W368" si="572">V367/1000</f>
        <v>1.7621457489878543</v>
      </c>
      <c r="X367" s="123">
        <f t="shared" si="568"/>
        <v>15.630232793522268</v>
      </c>
      <c r="Y367" s="123">
        <f t="shared" si="569"/>
        <v>2.7187741856883401</v>
      </c>
      <c r="Z367" s="123">
        <f t="shared" ref="Z367:Z368" si="573">(Y367*$C$2)/1000</f>
        <v>27.405243791738467</v>
      </c>
    </row>
    <row r="368" spans="1:26">
      <c r="A368" s="74"/>
      <c r="B368" s="121">
        <v>44986.370138888888</v>
      </c>
      <c r="C368" s="122">
        <v>402150</v>
      </c>
      <c r="D368" s="122">
        <v>88.29</v>
      </c>
      <c r="E368" s="122">
        <v>126.08</v>
      </c>
      <c r="F368" s="122">
        <v>188.19</v>
      </c>
      <c r="G368" s="121">
        <v>44981.376388888886</v>
      </c>
      <c r="H368" s="124">
        <v>391050</v>
      </c>
      <c r="I368" s="124">
        <f t="shared" si="561"/>
        <v>11100</v>
      </c>
      <c r="J368" s="126">
        <f t="shared" si="562"/>
        <v>4.9937500000014552</v>
      </c>
      <c r="K368" s="127">
        <v>7191</v>
      </c>
      <c r="L368" s="124">
        <f t="shared" si="563"/>
        <v>11100</v>
      </c>
      <c r="M368" s="122">
        <f t="shared" si="564"/>
        <v>0.40256000000000003</v>
      </c>
      <c r="N368" s="124">
        <f t="shared" si="565"/>
        <v>4468.4160000000002</v>
      </c>
      <c r="O368" s="123">
        <f t="shared" si="566"/>
        <v>4.4684160000000004</v>
      </c>
      <c r="P368" s="123">
        <f t="shared" si="570"/>
        <v>6.2636119148936169</v>
      </c>
      <c r="R368" s="122">
        <v>849</v>
      </c>
      <c r="S368" s="122">
        <v>870</v>
      </c>
      <c r="T368" s="123">
        <f t="shared" si="571"/>
        <v>859.5</v>
      </c>
      <c r="U368" s="122">
        <v>736</v>
      </c>
      <c r="V368" s="124">
        <f t="shared" si="567"/>
        <v>1751.6983695652175</v>
      </c>
      <c r="W368" s="125">
        <f t="shared" si="572"/>
        <v>1.7516983695652175</v>
      </c>
      <c r="X368" s="123">
        <f t="shared" si="568"/>
        <v>19.443851902173915</v>
      </c>
      <c r="Y368" s="123">
        <f t="shared" si="569"/>
        <v>2.7039148800130604</v>
      </c>
      <c r="Z368" s="123">
        <f t="shared" si="573"/>
        <v>27.255461990531646</v>
      </c>
    </row>
    <row r="369" spans="1:26">
      <c r="A369" s="74"/>
      <c r="B369" s="121">
        <v>44987.364583333336</v>
      </c>
      <c r="C369" s="122">
        <v>404240</v>
      </c>
      <c r="D369" s="122">
        <v>82.99</v>
      </c>
      <c r="E369" s="122">
        <v>121.46</v>
      </c>
      <c r="F369" s="122">
        <v>201.67</v>
      </c>
      <c r="G369" s="121">
        <v>44981.376388888886</v>
      </c>
      <c r="H369" s="124">
        <v>391050</v>
      </c>
      <c r="I369" s="124">
        <f t="shared" si="561"/>
        <v>13190</v>
      </c>
      <c r="J369" s="126">
        <f t="shared" si="562"/>
        <v>5.9881944444496185</v>
      </c>
      <c r="K369" s="127">
        <v>8623</v>
      </c>
      <c r="L369" s="124">
        <f t="shared" si="563"/>
        <v>13190</v>
      </c>
      <c r="M369" s="122">
        <f t="shared" si="564"/>
        <v>0.40611999999999998</v>
      </c>
      <c r="N369" s="124">
        <f t="shared" si="565"/>
        <v>5356.7227999999996</v>
      </c>
      <c r="O369" s="123">
        <f t="shared" si="566"/>
        <v>5.3567227999999991</v>
      </c>
      <c r="P369" s="123">
        <f t="shared" si="496"/>
        <v>6.2618306649657889</v>
      </c>
      <c r="R369" s="122">
        <v>896</v>
      </c>
      <c r="S369" s="122">
        <v>863</v>
      </c>
      <c r="T369" s="123">
        <f t="shared" si="542"/>
        <v>879.5</v>
      </c>
      <c r="U369" s="122">
        <v>765</v>
      </c>
      <c r="V369" s="124">
        <f t="shared" si="567"/>
        <v>1724.5098039215686</v>
      </c>
      <c r="W369" s="125">
        <f t="shared" si="497"/>
        <v>1.7245098039215687</v>
      </c>
      <c r="X369" s="123">
        <f t="shared" si="568"/>
        <v>22.746284313725493</v>
      </c>
      <c r="Y369" s="123">
        <f t="shared" si="569"/>
        <v>2.6378620333672149</v>
      </c>
      <c r="Z369" s="123">
        <f t="shared" si="498"/>
        <v>26.589649296341527</v>
      </c>
    </row>
    <row r="370" spans="1:26">
      <c r="A370" s="74"/>
      <c r="B370" s="121">
        <v>44992.366666666669</v>
      </c>
      <c r="C370" s="122">
        <v>414950</v>
      </c>
      <c r="D370" s="122">
        <v>40.049999999999997</v>
      </c>
      <c r="E370" s="122">
        <v>100</v>
      </c>
      <c r="F370" s="122">
        <v>171.4</v>
      </c>
      <c r="G370" s="121">
        <v>44988.375</v>
      </c>
      <c r="H370" s="124">
        <v>406170</v>
      </c>
      <c r="I370" s="124">
        <f t="shared" ref="I370:I375" si="574">C370-H370</f>
        <v>8780</v>
      </c>
      <c r="J370" s="126">
        <f t="shared" ref="J370:J375" si="575">B370-G370</f>
        <v>3.9916666666686069</v>
      </c>
      <c r="K370" s="127">
        <v>5748</v>
      </c>
      <c r="L370" s="124">
        <f t="shared" ref="L370:L375" si="576">C370-H370</f>
        <v>8780</v>
      </c>
      <c r="M370" s="122">
        <f t="shared" ref="M370:M375" si="577">(D370+E370+F370)/1000</f>
        <v>0.31145000000000006</v>
      </c>
      <c r="N370" s="124">
        <f t="shared" ref="N370:N375" si="578">M370*L370</f>
        <v>2734.5310000000004</v>
      </c>
      <c r="O370" s="123">
        <f t="shared" ref="O370:O375" si="579">N370/1000</f>
        <v>2.7345310000000005</v>
      </c>
      <c r="P370" s="123">
        <f t="shared" si="496"/>
        <v>4.7954197077244265</v>
      </c>
      <c r="R370" s="122">
        <v>727</v>
      </c>
      <c r="S370" s="122">
        <v>735</v>
      </c>
      <c r="T370" s="123">
        <f t="shared" si="542"/>
        <v>731</v>
      </c>
      <c r="U370" s="122">
        <v>769</v>
      </c>
      <c r="V370" s="124">
        <f t="shared" ref="V370:V375" si="580">T370*2*750/U370</f>
        <v>1425.8777633289988</v>
      </c>
      <c r="W370" s="125">
        <f t="shared" si="497"/>
        <v>1.4258777633289987</v>
      </c>
      <c r="X370" s="123">
        <f t="shared" ref="X370:X375" si="581">(W370*I370)/1000</f>
        <v>12.51920676202861</v>
      </c>
      <c r="Y370" s="123">
        <f t="shared" ref="Y370:Y375" si="582">(X370*1000)/K370</f>
        <v>2.1780109189333001</v>
      </c>
      <c r="Z370" s="123">
        <f t="shared" si="498"/>
        <v>21.954350062847666</v>
      </c>
    </row>
    <row r="371" spans="1:26">
      <c r="A371" s="74"/>
      <c r="B371" s="121">
        <v>44999.375</v>
      </c>
      <c r="C371" s="122">
        <v>431060</v>
      </c>
      <c r="D371" s="122">
        <v>59.25</v>
      </c>
      <c r="E371" s="122">
        <v>113.05</v>
      </c>
      <c r="F371" s="122">
        <v>198.55</v>
      </c>
      <c r="G371" s="121">
        <v>44995.371527777781</v>
      </c>
      <c r="H371" s="111">
        <v>422080</v>
      </c>
      <c r="I371" s="124">
        <f t="shared" si="574"/>
        <v>8980</v>
      </c>
      <c r="J371" s="126">
        <f t="shared" si="575"/>
        <v>4.0034722222189885</v>
      </c>
      <c r="K371" s="127">
        <v>5765</v>
      </c>
      <c r="L371" s="124">
        <f t="shared" si="576"/>
        <v>8980</v>
      </c>
      <c r="M371" s="122">
        <f t="shared" si="577"/>
        <v>0.37085000000000001</v>
      </c>
      <c r="N371" s="124">
        <f t="shared" si="578"/>
        <v>3330.2330000000002</v>
      </c>
      <c r="O371" s="123">
        <f t="shared" si="579"/>
        <v>3.3302330000000002</v>
      </c>
      <c r="P371" s="123">
        <f t="shared" si="496"/>
        <v>5.8228531899392895</v>
      </c>
      <c r="R371" s="122">
        <v>705</v>
      </c>
      <c r="S371" s="122">
        <v>724</v>
      </c>
      <c r="T371" s="123">
        <f t="shared" si="542"/>
        <v>714.5</v>
      </c>
      <c r="U371" s="122">
        <v>778</v>
      </c>
      <c r="V371" s="124">
        <f t="shared" si="580"/>
        <v>1377.5706940874036</v>
      </c>
      <c r="W371" s="125">
        <f t="shared" si="497"/>
        <v>1.3775706940874035</v>
      </c>
      <c r="X371" s="123">
        <f t="shared" si="581"/>
        <v>12.370584832904884</v>
      </c>
      <c r="Y371" s="123">
        <f t="shared" si="582"/>
        <v>2.1458082971214023</v>
      </c>
      <c r="Z371" s="123">
        <f t="shared" si="498"/>
        <v>21.629747634983733</v>
      </c>
    </row>
    <row r="372" spans="1:26">
      <c r="A372" s="74"/>
      <c r="B372" s="121">
        <v>45006.371527777781</v>
      </c>
      <c r="C372" s="122">
        <v>445750</v>
      </c>
      <c r="D372" s="122">
        <v>71.3</v>
      </c>
      <c r="E372" s="122">
        <v>108.55</v>
      </c>
      <c r="F372" s="122">
        <v>243.47</v>
      </c>
      <c r="G372" s="121">
        <v>45002.370138888888</v>
      </c>
      <c r="H372" s="124">
        <v>436680</v>
      </c>
      <c r="I372" s="124">
        <f t="shared" si="574"/>
        <v>9070</v>
      </c>
      <c r="J372" s="126">
        <f t="shared" si="575"/>
        <v>4.0013888888934162</v>
      </c>
      <c r="K372" s="127">
        <v>5762</v>
      </c>
      <c r="L372" s="124">
        <f t="shared" si="576"/>
        <v>9070</v>
      </c>
      <c r="M372" s="122">
        <f t="shared" si="577"/>
        <v>0.42331999999999997</v>
      </c>
      <c r="N372" s="124">
        <f t="shared" si="578"/>
        <v>3839.5123999999996</v>
      </c>
      <c r="O372" s="123">
        <f t="shared" si="579"/>
        <v>3.8395123999999998</v>
      </c>
      <c r="P372" s="123">
        <f t="shared" si="496"/>
        <v>6.7168144727525156</v>
      </c>
      <c r="R372" s="122">
        <v>736</v>
      </c>
      <c r="S372" s="122">
        <v>749</v>
      </c>
      <c r="T372" s="123">
        <f t="shared" si="542"/>
        <v>742.5</v>
      </c>
      <c r="U372" s="122">
        <v>751</v>
      </c>
      <c r="V372" s="124">
        <f t="shared" si="580"/>
        <v>1483.0226364846872</v>
      </c>
      <c r="W372" s="125">
        <f t="shared" si="497"/>
        <v>1.4830226364846872</v>
      </c>
      <c r="X372" s="123">
        <f t="shared" si="581"/>
        <v>13.451015312916114</v>
      </c>
      <c r="Y372" s="123">
        <f t="shared" si="582"/>
        <v>2.3344351462888082</v>
      </c>
      <c r="Z372" s="123">
        <f t="shared" si="498"/>
        <v>23.531106274591188</v>
      </c>
    </row>
    <row r="373" spans="1:26">
      <c r="A373" s="74"/>
      <c r="B373" s="121">
        <v>45007.365972222222</v>
      </c>
      <c r="C373" s="122">
        <v>448350</v>
      </c>
      <c r="D373" s="122">
        <v>78.67</v>
      </c>
      <c r="E373" s="122">
        <v>110.6</v>
      </c>
      <c r="F373" s="122">
        <v>265.22000000000003</v>
      </c>
      <c r="G373" s="121">
        <v>45002.370138888888</v>
      </c>
      <c r="H373" s="124">
        <v>436680</v>
      </c>
      <c r="I373" s="124">
        <f t="shared" si="574"/>
        <v>11670</v>
      </c>
      <c r="J373" s="126">
        <f t="shared" si="575"/>
        <v>4.9958333333343035</v>
      </c>
      <c r="K373" s="127">
        <v>7194</v>
      </c>
      <c r="L373" s="124">
        <f t="shared" si="576"/>
        <v>11670</v>
      </c>
      <c r="M373" s="122">
        <f t="shared" si="577"/>
        <v>0.45449000000000001</v>
      </c>
      <c r="N373" s="124">
        <f t="shared" si="578"/>
        <v>5303.8982999999998</v>
      </c>
      <c r="O373" s="123">
        <f t="shared" si="579"/>
        <v>5.3038983000000002</v>
      </c>
      <c r="P373" s="123">
        <f t="shared" si="496"/>
        <v>7.431650662218515</v>
      </c>
      <c r="R373" s="122">
        <v>794</v>
      </c>
      <c r="S373" s="122">
        <v>795</v>
      </c>
      <c r="T373" s="123">
        <f t="shared" si="542"/>
        <v>794.5</v>
      </c>
      <c r="U373" s="122">
        <v>783</v>
      </c>
      <c r="V373" s="124">
        <f t="shared" si="580"/>
        <v>1522.0306513409962</v>
      </c>
      <c r="W373" s="125">
        <f t="shared" si="497"/>
        <v>1.5220306513409962</v>
      </c>
      <c r="X373" s="123">
        <f t="shared" si="581"/>
        <v>17.762097701149425</v>
      </c>
      <c r="Y373" s="123">
        <f t="shared" si="582"/>
        <v>2.4690155269876879</v>
      </c>
      <c r="Z373" s="123">
        <f t="shared" si="498"/>
        <v>24.887676512035895</v>
      </c>
    </row>
    <row r="374" spans="1:26">
      <c r="A374" s="74"/>
      <c r="B374" s="121">
        <v>45008.363888888889</v>
      </c>
      <c r="C374" s="122">
        <v>450290</v>
      </c>
      <c r="D374" s="122">
        <v>70.39</v>
      </c>
      <c r="E374" s="122">
        <v>92.28</v>
      </c>
      <c r="F374" s="122">
        <v>265.85000000000002</v>
      </c>
      <c r="G374" s="121">
        <v>45002.370138888888</v>
      </c>
      <c r="H374" s="124">
        <v>436680</v>
      </c>
      <c r="I374" s="124">
        <f t="shared" si="574"/>
        <v>13610</v>
      </c>
      <c r="J374" s="126">
        <f t="shared" si="575"/>
        <v>5.9937500000014552</v>
      </c>
      <c r="K374" s="127">
        <v>8631</v>
      </c>
      <c r="L374" s="124">
        <f t="shared" si="576"/>
        <v>13610</v>
      </c>
      <c r="M374" s="122">
        <f t="shared" si="577"/>
        <v>0.42852000000000001</v>
      </c>
      <c r="N374" s="124">
        <f t="shared" si="578"/>
        <v>5832.1572000000006</v>
      </c>
      <c r="O374" s="123">
        <f t="shared" si="579"/>
        <v>5.8321572000000002</v>
      </c>
      <c r="P374" s="123">
        <f t="shared" si="496"/>
        <v>6.8112784817518257</v>
      </c>
      <c r="R374" s="122">
        <v>728</v>
      </c>
      <c r="S374" s="122">
        <v>734</v>
      </c>
      <c r="T374" s="123">
        <f t="shared" si="542"/>
        <v>731</v>
      </c>
      <c r="U374" s="122">
        <v>724</v>
      </c>
      <c r="V374" s="124">
        <f t="shared" si="580"/>
        <v>1514.5027624309391</v>
      </c>
      <c r="W374" s="125">
        <f t="shared" si="497"/>
        <v>1.5145027624309391</v>
      </c>
      <c r="X374" s="123">
        <f t="shared" si="581"/>
        <v>20.61238259668508</v>
      </c>
      <c r="Y374" s="123">
        <f t="shared" si="582"/>
        <v>2.3881801177945872</v>
      </c>
      <c r="Z374" s="123">
        <f t="shared" si="498"/>
        <v>24.072855587369439</v>
      </c>
    </row>
    <row r="375" spans="1:26">
      <c r="A375" s="74"/>
      <c r="B375" s="121">
        <v>45013.381249999999</v>
      </c>
      <c r="C375" s="122">
        <v>458860</v>
      </c>
      <c r="D375" s="122">
        <v>24.33</v>
      </c>
      <c r="E375" s="122">
        <v>69.197000000000003</v>
      </c>
      <c r="F375" s="122">
        <v>184.68</v>
      </c>
      <c r="G375" s="121">
        <v>45009.365277777775</v>
      </c>
      <c r="H375" s="111">
        <v>451910</v>
      </c>
      <c r="I375" s="124">
        <f t="shared" si="574"/>
        <v>6950</v>
      </c>
      <c r="J375" s="126">
        <f t="shared" si="575"/>
        <v>4.015972222223354</v>
      </c>
      <c r="K375" s="127">
        <v>5783</v>
      </c>
      <c r="L375" s="124">
        <f t="shared" si="576"/>
        <v>6950</v>
      </c>
      <c r="M375" s="122">
        <f t="shared" si="577"/>
        <v>0.27820699999999998</v>
      </c>
      <c r="N375" s="124">
        <f t="shared" si="578"/>
        <v>1933.53865</v>
      </c>
      <c r="O375" s="123">
        <f t="shared" si="579"/>
        <v>1.93353865</v>
      </c>
      <c r="P375" s="123">
        <f t="shared" si="496"/>
        <v>3.3702351015044094</v>
      </c>
      <c r="R375" s="122">
        <v>502</v>
      </c>
      <c r="S375" s="122">
        <v>508</v>
      </c>
      <c r="T375" s="123">
        <f t="shared" si="542"/>
        <v>505</v>
      </c>
      <c r="U375" s="122">
        <v>761</v>
      </c>
      <c r="V375" s="124">
        <f t="shared" si="580"/>
        <v>995.40078843626804</v>
      </c>
      <c r="W375" s="125">
        <f t="shared" si="497"/>
        <v>0.995400788436268</v>
      </c>
      <c r="X375" s="123">
        <f t="shared" si="581"/>
        <v>6.9180354796320627</v>
      </c>
      <c r="Y375" s="123">
        <f t="shared" si="582"/>
        <v>1.1962710495645967</v>
      </c>
      <c r="Z375" s="123">
        <f t="shared" si="498"/>
        <v>12.058412179611135</v>
      </c>
    </row>
    <row r="376" spans="1:26">
      <c r="A376" s="74"/>
      <c r="B376" s="121">
        <v>45020.363888888889</v>
      </c>
      <c r="C376" s="122">
        <v>472370</v>
      </c>
      <c r="D376" s="122">
        <v>33.06</v>
      </c>
      <c r="E376" s="122">
        <v>72.48</v>
      </c>
      <c r="F376" s="122">
        <v>231.28</v>
      </c>
      <c r="G376" s="121">
        <v>45016.368055555555</v>
      </c>
      <c r="H376" s="124">
        <v>463030</v>
      </c>
      <c r="I376" s="124">
        <f>C376-H376</f>
        <v>9340</v>
      </c>
      <c r="J376" s="126">
        <f>B376-G376</f>
        <v>3.9958333333343035</v>
      </c>
      <c r="K376" s="127">
        <v>5754</v>
      </c>
      <c r="L376" s="124">
        <f>C376-H376</f>
        <v>9340</v>
      </c>
      <c r="M376" s="122">
        <f>(D376+E376+F376)/1000</f>
        <v>0.33682000000000001</v>
      </c>
      <c r="N376" s="124">
        <f>M376*L376</f>
        <v>3145.8987999999999</v>
      </c>
      <c r="O376" s="123">
        <f>N376/1000</f>
        <v>3.1458987999999999</v>
      </c>
      <c r="P376" s="123">
        <f t="shared" si="496"/>
        <v>5.5110635912408759</v>
      </c>
      <c r="R376" s="122">
        <v>637</v>
      </c>
      <c r="S376" s="122">
        <v>678</v>
      </c>
      <c r="T376" s="123">
        <f t="shared" si="542"/>
        <v>657.5</v>
      </c>
      <c r="U376" s="122">
        <v>782</v>
      </c>
      <c r="V376" s="124">
        <f>T376*2*750/U376</f>
        <v>1261.1892583120205</v>
      </c>
      <c r="W376" s="125">
        <f t="shared" si="497"/>
        <v>1.2611892583120206</v>
      </c>
      <c r="X376" s="123">
        <f>(W376*I376)/1000</f>
        <v>11.779507672634272</v>
      </c>
      <c r="Y376" s="123">
        <f>(X376*1000)/K376</f>
        <v>2.0471859007011246</v>
      </c>
      <c r="Z376" s="123">
        <f t="shared" si="498"/>
        <v>20.635633879067335</v>
      </c>
    </row>
    <row r="377" spans="1:26">
      <c r="A377" s="74"/>
      <c r="B377" s="121">
        <v>45027.363888888889</v>
      </c>
      <c r="C377" s="122">
        <v>488140</v>
      </c>
      <c r="D377" s="122">
        <v>49.76</v>
      </c>
      <c r="E377" s="122">
        <v>94.49</v>
      </c>
      <c r="F377" s="122">
        <v>235.72</v>
      </c>
      <c r="G377" s="121">
        <v>45022.367361111108</v>
      </c>
      <c r="H377" s="124">
        <v>476940</v>
      </c>
      <c r="I377" s="124">
        <f>C377-H377</f>
        <v>11200</v>
      </c>
      <c r="J377" s="126">
        <f>B377-G377</f>
        <v>4.9965277777810115</v>
      </c>
      <c r="K377" s="127">
        <v>7195</v>
      </c>
      <c r="L377" s="124">
        <f>C377-H377</f>
        <v>11200</v>
      </c>
      <c r="M377" s="122">
        <f>(D377+E377+F377)/1000</f>
        <v>0.37997000000000003</v>
      </c>
      <c r="N377" s="124">
        <f>M377*L377</f>
        <v>4255.6640000000007</v>
      </c>
      <c r="O377" s="123">
        <f>N377/1000</f>
        <v>4.2556640000000003</v>
      </c>
      <c r="P377" s="123">
        <f t="shared" si="496"/>
        <v>5.9620699263377359</v>
      </c>
      <c r="R377" s="122">
        <v>631</v>
      </c>
      <c r="S377" s="122">
        <v>646</v>
      </c>
      <c r="T377" s="123">
        <f t="shared" si="542"/>
        <v>638.5</v>
      </c>
      <c r="U377" s="122">
        <v>752</v>
      </c>
      <c r="V377" s="124">
        <f>T377*2*750/U377</f>
        <v>1273.6037234042553</v>
      </c>
      <c r="W377" s="125">
        <f t="shared" si="497"/>
        <v>1.2736037234042554</v>
      </c>
      <c r="X377" s="123">
        <f>(W377*I377)/1000</f>
        <v>14.26436170212766</v>
      </c>
      <c r="Y377" s="123">
        <f>(X377*1000)/K377</f>
        <v>1.982538110094185</v>
      </c>
      <c r="Z377" s="123">
        <f t="shared" si="498"/>
        <v>19.983984149749382</v>
      </c>
    </row>
    <row r="378" spans="1:26">
      <c r="A378" s="74"/>
      <c r="B378" s="121">
        <v>45034.34375</v>
      </c>
      <c r="C378" s="122">
        <v>4200</v>
      </c>
      <c r="D378" s="122">
        <v>57.09666</v>
      </c>
      <c r="E378" s="122">
        <v>158.51233999999999</v>
      </c>
      <c r="F378" s="122">
        <v>236.59655000000001</v>
      </c>
      <c r="G378" s="121">
        <v>45030.370833333334</v>
      </c>
      <c r="H378" s="124">
        <v>495280</v>
      </c>
      <c r="I378" s="124">
        <v>8920</v>
      </c>
      <c r="J378" s="126">
        <f>B378-G378</f>
        <v>3.9729166666656965</v>
      </c>
      <c r="K378" s="127">
        <v>5721</v>
      </c>
      <c r="L378" s="124">
        <v>8920</v>
      </c>
      <c r="M378" s="122">
        <f>(D378+E378+F378)/1000</f>
        <v>0.45220555000000001</v>
      </c>
      <c r="N378" s="124">
        <f>M378*L378</f>
        <v>4033.6735060000001</v>
      </c>
      <c r="O378" s="123">
        <f>N378/1000</f>
        <v>4.0336735060000004</v>
      </c>
      <c r="P378" s="123">
        <f t="shared" si="496"/>
        <v>7.1070492816780293</v>
      </c>
      <c r="R378" s="122">
        <v>746</v>
      </c>
      <c r="S378" s="122">
        <v>740</v>
      </c>
      <c r="T378" s="123">
        <f t="shared" si="542"/>
        <v>743</v>
      </c>
      <c r="U378" s="122">
        <v>786</v>
      </c>
      <c r="V378" s="124">
        <f>T378*2*750/U378</f>
        <v>1417.9389312977098</v>
      </c>
      <c r="W378" s="125">
        <f t="shared" si="497"/>
        <v>1.4179389312977098</v>
      </c>
      <c r="X378" s="123">
        <f>(W378*I378)/1000</f>
        <v>12.648015267175571</v>
      </c>
      <c r="Y378" s="123">
        <f>(X378*1000)/K378</f>
        <v>2.2108049759090318</v>
      </c>
      <c r="Z378" s="123">
        <f t="shared" si="498"/>
        <v>22.28491415716304</v>
      </c>
    </row>
    <row r="379" spans="1:26">
      <c r="A379" s="74"/>
      <c r="B379" s="121">
        <v>45035.343055555553</v>
      </c>
      <c r="C379" s="122">
        <v>6640</v>
      </c>
      <c r="D379" s="122">
        <v>58.05</v>
      </c>
      <c r="E379" s="122">
        <v>154.1</v>
      </c>
      <c r="F379" s="122">
        <v>242.4</v>
      </c>
      <c r="G379" s="121">
        <v>45030.370833333334</v>
      </c>
      <c r="H379" s="124">
        <v>495280</v>
      </c>
      <c r="I379" s="124">
        <v>11360</v>
      </c>
      <c r="J379" s="126">
        <f t="shared" si="562"/>
        <v>4.9722222222189885</v>
      </c>
      <c r="K379" s="127">
        <v>7160</v>
      </c>
      <c r="L379" s="124">
        <v>11360</v>
      </c>
      <c r="M379" s="122">
        <f t="shared" si="564"/>
        <v>0.45454999999999995</v>
      </c>
      <c r="N379" s="124">
        <f t="shared" si="565"/>
        <v>5163.6879999999992</v>
      </c>
      <c r="O379" s="123">
        <f t="shared" si="566"/>
        <v>5.1636879999999996</v>
      </c>
      <c r="P379" s="123">
        <f t="shared" si="496"/>
        <v>7.2695495865921789</v>
      </c>
      <c r="R379" s="122">
        <v>783</v>
      </c>
      <c r="S379" s="122">
        <v>781</v>
      </c>
      <c r="T379" s="123">
        <f t="shared" si="542"/>
        <v>782</v>
      </c>
      <c r="U379" s="122">
        <v>770</v>
      </c>
      <c r="V379" s="124">
        <f t="shared" si="567"/>
        <v>1523.3766233766235</v>
      </c>
      <c r="W379" s="125">
        <f t="shared" si="497"/>
        <v>1.5233766233766235</v>
      </c>
      <c r="X379" s="123">
        <f t="shared" si="568"/>
        <v>17.305558441558443</v>
      </c>
      <c r="Y379" s="123">
        <f t="shared" si="569"/>
        <v>2.4169774359718494</v>
      </c>
      <c r="Z379" s="123">
        <f t="shared" si="498"/>
        <v>24.363132554596241</v>
      </c>
    </row>
    <row r="380" spans="1:26">
      <c r="A380" s="74"/>
      <c r="B380" s="121">
        <v>45036.356249999997</v>
      </c>
      <c r="C380" s="122">
        <v>8840</v>
      </c>
      <c r="D380" s="122">
        <v>37.68</v>
      </c>
      <c r="E380" s="122">
        <v>166.1</v>
      </c>
      <c r="F380" s="122">
        <v>236.06</v>
      </c>
      <c r="G380" s="121">
        <v>45030.370833333334</v>
      </c>
      <c r="H380" s="124">
        <v>495280</v>
      </c>
      <c r="I380" s="124">
        <v>13560</v>
      </c>
      <c r="J380" s="126">
        <f t="shared" ref="J380:J387" si="583">B380-G380</f>
        <v>5.9854166666627862</v>
      </c>
      <c r="K380" s="127">
        <v>8619</v>
      </c>
      <c r="L380" s="124">
        <v>13560</v>
      </c>
      <c r="M380" s="122">
        <f t="shared" ref="M380:M387" si="584">(D380+E380+F380)/1000</f>
        <v>0.43984000000000001</v>
      </c>
      <c r="N380" s="124">
        <f t="shared" ref="N380:N387" si="585">M380*L380</f>
        <v>5964.2304000000004</v>
      </c>
      <c r="O380" s="123">
        <f t="shared" ref="O380:O387" si="586">N380/1000</f>
        <v>5.9642303999999999</v>
      </c>
      <c r="P380" s="123">
        <f t="shared" ref="P380:P386" si="587">(O380*1000/K380)*$C$2/1000</f>
        <v>6.975222465715281</v>
      </c>
      <c r="R380" s="122">
        <v>770</v>
      </c>
      <c r="S380" s="122">
        <v>767</v>
      </c>
      <c r="T380" s="123">
        <f t="shared" si="542"/>
        <v>768.5</v>
      </c>
      <c r="U380" s="122">
        <v>751</v>
      </c>
      <c r="V380" s="124">
        <f t="shared" ref="V380:V384" si="588">T380*2*750/U380</f>
        <v>1534.9533954727031</v>
      </c>
      <c r="W380" s="125">
        <f t="shared" ref="W380:W386" si="589">V380/1000</f>
        <v>1.534953395472703</v>
      </c>
      <c r="X380" s="123">
        <f t="shared" ref="X380:X387" si="590">(W380*I380)/1000</f>
        <v>20.813968042609854</v>
      </c>
      <c r="Y380" s="123">
        <f t="shared" ref="Y380:Y387" si="591">(X380*1000)/K380</f>
        <v>2.4148936120907125</v>
      </c>
      <c r="Z380" s="123">
        <f t="shared" ref="Z380:Z386" si="592">(Y380*$C$2)/1000</f>
        <v>24.342127609874385</v>
      </c>
    </row>
    <row r="381" spans="1:26">
      <c r="A381" s="74"/>
      <c r="B381" s="121">
        <v>45041.370138888888</v>
      </c>
      <c r="C381" s="122">
        <v>20640</v>
      </c>
      <c r="D381" s="122">
        <v>32.119999999999997</v>
      </c>
      <c r="E381" s="122">
        <v>362.32</v>
      </c>
      <c r="F381" s="122">
        <v>141.43</v>
      </c>
      <c r="G381" s="121">
        <v>45037.361111111109</v>
      </c>
      <c r="H381" s="124">
        <v>9989</v>
      </c>
      <c r="I381" s="124">
        <f t="shared" ref="I381:I387" si="593">C381-H381</f>
        <v>10651</v>
      </c>
      <c r="J381" s="126">
        <f t="shared" si="583"/>
        <v>4.0090277777781012</v>
      </c>
      <c r="K381" s="127">
        <v>5773</v>
      </c>
      <c r="L381" s="124">
        <f t="shared" ref="L381:L387" si="594">C381-H381</f>
        <v>10651</v>
      </c>
      <c r="M381" s="122">
        <f t="shared" si="584"/>
        <v>0.53586999999999996</v>
      </c>
      <c r="N381" s="124">
        <f t="shared" si="585"/>
        <v>5707.5513699999992</v>
      </c>
      <c r="O381" s="123">
        <f t="shared" si="586"/>
        <v>5.7075513699999991</v>
      </c>
      <c r="P381" s="123">
        <f t="shared" si="587"/>
        <v>9.9657228147583581</v>
      </c>
      <c r="R381" s="122">
        <v>702</v>
      </c>
      <c r="S381" s="122">
        <v>750</v>
      </c>
      <c r="T381" s="123">
        <f t="shared" si="542"/>
        <v>726</v>
      </c>
      <c r="U381" s="122">
        <v>771</v>
      </c>
      <c r="V381" s="124">
        <f t="shared" si="588"/>
        <v>1412.4513618677042</v>
      </c>
      <c r="W381" s="125">
        <f t="shared" si="589"/>
        <v>1.4124513618677041</v>
      </c>
      <c r="X381" s="123">
        <f t="shared" si="590"/>
        <v>15.044019455252917</v>
      </c>
      <c r="Y381" s="123">
        <f t="shared" si="591"/>
        <v>2.6059274996107602</v>
      </c>
      <c r="Z381" s="123">
        <f t="shared" si="592"/>
        <v>26.267749196076462</v>
      </c>
    </row>
    <row r="382" spans="1:26">
      <c r="A382" s="74"/>
      <c r="B382" s="121">
        <v>45042.369444444441</v>
      </c>
      <c r="C382" s="122">
        <v>22880</v>
      </c>
      <c r="D382" s="122">
        <v>29.36</v>
      </c>
      <c r="E382" s="122">
        <v>307.66000000000003</v>
      </c>
      <c r="F382" s="122">
        <v>136.09</v>
      </c>
      <c r="G382" s="121">
        <v>45037.361111111109</v>
      </c>
      <c r="H382" s="124">
        <v>9989</v>
      </c>
      <c r="I382" s="124">
        <f t="shared" si="593"/>
        <v>12891</v>
      </c>
      <c r="J382" s="126">
        <f t="shared" si="583"/>
        <v>5.0083333333313931</v>
      </c>
      <c r="K382" s="127">
        <v>7212</v>
      </c>
      <c r="L382" s="124">
        <f t="shared" si="594"/>
        <v>12891</v>
      </c>
      <c r="M382" s="122">
        <f t="shared" si="584"/>
        <v>0.47311000000000003</v>
      </c>
      <c r="N382" s="124">
        <f t="shared" si="585"/>
        <v>6098.8610100000005</v>
      </c>
      <c r="O382" s="123">
        <f t="shared" si="586"/>
        <v>6.0988610100000002</v>
      </c>
      <c r="P382" s="123">
        <f t="shared" si="587"/>
        <v>8.5241984166389351</v>
      </c>
      <c r="R382" s="122">
        <v>644</v>
      </c>
      <c r="S382" s="122">
        <v>649</v>
      </c>
      <c r="T382" s="123">
        <f t="shared" si="542"/>
        <v>646.5</v>
      </c>
      <c r="U382" s="122">
        <v>786</v>
      </c>
      <c r="V382" s="124">
        <f t="shared" si="588"/>
        <v>1233.7786259541986</v>
      </c>
      <c r="W382" s="125">
        <f t="shared" si="589"/>
        <v>1.2337786259541985</v>
      </c>
      <c r="X382" s="123">
        <f t="shared" si="590"/>
        <v>15.904640267175573</v>
      </c>
      <c r="Y382" s="123">
        <f t="shared" si="591"/>
        <v>2.2053023110337735</v>
      </c>
      <c r="Z382" s="123">
        <f t="shared" si="592"/>
        <v>22.229447295220439</v>
      </c>
    </row>
    <row r="383" spans="1:26">
      <c r="A383" s="74"/>
      <c r="B383" s="121">
        <v>45043.365277777775</v>
      </c>
      <c r="C383" s="122">
        <v>24470</v>
      </c>
      <c r="D383" s="122">
        <v>23.32</v>
      </c>
      <c r="E383" s="122">
        <v>280.66000000000003</v>
      </c>
      <c r="F383" s="122">
        <v>136.74</v>
      </c>
      <c r="G383" s="121">
        <v>45037.361111111109</v>
      </c>
      <c r="H383" s="124">
        <v>9989</v>
      </c>
      <c r="I383" s="124">
        <f t="shared" si="593"/>
        <v>14481</v>
      </c>
      <c r="J383" s="126">
        <f t="shared" si="583"/>
        <v>6.0041666666656965</v>
      </c>
      <c r="K383" s="127">
        <v>8646</v>
      </c>
      <c r="L383" s="124">
        <f t="shared" si="594"/>
        <v>14481</v>
      </c>
      <c r="M383" s="122">
        <f t="shared" si="584"/>
        <v>0.44072</v>
      </c>
      <c r="N383" s="124">
        <f t="shared" si="585"/>
        <v>6382.0663199999999</v>
      </c>
      <c r="O383" s="123">
        <f t="shared" si="586"/>
        <v>6.3820663199999998</v>
      </c>
      <c r="P383" s="123">
        <f t="shared" si="587"/>
        <v>7.4405769726578761</v>
      </c>
      <c r="R383" s="122">
        <v>687</v>
      </c>
      <c r="S383" s="122">
        <v>656</v>
      </c>
      <c r="T383" s="123">
        <f t="shared" si="542"/>
        <v>671.5</v>
      </c>
      <c r="U383" s="122">
        <v>758</v>
      </c>
      <c r="V383" s="124">
        <f t="shared" si="588"/>
        <v>1328.825857519789</v>
      </c>
      <c r="W383" s="125">
        <f t="shared" si="589"/>
        <v>1.3288258575197891</v>
      </c>
      <c r="X383" s="123">
        <f t="shared" si="590"/>
        <v>19.242727242744067</v>
      </c>
      <c r="Y383" s="123">
        <f t="shared" si="591"/>
        <v>2.2256219341596188</v>
      </c>
      <c r="Z383" s="123">
        <f t="shared" si="592"/>
        <v>22.434269096328958</v>
      </c>
    </row>
    <row r="384" spans="1:26">
      <c r="A384" s="74"/>
      <c r="B384" s="121">
        <v>45048.365277777775</v>
      </c>
      <c r="C384" s="122">
        <v>35690</v>
      </c>
      <c r="D384" s="122">
        <v>19</v>
      </c>
      <c r="E384" s="122">
        <v>77.400000000000006</v>
      </c>
      <c r="F384" s="122">
        <v>186.9</v>
      </c>
      <c r="G384" s="121">
        <v>45044.362500000003</v>
      </c>
      <c r="H384" s="124">
        <v>26620</v>
      </c>
      <c r="I384" s="124">
        <f t="shared" si="593"/>
        <v>9070</v>
      </c>
      <c r="J384" s="126">
        <f t="shared" si="583"/>
        <v>4.0027777777722804</v>
      </c>
      <c r="K384" s="127">
        <v>5764</v>
      </c>
      <c r="L384" s="124">
        <f t="shared" si="594"/>
        <v>9070</v>
      </c>
      <c r="M384" s="122">
        <f t="shared" si="584"/>
        <v>0.2833</v>
      </c>
      <c r="N384" s="124">
        <f t="shared" si="585"/>
        <v>2569.5309999999999</v>
      </c>
      <c r="O384" s="123">
        <f t="shared" si="586"/>
        <v>2.569531</v>
      </c>
      <c r="P384" s="123">
        <f t="shared" si="587"/>
        <v>4.4935587231089524</v>
      </c>
      <c r="R384" s="122">
        <v>617</v>
      </c>
      <c r="S384" s="122">
        <v>623</v>
      </c>
      <c r="T384" s="123">
        <f t="shared" si="542"/>
        <v>620</v>
      </c>
      <c r="U384" s="122">
        <v>763</v>
      </c>
      <c r="V384" s="124">
        <f t="shared" si="588"/>
        <v>1218.8728702490171</v>
      </c>
      <c r="W384" s="125">
        <f t="shared" si="589"/>
        <v>1.218872870249017</v>
      </c>
      <c r="X384" s="123">
        <f t="shared" si="590"/>
        <v>11.055176933158585</v>
      </c>
      <c r="Y384" s="123">
        <f t="shared" si="591"/>
        <v>1.9179696275431271</v>
      </c>
      <c r="Z384" s="123">
        <f t="shared" si="592"/>
        <v>19.333133845634723</v>
      </c>
    </row>
    <row r="385" spans="1:26">
      <c r="A385" s="74"/>
      <c r="B385" s="121">
        <v>45055.375</v>
      </c>
      <c r="C385" s="122">
        <v>51440</v>
      </c>
      <c r="D385" s="122">
        <v>46.04</v>
      </c>
      <c r="E385" s="122">
        <v>117.89</v>
      </c>
      <c r="F385" s="122">
        <v>182.08</v>
      </c>
      <c r="G385" s="121">
        <v>45051.367361111108</v>
      </c>
      <c r="H385" s="124">
        <v>42070</v>
      </c>
      <c r="I385" s="124">
        <f t="shared" si="593"/>
        <v>9370</v>
      </c>
      <c r="J385" s="126">
        <f>B385-G385</f>
        <v>4.007638888891961</v>
      </c>
      <c r="K385" s="127">
        <v>5771</v>
      </c>
      <c r="L385" s="124">
        <f t="shared" si="594"/>
        <v>9370</v>
      </c>
      <c r="M385" s="122">
        <f>(D385+E385+F385)/1000</f>
        <v>0.34600999999999998</v>
      </c>
      <c r="N385" s="124">
        <f>M385*L385</f>
        <v>3242.1136999999999</v>
      </c>
      <c r="O385" s="123">
        <f>N385/1000</f>
        <v>3.2421137</v>
      </c>
      <c r="P385" s="123">
        <f t="shared" si="587"/>
        <v>5.6628844387454507</v>
      </c>
      <c r="R385" s="122">
        <v>604</v>
      </c>
      <c r="S385" s="122">
        <v>602</v>
      </c>
      <c r="T385" s="123">
        <f t="shared" si="542"/>
        <v>603</v>
      </c>
      <c r="U385" s="122">
        <v>739</v>
      </c>
      <c r="V385" s="124">
        <f t="shared" ref="V385:V400" si="595">T385*2*750/U385</f>
        <v>1223.9512855209744</v>
      </c>
      <c r="W385" s="125">
        <f t="shared" si="589"/>
        <v>1.2239512855209744</v>
      </c>
      <c r="X385" s="123">
        <f>(W385*I385)/1000</f>
        <v>11.468423545331531</v>
      </c>
      <c r="Y385" s="123">
        <f>(X385*1000)/K385</f>
        <v>1.9872506576557842</v>
      </c>
      <c r="Z385" s="123">
        <f t="shared" si="592"/>
        <v>20.031486629170303</v>
      </c>
    </row>
    <row r="386" spans="1:26">
      <c r="A386" s="74"/>
      <c r="B386" s="121">
        <v>45062.367361111108</v>
      </c>
      <c r="C386" s="122">
        <v>67500</v>
      </c>
      <c r="D386" s="122">
        <v>20.48</v>
      </c>
      <c r="E386" s="122">
        <v>62.15</v>
      </c>
      <c r="F386" s="122">
        <v>230.12</v>
      </c>
      <c r="G386" s="121">
        <v>45058.366666666669</v>
      </c>
      <c r="H386" s="111">
        <v>58230</v>
      </c>
      <c r="I386" s="124">
        <f>C386-H386</f>
        <v>9270</v>
      </c>
      <c r="J386" s="126">
        <f>B386-G386</f>
        <v>4.0006944444394321</v>
      </c>
      <c r="K386" s="127">
        <v>5761</v>
      </c>
      <c r="L386" s="124">
        <f>C386-H386</f>
        <v>9270</v>
      </c>
      <c r="M386" s="122">
        <f>(D386+E386+F386)/1000</f>
        <v>0.31274999999999997</v>
      </c>
      <c r="N386" s="124">
        <f>M386*L386</f>
        <v>2899.1924999999997</v>
      </c>
      <c r="O386" s="123">
        <f>N386/1000</f>
        <v>2.8991924999999998</v>
      </c>
      <c r="P386" s="123">
        <f t="shared" si="587"/>
        <v>5.0727061968408256</v>
      </c>
      <c r="R386" s="122">
        <v>654</v>
      </c>
      <c r="S386" s="122">
        <v>664</v>
      </c>
      <c r="T386" s="123">
        <f t="shared" si="542"/>
        <v>659</v>
      </c>
      <c r="U386" s="122">
        <v>732</v>
      </c>
      <c r="V386" s="124">
        <f t="shared" si="595"/>
        <v>1350.4098360655737</v>
      </c>
      <c r="W386" s="125">
        <f t="shared" si="589"/>
        <v>1.3504098360655736</v>
      </c>
      <c r="X386" s="123">
        <f>(W386*I386)/1000</f>
        <v>12.518299180327867</v>
      </c>
      <c r="Y386" s="123">
        <f>(X386*1000)/K386</f>
        <v>2.1729385836361512</v>
      </c>
      <c r="Z386" s="123">
        <f t="shared" si="592"/>
        <v>21.903220923052405</v>
      </c>
    </row>
    <row r="387" spans="1:26">
      <c r="A387" s="74"/>
      <c r="B387" s="121">
        <v>45069.378472222219</v>
      </c>
      <c r="C387" s="122">
        <v>83160</v>
      </c>
      <c r="D387" s="122">
        <v>99.74</v>
      </c>
      <c r="E387" s="122">
        <v>138.79900000000001</v>
      </c>
      <c r="F387" s="122">
        <v>154.47999999999999</v>
      </c>
      <c r="G387" s="121">
        <v>45065.370138888888</v>
      </c>
      <c r="H387" s="124">
        <v>74390</v>
      </c>
      <c r="I387" s="124">
        <f t="shared" si="593"/>
        <v>8770</v>
      </c>
      <c r="J387" s="126">
        <f t="shared" si="583"/>
        <v>4.0083333333313931</v>
      </c>
      <c r="K387" s="127">
        <v>5772</v>
      </c>
      <c r="L387" s="124">
        <f t="shared" si="594"/>
        <v>8770</v>
      </c>
      <c r="M387" s="122">
        <f t="shared" si="584"/>
        <v>0.39301900000000001</v>
      </c>
      <c r="N387" s="124">
        <f t="shared" si="585"/>
        <v>3446.7766299999998</v>
      </c>
      <c r="O387" s="123">
        <f t="shared" si="586"/>
        <v>3.44677663</v>
      </c>
      <c r="P387" s="123">
        <f t="shared" ref="P387:P482" si="596">(O387*1000/K387)*$C$2/1000</f>
        <v>6.019318854885654</v>
      </c>
      <c r="R387" s="122">
        <v>875</v>
      </c>
      <c r="S387" s="122">
        <v>856</v>
      </c>
      <c r="T387" s="123">
        <f t="shared" si="542"/>
        <v>865.5</v>
      </c>
      <c r="U387" s="122">
        <v>784</v>
      </c>
      <c r="V387" s="124">
        <f t="shared" si="595"/>
        <v>1655.9311224489795</v>
      </c>
      <c r="W387" s="125">
        <f t="shared" ref="W387:W482" si="597">V387/1000</f>
        <v>1.6559311224489794</v>
      </c>
      <c r="X387" s="123">
        <f t="shared" si="590"/>
        <v>14.522515943877551</v>
      </c>
      <c r="Y387" s="123">
        <f t="shared" si="591"/>
        <v>2.5160284033051887</v>
      </c>
      <c r="Z387" s="123">
        <f t="shared" ref="Z387:Z482" si="598">(Y387*$C$2)/1000</f>
        <v>25.361566305316302</v>
      </c>
    </row>
    <row r="388" spans="1:26">
      <c r="A388" s="74"/>
      <c r="B388" s="121">
        <v>45070.381249999999</v>
      </c>
      <c r="C388" s="122">
        <v>85350</v>
      </c>
      <c r="D388" s="122">
        <v>118.197</v>
      </c>
      <c r="E388" s="122">
        <v>162.18</v>
      </c>
      <c r="F388" s="122">
        <v>128.69</v>
      </c>
      <c r="G388" s="121">
        <v>45065.370138888888</v>
      </c>
      <c r="H388" s="124">
        <v>74390</v>
      </c>
      <c r="I388" s="124">
        <f t="shared" ref="I388:I400" si="599">C388-H388</f>
        <v>10960</v>
      </c>
      <c r="J388" s="126">
        <f t="shared" ref="J388:J400" si="600">B388-G388</f>
        <v>5.0111111111109494</v>
      </c>
      <c r="K388" s="127">
        <v>7216</v>
      </c>
      <c r="L388" s="124">
        <f t="shared" ref="L388:L400" si="601">C388-H388</f>
        <v>10960</v>
      </c>
      <c r="M388" s="122">
        <f t="shared" ref="M388:M400" si="602">(D388+E388+F388)/1000</f>
        <v>0.40906700000000001</v>
      </c>
      <c r="N388" s="124">
        <f t="shared" ref="N388:N400" si="603">M388*L388</f>
        <v>4483.3743199999999</v>
      </c>
      <c r="O388" s="123">
        <f t="shared" ref="O388:O400" si="604">N388/1000</f>
        <v>4.4833743200000002</v>
      </c>
      <c r="P388" s="123">
        <f t="shared" si="596"/>
        <v>6.2628066997782694</v>
      </c>
      <c r="R388" s="122">
        <v>863</v>
      </c>
      <c r="S388" s="122">
        <v>869</v>
      </c>
      <c r="T388" s="123">
        <f t="shared" si="542"/>
        <v>866</v>
      </c>
      <c r="U388" s="122">
        <v>765</v>
      </c>
      <c r="V388" s="124">
        <f t="shared" si="595"/>
        <v>1698.0392156862745</v>
      </c>
      <c r="W388" s="125">
        <f t="shared" si="597"/>
        <v>1.6980392156862745</v>
      </c>
      <c r="X388" s="123">
        <f t="shared" ref="X388:X400" si="605">(W388*I388)/1000</f>
        <v>18.61050980392157</v>
      </c>
      <c r="Y388" s="123">
        <f t="shared" ref="Y388:Y400" si="606">(X388*1000)/K388</f>
        <v>2.5790617799226121</v>
      </c>
      <c r="Z388" s="123">
        <f t="shared" si="598"/>
        <v>25.996942741619929</v>
      </c>
    </row>
    <row r="389" spans="1:26">
      <c r="A389" s="74"/>
      <c r="B389" s="121">
        <v>45071.383333333331</v>
      </c>
      <c r="C389" s="122">
        <v>86240</v>
      </c>
      <c r="D389" s="122">
        <v>111.4</v>
      </c>
      <c r="E389" s="122">
        <v>105.39</v>
      </c>
      <c r="F389" s="122">
        <v>193.86</v>
      </c>
      <c r="G389" s="121">
        <v>45065.370138888888</v>
      </c>
      <c r="H389" s="124">
        <v>74390</v>
      </c>
      <c r="I389" s="124">
        <f t="shared" si="599"/>
        <v>11850</v>
      </c>
      <c r="J389" s="126">
        <f t="shared" si="600"/>
        <v>6.0131944444437977</v>
      </c>
      <c r="K389" s="127">
        <v>8659</v>
      </c>
      <c r="L389" s="124">
        <f t="shared" si="601"/>
        <v>11850</v>
      </c>
      <c r="M389" s="122">
        <f t="shared" si="602"/>
        <v>0.41065000000000002</v>
      </c>
      <c r="N389" s="124">
        <f t="shared" si="603"/>
        <v>4866.2025000000003</v>
      </c>
      <c r="O389" s="123">
        <f t="shared" si="604"/>
        <v>4.8662025</v>
      </c>
      <c r="P389" s="123">
        <f t="shared" si="596"/>
        <v>5.6647789814066298</v>
      </c>
      <c r="R389" s="122">
        <v>842</v>
      </c>
      <c r="S389" s="122">
        <v>808</v>
      </c>
      <c r="T389" s="123">
        <f t="shared" si="542"/>
        <v>825</v>
      </c>
      <c r="U389" s="122">
        <v>762</v>
      </c>
      <c r="V389" s="124">
        <f t="shared" si="595"/>
        <v>1624.0157480314961</v>
      </c>
      <c r="W389" s="125">
        <f t="shared" si="597"/>
        <v>1.6240157480314961</v>
      </c>
      <c r="X389" s="123">
        <f t="shared" si="605"/>
        <v>19.24458661417323</v>
      </c>
      <c r="Y389" s="123">
        <f t="shared" si="606"/>
        <v>2.222495278227651</v>
      </c>
      <c r="Z389" s="123">
        <f t="shared" si="598"/>
        <v>22.402752404534723</v>
      </c>
    </row>
    <row r="390" spans="1:26">
      <c r="A390" s="74"/>
      <c r="B390" s="121">
        <v>45076.365277777775</v>
      </c>
      <c r="C390" s="122">
        <v>94580</v>
      </c>
      <c r="D390" s="122">
        <v>4.8099999999999996</v>
      </c>
      <c r="E390" s="122">
        <v>114.87</v>
      </c>
      <c r="F390" s="122">
        <v>262.54000000000002</v>
      </c>
      <c r="G390" s="121">
        <v>45072.381944444445</v>
      </c>
      <c r="H390" s="111">
        <v>87500</v>
      </c>
      <c r="I390" s="124">
        <f t="shared" si="599"/>
        <v>7080</v>
      </c>
      <c r="J390" s="126">
        <f t="shared" si="600"/>
        <v>3.9833333333299379</v>
      </c>
      <c r="K390" s="127">
        <v>5736</v>
      </c>
      <c r="L390" s="124">
        <f t="shared" si="601"/>
        <v>7080</v>
      </c>
      <c r="M390" s="122">
        <f t="shared" si="602"/>
        <v>0.38222</v>
      </c>
      <c r="N390" s="124">
        <f t="shared" si="603"/>
        <v>2706.1176</v>
      </c>
      <c r="O390" s="123">
        <f t="shared" si="604"/>
        <v>2.7061176000000002</v>
      </c>
      <c r="P390" s="123">
        <f t="shared" si="596"/>
        <v>4.7555204686192463</v>
      </c>
      <c r="R390" s="122">
        <v>839</v>
      </c>
      <c r="S390" s="122">
        <v>869</v>
      </c>
      <c r="T390" s="123">
        <f t="shared" si="542"/>
        <v>854</v>
      </c>
      <c r="U390" s="122">
        <v>766</v>
      </c>
      <c r="V390" s="124">
        <f>T390*2*750/U390</f>
        <v>1672.3237597911227</v>
      </c>
      <c r="W390" s="125">
        <f t="shared" si="597"/>
        <v>1.6723237597911227</v>
      </c>
      <c r="X390" s="123">
        <f t="shared" si="605"/>
        <v>11.84005221932115</v>
      </c>
      <c r="Y390" s="123">
        <f t="shared" si="606"/>
        <v>2.0641653102024318</v>
      </c>
      <c r="Z390" s="123">
        <f t="shared" si="598"/>
        <v>20.806786326840513</v>
      </c>
    </row>
    <row r="391" spans="1:26">
      <c r="A391" s="74"/>
      <c r="B391" s="121">
        <v>45083.381944444445</v>
      </c>
      <c r="C391" s="122">
        <v>108840</v>
      </c>
      <c r="D391" s="122">
        <v>5.48</v>
      </c>
      <c r="E391" s="122">
        <v>170.05</v>
      </c>
      <c r="F391" s="122">
        <v>134.16999999999999</v>
      </c>
      <c r="G391" s="121">
        <v>45079.37222222222</v>
      </c>
      <c r="H391" s="124">
        <v>99980</v>
      </c>
      <c r="I391" s="124">
        <f t="shared" si="599"/>
        <v>8860</v>
      </c>
      <c r="J391" s="126">
        <f t="shared" si="600"/>
        <v>4.0097222222248092</v>
      </c>
      <c r="K391" s="127">
        <v>5774</v>
      </c>
      <c r="L391" s="124">
        <f t="shared" si="601"/>
        <v>8860</v>
      </c>
      <c r="M391" s="122">
        <f t="shared" si="602"/>
        <v>0.30969999999999998</v>
      </c>
      <c r="N391" s="124">
        <f t="shared" si="603"/>
        <v>2743.942</v>
      </c>
      <c r="O391" s="123">
        <f t="shared" si="604"/>
        <v>2.7439420000000001</v>
      </c>
      <c r="P391" s="123">
        <f t="shared" si="596"/>
        <v>4.7902555178385864</v>
      </c>
      <c r="R391" s="122">
        <v>863</v>
      </c>
      <c r="S391" s="122">
        <v>899</v>
      </c>
      <c r="T391" s="123">
        <f t="shared" si="542"/>
        <v>881</v>
      </c>
      <c r="U391" s="122">
        <v>764</v>
      </c>
      <c r="V391" s="124">
        <f>T391*2*750/U391</f>
        <v>1729.7120418848167</v>
      </c>
      <c r="W391" s="125">
        <f t="shared" si="597"/>
        <v>1.7297120418848166</v>
      </c>
      <c r="X391" s="123">
        <f t="shared" si="605"/>
        <v>15.325248691099477</v>
      </c>
      <c r="Y391" s="123">
        <f t="shared" si="606"/>
        <v>2.654182315742895</v>
      </c>
      <c r="Z391" s="123">
        <f t="shared" si="598"/>
        <v>26.754157742688381</v>
      </c>
    </row>
    <row r="392" spans="1:26">
      <c r="A392" s="74"/>
      <c r="B392" s="121">
        <v>45084.381249999999</v>
      </c>
      <c r="C392" s="122">
        <v>111410</v>
      </c>
      <c r="D392" s="122">
        <v>7.18</v>
      </c>
      <c r="E392" s="122">
        <v>152.38999999999999</v>
      </c>
      <c r="F392" s="122">
        <v>139.97</v>
      </c>
      <c r="G392" s="121">
        <v>45079.37222222222</v>
      </c>
      <c r="H392" s="124">
        <v>99980</v>
      </c>
      <c r="I392" s="124">
        <f t="shared" si="599"/>
        <v>11430</v>
      </c>
      <c r="J392" s="126">
        <f t="shared" si="600"/>
        <v>5.0090277777781012</v>
      </c>
      <c r="K392" s="127">
        <v>7213</v>
      </c>
      <c r="L392" s="124">
        <f t="shared" si="601"/>
        <v>11430</v>
      </c>
      <c r="M392" s="122">
        <f t="shared" si="602"/>
        <v>0.29953999999999997</v>
      </c>
      <c r="N392" s="124">
        <f t="shared" si="603"/>
        <v>3423.7421999999997</v>
      </c>
      <c r="O392" s="123">
        <f t="shared" si="604"/>
        <v>3.4237421999999995</v>
      </c>
      <c r="P392" s="123">
        <f t="shared" si="596"/>
        <v>4.7846002184943845</v>
      </c>
      <c r="R392" s="122">
        <v>851</v>
      </c>
      <c r="S392" s="122">
        <v>870</v>
      </c>
      <c r="T392" s="123">
        <f t="shared" si="542"/>
        <v>860.5</v>
      </c>
      <c r="U392" s="122">
        <v>772</v>
      </c>
      <c r="V392" s="124">
        <f>T392*2*750/U392</f>
        <v>1671.9559585492227</v>
      </c>
      <c r="W392" s="125">
        <f t="shared" si="597"/>
        <v>1.6719559585492227</v>
      </c>
      <c r="X392" s="123">
        <f t="shared" si="605"/>
        <v>19.110456606217618</v>
      </c>
      <c r="Y392" s="123">
        <f t="shared" si="606"/>
        <v>2.6494463615995585</v>
      </c>
      <c r="Z392" s="123">
        <f t="shared" si="598"/>
        <v>26.706419324923552</v>
      </c>
    </row>
    <row r="393" spans="1:26">
      <c r="A393" s="74"/>
      <c r="B393" s="121">
        <v>45085.385416666664</v>
      </c>
      <c r="C393" s="122">
        <v>114090</v>
      </c>
      <c r="D393" s="122">
        <v>4.4400000000000004</v>
      </c>
      <c r="E393" s="122">
        <v>139.59</v>
      </c>
      <c r="F393" s="122">
        <v>163.16999999999999</v>
      </c>
      <c r="G393" s="121">
        <v>45079.37222222222</v>
      </c>
      <c r="H393" s="124">
        <v>99980</v>
      </c>
      <c r="I393" s="124">
        <f>C393-H393</f>
        <v>14110</v>
      </c>
      <c r="J393" s="126">
        <f>B393-G393</f>
        <v>6.0131944444437977</v>
      </c>
      <c r="K393" s="127">
        <v>8659</v>
      </c>
      <c r="L393" s="124">
        <f>C393-H393</f>
        <v>14110</v>
      </c>
      <c r="M393" s="122">
        <f>(D393+E393+F393)/1000</f>
        <v>0.30719999999999997</v>
      </c>
      <c r="N393" s="124">
        <f>M393*L393</f>
        <v>4334.5919999999996</v>
      </c>
      <c r="O393" s="123">
        <f>N393/1000</f>
        <v>4.3345919999999998</v>
      </c>
      <c r="P393" s="123">
        <f t="shared" ref="P393:P394" si="607">(O393*1000/K393)*$C$2/1000</f>
        <v>5.045927631366208</v>
      </c>
      <c r="R393" s="122">
        <v>870</v>
      </c>
      <c r="S393" s="122">
        <v>856</v>
      </c>
      <c r="T393" s="123">
        <f t="shared" ref="T393:T394" si="608">(R393+S393)/2</f>
        <v>863</v>
      </c>
      <c r="U393" s="122">
        <v>760</v>
      </c>
      <c r="V393" s="124">
        <f>T393*2*750/U393</f>
        <v>1703.2894736842106</v>
      </c>
      <c r="W393" s="125">
        <f t="shared" ref="W393:W394" si="609">V393/1000</f>
        <v>1.7032894736842106</v>
      </c>
      <c r="X393" s="123">
        <f>(W393*I393)/1000</f>
        <v>24.033414473684211</v>
      </c>
      <c r="Y393" s="123">
        <f>(X393*1000)/K393</f>
        <v>2.7755415722005092</v>
      </c>
      <c r="Z393" s="123">
        <f t="shared" ref="Z393:Z394" si="610">(Y393*$C$2)/1000</f>
        <v>27.977459047781132</v>
      </c>
    </row>
    <row r="394" spans="1:26">
      <c r="A394" s="74"/>
      <c r="B394" s="121">
        <v>45090.37222222222</v>
      </c>
      <c r="C394" s="122">
        <v>121330</v>
      </c>
      <c r="D394" s="122">
        <v>4.32</v>
      </c>
      <c r="E394" s="122">
        <v>13.68</v>
      </c>
      <c r="F394" s="122">
        <v>166.61</v>
      </c>
      <c r="G394" s="121">
        <v>45086.379861111112</v>
      </c>
      <c r="H394" s="124">
        <v>116430</v>
      </c>
      <c r="I394" s="124">
        <f t="shared" ref="I394" si="611">C394-H394</f>
        <v>4900</v>
      </c>
      <c r="J394" s="126">
        <f t="shared" ref="J394" si="612">B394-G394</f>
        <v>3.992361111108039</v>
      </c>
      <c r="K394" s="127">
        <v>5749</v>
      </c>
      <c r="L394" s="124">
        <f t="shared" ref="L394" si="613">C394-H394</f>
        <v>4900</v>
      </c>
      <c r="M394" s="122">
        <f t="shared" ref="M394" si="614">(D394+E394+F394)/1000</f>
        <v>0.18461000000000002</v>
      </c>
      <c r="N394" s="124">
        <f t="shared" ref="N394" si="615">M394*L394</f>
        <v>904.58900000000017</v>
      </c>
      <c r="O394" s="123">
        <f t="shared" si="604"/>
        <v>0.9045890000000002</v>
      </c>
      <c r="P394" s="123">
        <f t="shared" si="607"/>
        <v>1.5860596834232041</v>
      </c>
      <c r="R394" s="122">
        <v>404</v>
      </c>
      <c r="S394" s="122">
        <v>401</v>
      </c>
      <c r="T394" s="123">
        <f t="shared" si="608"/>
        <v>402.5</v>
      </c>
      <c r="U394" s="122">
        <v>754</v>
      </c>
      <c r="V394" s="124">
        <f t="shared" ref="V394" si="616">T394*2*750/U394</f>
        <v>800.72944297082233</v>
      </c>
      <c r="W394" s="125">
        <f t="shared" si="609"/>
        <v>0.80072944297082238</v>
      </c>
      <c r="X394" s="123">
        <f t="shared" ref="X394" si="617">(W394*I394)/1000</f>
        <v>3.9235742705570296</v>
      </c>
      <c r="Y394" s="123">
        <f t="shared" ref="Y394" si="618">(X394*1000)/K394</f>
        <v>0.68247943478118445</v>
      </c>
      <c r="Z394" s="123">
        <f t="shared" si="610"/>
        <v>6.8793927025943393</v>
      </c>
    </row>
    <row r="395" spans="1:26">
      <c r="A395" s="74"/>
      <c r="B395" s="121">
        <v>45097.382638888892</v>
      </c>
      <c r="C395" s="122">
        <v>132990</v>
      </c>
      <c r="D395" s="122">
        <v>5.56</v>
      </c>
      <c r="E395" s="122">
        <v>165.47</v>
      </c>
      <c r="F395" s="122">
        <v>191.68</v>
      </c>
      <c r="G395" s="121">
        <v>45093.381944444445</v>
      </c>
      <c r="H395" s="124">
        <v>125870</v>
      </c>
      <c r="I395" s="124">
        <f>C395-H395</f>
        <v>7120</v>
      </c>
      <c r="J395" s="126">
        <f>B395-G395</f>
        <v>4.0006944444467081</v>
      </c>
      <c r="K395" s="127">
        <v>5761</v>
      </c>
      <c r="L395" s="124">
        <f>C395-H395</f>
        <v>7120</v>
      </c>
      <c r="M395" s="122">
        <f>(D395+E395+F395)/1000</f>
        <v>0.36271000000000003</v>
      </c>
      <c r="N395" s="124">
        <f>M395*L395</f>
        <v>2582.4952000000003</v>
      </c>
      <c r="O395" s="123">
        <f>N395/1000</f>
        <v>2.5824952000000003</v>
      </c>
      <c r="P395" s="123">
        <f t="shared" si="596"/>
        <v>4.5185821239368167</v>
      </c>
      <c r="R395" s="122">
        <v>734</v>
      </c>
      <c r="S395" s="122">
        <v>710</v>
      </c>
      <c r="T395" s="123">
        <f t="shared" si="542"/>
        <v>722</v>
      </c>
      <c r="U395" s="122">
        <v>740</v>
      </c>
      <c r="V395" s="124">
        <f>T395*2*750/U395</f>
        <v>1463.5135135135135</v>
      </c>
      <c r="W395" s="125">
        <f t="shared" si="597"/>
        <v>1.4635135135135136</v>
      </c>
      <c r="X395" s="123">
        <f>(W395*I395)/1000</f>
        <v>10.420216216216216</v>
      </c>
      <c r="Y395" s="123">
        <f>(X395*1000)/K395</f>
        <v>1.8087512959930945</v>
      </c>
      <c r="Z395" s="123">
        <f t="shared" si="598"/>
        <v>18.232213063610395</v>
      </c>
    </row>
    <row r="396" spans="1:26">
      <c r="A396" s="74"/>
      <c r="B396" s="121">
        <v>45104.363888888889</v>
      </c>
      <c r="C396" s="122">
        <v>144700</v>
      </c>
      <c r="D396" s="122">
        <v>5.0663499999999999</v>
      </c>
      <c r="E396" s="122">
        <v>18.198699999999999</v>
      </c>
      <c r="F396" s="122">
        <v>155.3125</v>
      </c>
      <c r="G396" s="121">
        <v>45100.385416666664</v>
      </c>
      <c r="H396" s="124">
        <v>138170</v>
      </c>
      <c r="I396" s="124">
        <f>C396-H396</f>
        <v>6530</v>
      </c>
      <c r="J396" s="126">
        <f>B396-G396</f>
        <v>3.9784722222248092</v>
      </c>
      <c r="K396" s="127">
        <v>5729</v>
      </c>
      <c r="L396" s="124">
        <f>C396-H396</f>
        <v>6530</v>
      </c>
      <c r="M396" s="122">
        <f>(D396+E396+F396)/1000</f>
        <v>0.17857755</v>
      </c>
      <c r="N396" s="124">
        <f>M396*L396</f>
        <v>1166.1114015000001</v>
      </c>
      <c r="O396" s="123">
        <f>N396/1000</f>
        <v>1.1661114015</v>
      </c>
      <c r="P396" s="123">
        <f t="shared" si="596"/>
        <v>2.0517372887275269</v>
      </c>
      <c r="R396" s="122">
        <v>484</v>
      </c>
      <c r="S396" s="122">
        <v>493</v>
      </c>
      <c r="T396" s="123">
        <f t="shared" si="542"/>
        <v>488.5</v>
      </c>
      <c r="U396" s="122">
        <v>786</v>
      </c>
      <c r="V396" s="124">
        <f>T396*2*750/U396</f>
        <v>932.25190839694653</v>
      </c>
      <c r="W396" s="125">
        <f t="shared" si="597"/>
        <v>0.93225190839694649</v>
      </c>
      <c r="X396" s="123">
        <f>(W396*I396)/1000</f>
        <v>6.08760496183206</v>
      </c>
      <c r="Y396" s="123">
        <f>(X396*1000)/K396</f>
        <v>1.0625946870015814</v>
      </c>
      <c r="Z396" s="123">
        <f t="shared" si="598"/>
        <v>10.710954444975942</v>
      </c>
    </row>
    <row r="397" spans="1:26">
      <c r="A397" s="74"/>
      <c r="B397" s="121">
        <v>45111.377083333333</v>
      </c>
      <c r="C397" s="122">
        <v>156170</v>
      </c>
      <c r="D397" s="122">
        <v>14.62</v>
      </c>
      <c r="E397" s="122">
        <v>75.95</v>
      </c>
      <c r="F397" s="122">
        <v>100.39</v>
      </c>
      <c r="G397" s="121">
        <v>45107.379166666666</v>
      </c>
      <c r="H397" s="124">
        <v>149760</v>
      </c>
      <c r="I397" s="124">
        <f>C397-H397</f>
        <v>6410</v>
      </c>
      <c r="J397" s="126">
        <f>B397-G397</f>
        <v>3.9979166666671517</v>
      </c>
      <c r="K397" s="127">
        <v>5757</v>
      </c>
      <c r="L397" s="124">
        <f>C397-H397</f>
        <v>6410</v>
      </c>
      <c r="M397" s="122">
        <f>(D397+E397+F397)/1000</f>
        <v>0.19096000000000002</v>
      </c>
      <c r="N397" s="124">
        <f>M397*L397</f>
        <v>1224.0536000000002</v>
      </c>
      <c r="O397" s="123">
        <f>N397/1000</f>
        <v>1.2240536000000002</v>
      </c>
      <c r="P397" s="123">
        <f t="shared" si="596"/>
        <v>2.1432100552371032</v>
      </c>
      <c r="R397" s="122">
        <v>522</v>
      </c>
      <c r="S397" s="122">
        <v>514</v>
      </c>
      <c r="T397" s="123">
        <f t="shared" si="542"/>
        <v>518</v>
      </c>
      <c r="U397" s="122">
        <v>748</v>
      </c>
      <c r="V397" s="124">
        <f>T397*2*750/U397</f>
        <v>1038.7700534759358</v>
      </c>
      <c r="W397" s="125">
        <f t="shared" si="597"/>
        <v>1.0387700534759359</v>
      </c>
      <c r="X397" s="123">
        <f>(W397*I397)/1000</f>
        <v>6.6585160427807484</v>
      </c>
      <c r="Y397" s="123">
        <f>(X397*1000)/K397</f>
        <v>1.156594761643347</v>
      </c>
      <c r="Z397" s="123">
        <f t="shared" si="598"/>
        <v>11.658475197364938</v>
      </c>
    </row>
    <row r="398" spans="1:26">
      <c r="A398" s="74"/>
      <c r="B398" s="121">
        <v>45118.37222222222</v>
      </c>
      <c r="C398" s="122">
        <v>174380</v>
      </c>
      <c r="D398" s="122">
        <v>5.37</v>
      </c>
      <c r="E398" s="122">
        <v>29.63</v>
      </c>
      <c r="F398" s="122">
        <v>70.89</v>
      </c>
      <c r="G398" s="121">
        <v>45114.365277777775</v>
      </c>
      <c r="H398" s="124">
        <v>164000</v>
      </c>
      <c r="I398" s="124">
        <f>C398-H398</f>
        <v>10380</v>
      </c>
      <c r="J398" s="126">
        <f>B398-G398</f>
        <v>4.0069444444452529</v>
      </c>
      <c r="K398" s="127">
        <v>5770</v>
      </c>
      <c r="L398" s="124">
        <f>C398-H398</f>
        <v>10380</v>
      </c>
      <c r="M398" s="122">
        <f>(D398+E398+F398)/1000</f>
        <v>0.10589</v>
      </c>
      <c r="N398" s="124">
        <f>M398*L398</f>
        <v>1099.1381999999999</v>
      </c>
      <c r="O398" s="123">
        <f>N398/1000</f>
        <v>1.0991381999999998</v>
      </c>
      <c r="P398" s="123">
        <f t="shared" si="596"/>
        <v>1.9201582419410743</v>
      </c>
      <c r="R398" s="122">
        <v>383</v>
      </c>
      <c r="S398" s="122">
        <v>366</v>
      </c>
      <c r="T398" s="123">
        <f t="shared" si="542"/>
        <v>374.5</v>
      </c>
      <c r="U398" s="122">
        <v>758</v>
      </c>
      <c r="V398" s="124">
        <f>T398*2*750/U398</f>
        <v>741.09498680738784</v>
      </c>
      <c r="W398" s="125">
        <f t="shared" si="597"/>
        <v>0.74109498680738783</v>
      </c>
      <c r="X398" s="123">
        <f>(W398*I398)/1000</f>
        <v>7.6925659630606864</v>
      </c>
      <c r="Y398" s="123">
        <f>(X398*1000)/K398</f>
        <v>1.3332003402184898</v>
      </c>
      <c r="Z398" s="123">
        <f t="shared" si="598"/>
        <v>13.438659429402376</v>
      </c>
    </row>
    <row r="399" spans="1:26">
      <c r="A399" s="74"/>
      <c r="B399" s="121">
        <v>45120.371527777781</v>
      </c>
      <c r="C399" s="122">
        <v>179350</v>
      </c>
      <c r="D399" s="122">
        <v>8.2200000000000006</v>
      </c>
      <c r="E399" s="122">
        <v>11.58</v>
      </c>
      <c r="F399" s="122">
        <v>124.19</v>
      </c>
      <c r="G399" s="121">
        <v>45114.365277777775</v>
      </c>
      <c r="H399" s="124">
        <v>164000</v>
      </c>
      <c r="I399" s="124">
        <f>C399-H399</f>
        <v>15350</v>
      </c>
      <c r="J399" s="126">
        <f>B399-G399</f>
        <v>6.0062500000058208</v>
      </c>
      <c r="K399" s="127">
        <v>8649</v>
      </c>
      <c r="L399" s="124">
        <f>C399-H399</f>
        <v>15350</v>
      </c>
      <c r="M399" s="122">
        <f>(D399+E399+F399)/1000</f>
        <v>0.14399000000000001</v>
      </c>
      <c r="N399" s="124">
        <f>M399*L399</f>
        <v>2210.2465000000002</v>
      </c>
      <c r="O399" s="123">
        <f>N399/1000</f>
        <v>2.2102465000000002</v>
      </c>
      <c r="P399" s="123">
        <f t="shared" si="596"/>
        <v>2.5759376482830385</v>
      </c>
      <c r="R399" s="122">
        <v>414</v>
      </c>
      <c r="S399" s="122">
        <v>400</v>
      </c>
      <c r="T399" s="123">
        <f t="shared" si="542"/>
        <v>407</v>
      </c>
      <c r="U399" s="122">
        <v>753</v>
      </c>
      <c r="V399" s="124">
        <f>T399*2*750/U399</f>
        <v>810.75697211155375</v>
      </c>
      <c r="W399" s="125">
        <f t="shared" si="597"/>
        <v>0.81075697211155373</v>
      </c>
      <c r="X399" s="123">
        <f>(W399*I399)/1000</f>
        <v>12.44511952191235</v>
      </c>
      <c r="Y399" s="123">
        <f>(X399*1000)/K399</f>
        <v>1.4389084890637471</v>
      </c>
      <c r="Z399" s="123">
        <f t="shared" si="598"/>
        <v>14.504197569762571</v>
      </c>
    </row>
    <row r="400" spans="1:26">
      <c r="A400" s="74"/>
      <c r="B400" s="121">
        <v>45124.708333333336</v>
      </c>
      <c r="C400" s="122">
        <v>190370</v>
      </c>
      <c r="D400" s="122">
        <v>7.24</v>
      </c>
      <c r="E400" s="122">
        <v>8.67</v>
      </c>
      <c r="F400" s="122">
        <v>112.74</v>
      </c>
      <c r="G400" s="121">
        <v>45121.372916666667</v>
      </c>
      <c r="H400" s="124">
        <v>182050</v>
      </c>
      <c r="I400" s="124">
        <f t="shared" si="599"/>
        <v>8320</v>
      </c>
      <c r="J400" s="126">
        <f t="shared" si="600"/>
        <v>3.3354166666686069</v>
      </c>
      <c r="K400" s="127">
        <v>4803</v>
      </c>
      <c r="L400" s="124">
        <f t="shared" si="601"/>
        <v>8320</v>
      </c>
      <c r="M400" s="122">
        <f t="shared" si="602"/>
        <v>0.12865000000000001</v>
      </c>
      <c r="N400" s="124">
        <f t="shared" si="603"/>
        <v>1070.3680000000002</v>
      </c>
      <c r="O400" s="123">
        <f t="shared" si="604"/>
        <v>1.0703680000000002</v>
      </c>
      <c r="P400" s="123">
        <f t="shared" si="596"/>
        <v>2.2463688194878206</v>
      </c>
      <c r="R400" s="122">
        <v>543</v>
      </c>
      <c r="S400" s="122">
        <v>552</v>
      </c>
      <c r="T400" s="123">
        <f t="shared" si="542"/>
        <v>547.5</v>
      </c>
      <c r="U400" s="122">
        <v>776</v>
      </c>
      <c r="V400" s="124">
        <f t="shared" si="595"/>
        <v>1058.3118556701031</v>
      </c>
      <c r="W400" s="125">
        <f t="shared" si="597"/>
        <v>1.0583118556701032</v>
      </c>
      <c r="X400" s="123">
        <f t="shared" si="605"/>
        <v>8.8051546391752584</v>
      </c>
      <c r="Y400" s="123">
        <f t="shared" si="606"/>
        <v>1.8332614281022814</v>
      </c>
      <c r="Z400" s="123">
        <f t="shared" si="598"/>
        <v>18.479275195270993</v>
      </c>
    </row>
    <row r="401" spans="1:26">
      <c r="A401" s="74"/>
      <c r="B401" s="121">
        <v>45132.39166666667</v>
      </c>
      <c r="C401" s="122">
        <v>210110</v>
      </c>
      <c r="D401" s="122">
        <v>8.8596800000000009</v>
      </c>
      <c r="E401" s="122">
        <v>86.478629999999995</v>
      </c>
      <c r="F401" s="122">
        <v>88.528729999999996</v>
      </c>
      <c r="G401" s="121">
        <v>45128.371527777781</v>
      </c>
      <c r="H401" s="124">
        <v>199120</v>
      </c>
      <c r="I401" s="124">
        <f>C401-H401</f>
        <v>10990</v>
      </c>
      <c r="J401" s="126">
        <f>B401-G401</f>
        <v>4.0201388888890506</v>
      </c>
      <c r="K401" s="127">
        <v>5789</v>
      </c>
      <c r="L401" s="124">
        <f>C401-H401</f>
        <v>10990</v>
      </c>
      <c r="M401" s="122">
        <f>(D401+E401+F401)/1000</f>
        <v>0.18386703999999998</v>
      </c>
      <c r="N401" s="124">
        <f>M401*L401</f>
        <v>2020.6987695999999</v>
      </c>
      <c r="O401" s="123">
        <f>N401/1000</f>
        <v>2.0206987696000001</v>
      </c>
      <c r="P401" s="123">
        <f t="shared" si="596"/>
        <v>3.5185081357001211</v>
      </c>
      <c r="R401" s="122">
        <v>580</v>
      </c>
      <c r="S401" s="122">
        <v>575</v>
      </c>
      <c r="T401" s="123">
        <f t="shared" si="542"/>
        <v>577.5</v>
      </c>
      <c r="U401" s="122">
        <v>777</v>
      </c>
      <c r="V401" s="124">
        <f>T401*2*750/U401</f>
        <v>1114.8648648648648</v>
      </c>
      <c r="W401" s="125">
        <f t="shared" si="597"/>
        <v>1.1148648648648647</v>
      </c>
      <c r="X401" s="123">
        <f>(W401*I401)/1000</f>
        <v>12.252364864864862</v>
      </c>
      <c r="Y401" s="123">
        <f>(X401*1000)/K401</f>
        <v>2.1164907349913391</v>
      </c>
      <c r="Z401" s="123">
        <f t="shared" si="598"/>
        <v>21.334226608712701</v>
      </c>
    </row>
    <row r="402" spans="1:26">
      <c r="A402" s="74"/>
      <c r="B402" s="121">
        <v>45139.371527777781</v>
      </c>
      <c r="C402" s="122">
        <v>227380</v>
      </c>
      <c r="D402" s="122">
        <v>11.099</v>
      </c>
      <c r="E402" s="122">
        <v>133.14599999999999</v>
      </c>
      <c r="F402" s="122">
        <v>71.418999999999997</v>
      </c>
      <c r="G402" s="121">
        <v>45135.375694444447</v>
      </c>
      <c r="H402" s="124">
        <v>218150</v>
      </c>
      <c r="I402" s="124">
        <f>C402-H402</f>
        <v>9230</v>
      </c>
      <c r="J402" s="126">
        <f>B402-G402</f>
        <v>3.9958333333343035</v>
      </c>
      <c r="K402" s="127">
        <v>5754</v>
      </c>
      <c r="L402" s="124">
        <f>C402-H402</f>
        <v>9230</v>
      </c>
      <c r="M402" s="122">
        <f>(D402+E402+F402)/1000</f>
        <v>0.21566399999999999</v>
      </c>
      <c r="N402" s="124">
        <f>M402*L402</f>
        <v>1990.57872</v>
      </c>
      <c r="O402" s="123">
        <f>N402/1000</f>
        <v>1.99057872</v>
      </c>
      <c r="P402" s="123">
        <f t="shared" si="596"/>
        <v>3.4871452029197081</v>
      </c>
      <c r="R402" s="122">
        <v>585</v>
      </c>
      <c r="S402" s="122">
        <v>595</v>
      </c>
      <c r="T402" s="123">
        <f t="shared" si="542"/>
        <v>590</v>
      </c>
      <c r="U402" s="122">
        <v>784</v>
      </c>
      <c r="V402" s="124">
        <f>T402*2*750/U402</f>
        <v>1128.8265306122448</v>
      </c>
      <c r="W402" s="125">
        <f t="shared" si="597"/>
        <v>1.1288265306122449</v>
      </c>
      <c r="X402" s="123">
        <f>(W402*I402)/1000</f>
        <v>10.419068877551021</v>
      </c>
      <c r="Y402" s="123">
        <f>(X402*1000)/K402</f>
        <v>1.8107523249132813</v>
      </c>
      <c r="Z402" s="123">
        <f t="shared" si="598"/>
        <v>18.252383435125875</v>
      </c>
    </row>
    <row r="403" spans="1:26">
      <c r="A403" s="74"/>
      <c r="B403" s="121">
        <v>45146.367361111108</v>
      </c>
      <c r="C403" s="122">
        <v>243080</v>
      </c>
      <c r="D403" s="122">
        <v>14.91</v>
      </c>
      <c r="E403" s="122">
        <v>59.71</v>
      </c>
      <c r="F403" s="122">
        <v>107.89</v>
      </c>
      <c r="G403" s="121">
        <v>45142.363888888889</v>
      </c>
      <c r="H403" s="111">
        <v>233640</v>
      </c>
      <c r="I403" s="124">
        <f t="shared" ref="I403:I408" si="619">C403-H403</f>
        <v>9440</v>
      </c>
      <c r="J403" s="126">
        <f t="shared" ref="J403:J408" si="620">B403-G403</f>
        <v>4.0034722222189885</v>
      </c>
      <c r="K403" s="127">
        <v>5765</v>
      </c>
      <c r="L403" s="124">
        <f t="shared" ref="L403:L408" si="621">C403-H403</f>
        <v>9440</v>
      </c>
      <c r="M403" s="122">
        <f t="shared" ref="M403:M408" si="622">(D403+E403+F403)/1000</f>
        <v>0.18250999999999998</v>
      </c>
      <c r="N403" s="124">
        <f t="shared" ref="N403:N408" si="623">M403*L403</f>
        <v>1722.8943999999997</v>
      </c>
      <c r="O403" s="123">
        <f t="shared" ref="O403:O408" si="624">N403/1000</f>
        <v>1.7228943999999997</v>
      </c>
      <c r="P403" s="123">
        <f t="shared" si="596"/>
        <v>3.0124502258456194</v>
      </c>
      <c r="R403" s="122">
        <v>492</v>
      </c>
      <c r="S403" s="122">
        <v>490</v>
      </c>
      <c r="T403" s="123">
        <f t="shared" si="542"/>
        <v>491</v>
      </c>
      <c r="U403" s="122">
        <v>745</v>
      </c>
      <c r="V403" s="124">
        <f t="shared" ref="V403:V408" si="625">T403*2*750/U403</f>
        <v>988.59060402684565</v>
      </c>
      <c r="W403" s="125">
        <f t="shared" si="597"/>
        <v>0.98859060402684562</v>
      </c>
      <c r="X403" s="123">
        <f t="shared" ref="X403:X408" si="626">(W403*I403)/1000</f>
        <v>9.3322953020134225</v>
      </c>
      <c r="Y403" s="123">
        <f t="shared" ref="Y403:Y408" si="627">(X403*1000)/K403</f>
        <v>1.6187849613206284</v>
      </c>
      <c r="Z403" s="123">
        <f t="shared" si="598"/>
        <v>16.317352410111933</v>
      </c>
    </row>
    <row r="404" spans="1:26">
      <c r="A404" s="74"/>
      <c r="B404" s="121">
        <v>45153.375</v>
      </c>
      <c r="C404" s="122">
        <v>260350</v>
      </c>
      <c r="D404" s="122">
        <v>20.28</v>
      </c>
      <c r="E404" s="122">
        <v>63.1</v>
      </c>
      <c r="F404" s="122">
        <v>98.93</v>
      </c>
      <c r="G404" s="121">
        <v>45149.363194444442</v>
      </c>
      <c r="H404" s="124">
        <v>250990</v>
      </c>
      <c r="I404" s="124">
        <f>C404-H404</f>
        <v>9360</v>
      </c>
      <c r="J404" s="126">
        <f>B404-G404</f>
        <v>4.0118055555576575</v>
      </c>
      <c r="K404" s="127">
        <v>5777</v>
      </c>
      <c r="L404" s="124">
        <f>C404-H404</f>
        <v>9360</v>
      </c>
      <c r="M404" s="122">
        <f>(D404+E404+F404)/1000</f>
        <v>0.18231</v>
      </c>
      <c r="N404" s="124">
        <f>M404*L404</f>
        <v>1706.4215999999999</v>
      </c>
      <c r="O404" s="123">
        <f>N404/1000</f>
        <v>1.7064215999999999</v>
      </c>
      <c r="P404" s="123">
        <f t="shared" si="596"/>
        <v>2.9774501866020424</v>
      </c>
      <c r="R404" s="122">
        <v>466</v>
      </c>
      <c r="S404" s="122">
        <v>502</v>
      </c>
      <c r="T404" s="123">
        <f t="shared" si="542"/>
        <v>484</v>
      </c>
      <c r="U404" s="122">
        <v>785</v>
      </c>
      <c r="V404" s="124">
        <f>T404*2*750/U404</f>
        <v>924.84076433121015</v>
      </c>
      <c r="W404" s="125">
        <f t="shared" si="597"/>
        <v>0.92484076433121021</v>
      </c>
      <c r="X404" s="123">
        <f>(W404*I404)/1000</f>
        <v>8.6565095541401273</v>
      </c>
      <c r="Y404" s="123">
        <f>(X404*1000)/K404</f>
        <v>1.4984437517985334</v>
      </c>
      <c r="Z404" s="123">
        <f t="shared" si="598"/>
        <v>15.104313018129217</v>
      </c>
    </row>
    <row r="405" spans="1:26">
      <c r="A405" s="74"/>
      <c r="B405" s="121">
        <v>45160.372916666667</v>
      </c>
      <c r="C405" s="122">
        <v>275980</v>
      </c>
      <c r="D405" s="122">
        <v>11.53</v>
      </c>
      <c r="E405" s="122">
        <v>122.65</v>
      </c>
      <c r="F405" s="122">
        <v>157.85</v>
      </c>
      <c r="G405" s="121">
        <v>45156.369444444441</v>
      </c>
      <c r="H405" s="124">
        <v>266100</v>
      </c>
      <c r="I405" s="124">
        <f>C405-H405</f>
        <v>9880</v>
      </c>
      <c r="J405" s="126">
        <f>B405-G405</f>
        <v>4.0034722222262644</v>
      </c>
      <c r="K405" s="127">
        <v>5765</v>
      </c>
      <c r="L405" s="124">
        <f>C405-H405</f>
        <v>9880</v>
      </c>
      <c r="M405" s="122">
        <f>(D405+E405+F405)/1000</f>
        <v>0.29202999999999996</v>
      </c>
      <c r="N405" s="124">
        <f>M405*L405</f>
        <v>2885.2563999999998</v>
      </c>
      <c r="O405" s="123">
        <f>N405/1000</f>
        <v>2.8852563999999998</v>
      </c>
      <c r="P405" s="123">
        <f t="shared" si="596"/>
        <v>5.0448195163920211</v>
      </c>
      <c r="R405" s="122">
        <v>723</v>
      </c>
      <c r="S405" s="122">
        <v>744</v>
      </c>
      <c r="T405" s="123">
        <f t="shared" si="542"/>
        <v>733.5</v>
      </c>
      <c r="U405" s="122">
        <v>783</v>
      </c>
      <c r="V405" s="124">
        <f>T405*2*750/U405</f>
        <v>1405.1724137931035</v>
      </c>
      <c r="W405" s="125">
        <f t="shared" si="597"/>
        <v>1.4051724137931034</v>
      </c>
      <c r="X405" s="123">
        <f>(W405*I405)/1000</f>
        <v>13.883103448275863</v>
      </c>
      <c r="Y405" s="123">
        <f>(X405*1000)/K405</f>
        <v>2.4081705894667582</v>
      </c>
      <c r="Z405" s="123">
        <f t="shared" si="598"/>
        <v>24.274359541824925</v>
      </c>
    </row>
    <row r="406" spans="1:26">
      <c r="A406" s="74"/>
      <c r="B406" s="121">
        <v>45167.372916666667</v>
      </c>
      <c r="C406" s="122">
        <v>294050</v>
      </c>
      <c r="D406" s="122">
        <v>13.01</v>
      </c>
      <c r="E406" s="122">
        <v>69.055999999999997</v>
      </c>
      <c r="F406" s="122">
        <v>220.197</v>
      </c>
      <c r="G406" s="121">
        <v>45163.375694444447</v>
      </c>
      <c r="H406" s="124">
        <v>284060</v>
      </c>
      <c r="I406" s="124">
        <f>C406-H406</f>
        <v>9990</v>
      </c>
      <c r="J406" s="126">
        <f>B406-G406</f>
        <v>3.9972222222204437</v>
      </c>
      <c r="K406" s="127">
        <v>5756</v>
      </c>
      <c r="L406" s="124">
        <f>C406-H406</f>
        <v>9990</v>
      </c>
      <c r="M406" s="122">
        <f>(D406+E406+F406)/1000</f>
        <v>0.30226300000000006</v>
      </c>
      <c r="N406" s="124">
        <f>M406*L406</f>
        <v>3019.6073700000006</v>
      </c>
      <c r="O406" s="123">
        <f>N406/1000</f>
        <v>3.0196073700000006</v>
      </c>
      <c r="P406" s="123">
        <f t="shared" si="596"/>
        <v>5.2879851093815162</v>
      </c>
      <c r="R406" s="122">
        <v>703</v>
      </c>
      <c r="S406" s="122">
        <v>684</v>
      </c>
      <c r="T406" s="123">
        <f t="shared" si="542"/>
        <v>693.5</v>
      </c>
      <c r="U406" s="122">
        <v>745</v>
      </c>
      <c r="V406" s="124">
        <f>T406*2*750/U406</f>
        <v>1396.3087248322147</v>
      </c>
      <c r="W406" s="125">
        <f t="shared" si="597"/>
        <v>1.3963087248322148</v>
      </c>
      <c r="X406" s="123">
        <f>(W406*I406)/1000</f>
        <v>13.949124161073826</v>
      </c>
      <c r="Y406" s="123">
        <f>(X406*1000)/K406</f>
        <v>2.4234058653707131</v>
      </c>
      <c r="Z406" s="123">
        <f t="shared" si="598"/>
        <v>24.427931122936787</v>
      </c>
    </row>
    <row r="407" spans="1:26">
      <c r="A407" s="74"/>
      <c r="B407" s="121">
        <v>45174.37222222222</v>
      </c>
      <c r="C407" s="122">
        <v>311090</v>
      </c>
      <c r="D407" s="122">
        <v>13.78</v>
      </c>
      <c r="E407" s="122">
        <v>6.73</v>
      </c>
      <c r="F407" s="122">
        <v>152.08000000000001</v>
      </c>
      <c r="G407" s="121">
        <v>45170.375</v>
      </c>
      <c r="H407" s="124">
        <v>301000</v>
      </c>
      <c r="I407" s="124">
        <f>C407-H407</f>
        <v>10090</v>
      </c>
      <c r="J407" s="126">
        <f>B407-G407</f>
        <v>3.9972222222204437</v>
      </c>
      <c r="K407" s="127">
        <v>5756</v>
      </c>
      <c r="L407" s="124">
        <f>C407-H407</f>
        <v>10090</v>
      </c>
      <c r="M407" s="122">
        <f>(D407+E407+F407)/1000</f>
        <v>0.17258999999999999</v>
      </c>
      <c r="N407" s="124">
        <f>M407*L407</f>
        <v>1741.4331</v>
      </c>
      <c r="O407" s="123">
        <f>N407/1000</f>
        <v>1.7414331000000001</v>
      </c>
      <c r="P407" s="123">
        <f t="shared" si="596"/>
        <v>3.0496257206393325</v>
      </c>
      <c r="R407" s="122">
        <v>564</v>
      </c>
      <c r="S407" s="122">
        <v>592</v>
      </c>
      <c r="T407" s="123">
        <f t="shared" si="542"/>
        <v>578</v>
      </c>
      <c r="U407" s="122">
        <v>779</v>
      </c>
      <c r="V407" s="124">
        <f>T407*2*750/U407</f>
        <v>1112.9653401797175</v>
      </c>
      <c r="W407" s="125">
        <f t="shared" si="597"/>
        <v>1.1129653401797175</v>
      </c>
      <c r="X407" s="123">
        <f>(W407*I407)/1000</f>
        <v>11.22982028241335</v>
      </c>
      <c r="Y407" s="123">
        <f>(X407*1000)/K407</f>
        <v>1.9509764215450573</v>
      </c>
      <c r="Z407" s="123">
        <f t="shared" si="598"/>
        <v>19.665842329174179</v>
      </c>
    </row>
    <row r="408" spans="1:26">
      <c r="A408" s="74"/>
      <c r="B408" s="121">
        <v>45181.373611111114</v>
      </c>
      <c r="C408" s="122">
        <v>326610</v>
      </c>
      <c r="D408" s="122">
        <v>14.164999999999999</v>
      </c>
      <c r="E408" s="122">
        <v>11.57</v>
      </c>
      <c r="F408" s="122">
        <v>151.41</v>
      </c>
      <c r="G408" s="121">
        <v>45177.372916666667</v>
      </c>
      <c r="H408" s="124">
        <v>318250</v>
      </c>
      <c r="I408" s="124">
        <f t="shared" si="619"/>
        <v>8360</v>
      </c>
      <c r="J408" s="126">
        <f t="shared" si="620"/>
        <v>4.0006944444467081</v>
      </c>
      <c r="K408" s="127">
        <v>5761</v>
      </c>
      <c r="L408" s="124">
        <f t="shared" si="621"/>
        <v>8360</v>
      </c>
      <c r="M408" s="122">
        <f t="shared" si="622"/>
        <v>0.17714499999999997</v>
      </c>
      <c r="N408" s="124">
        <f t="shared" si="623"/>
        <v>1480.9321999999997</v>
      </c>
      <c r="O408" s="123">
        <f t="shared" si="624"/>
        <v>1.4809321999999998</v>
      </c>
      <c r="P408" s="123">
        <f t="shared" si="596"/>
        <v>2.5911814921020651</v>
      </c>
      <c r="R408" s="122">
        <v>518</v>
      </c>
      <c r="S408" s="122">
        <v>554</v>
      </c>
      <c r="T408" s="123">
        <f t="shared" si="542"/>
        <v>536</v>
      </c>
      <c r="U408" s="122">
        <v>742</v>
      </c>
      <c r="V408" s="124">
        <f t="shared" si="625"/>
        <v>1083.5579514824799</v>
      </c>
      <c r="W408" s="125">
        <f t="shared" si="597"/>
        <v>1.0835579514824798</v>
      </c>
      <c r="X408" s="123">
        <f t="shared" si="626"/>
        <v>9.0585444743935319</v>
      </c>
      <c r="Y408" s="123">
        <f t="shared" si="627"/>
        <v>1.5723909867025745</v>
      </c>
      <c r="Z408" s="123">
        <f t="shared" si="598"/>
        <v>15.849701145961951</v>
      </c>
    </row>
    <row r="409" spans="1:26">
      <c r="A409" s="74"/>
      <c r="B409" s="121">
        <v>45188.369444444441</v>
      </c>
      <c r="C409" s="122">
        <v>344720</v>
      </c>
      <c r="D409" s="122">
        <v>41.879399999999997</v>
      </c>
      <c r="E409" s="122">
        <v>36.866379999999999</v>
      </c>
      <c r="F409" s="122">
        <v>165.69525999999999</v>
      </c>
      <c r="G409" s="121">
        <v>45184.375694444447</v>
      </c>
      <c r="H409" s="124">
        <v>334100</v>
      </c>
      <c r="I409" s="124">
        <f t="shared" ref="I409:I415" si="628">C409-H409</f>
        <v>10620</v>
      </c>
      <c r="J409" s="126">
        <f t="shared" ref="J409:J415" si="629">B409-G409</f>
        <v>3.9937499999941792</v>
      </c>
      <c r="K409" s="127">
        <v>5751</v>
      </c>
      <c r="L409" s="124">
        <f t="shared" ref="L409:L415" si="630">C409-H409</f>
        <v>10620</v>
      </c>
      <c r="M409" s="122">
        <f t="shared" ref="M409:M415" si="631">(D409+E409+F409)/1000</f>
        <v>0.24444104</v>
      </c>
      <c r="N409" s="124">
        <f t="shared" ref="N409:N415" si="632">M409*L409</f>
        <v>2595.9638448000001</v>
      </c>
      <c r="O409" s="123">
        <f t="shared" ref="O409:O415" si="633">N409/1000</f>
        <v>2.5959638448</v>
      </c>
      <c r="P409" s="123">
        <f t="shared" si="596"/>
        <v>4.550046175549296</v>
      </c>
      <c r="R409" s="122">
        <v>673</v>
      </c>
      <c r="S409" s="122">
        <v>663</v>
      </c>
      <c r="T409" s="123">
        <f t="shared" si="542"/>
        <v>668</v>
      </c>
      <c r="U409" s="122">
        <v>775</v>
      </c>
      <c r="V409" s="124">
        <f t="shared" ref="V409:V415" si="634">T409*2*750/U409</f>
        <v>1292.9032258064517</v>
      </c>
      <c r="W409" s="125">
        <f t="shared" si="597"/>
        <v>1.2929032258064517</v>
      </c>
      <c r="X409" s="123">
        <f t="shared" ref="X409:X415" si="635">(W409*I409)/1000</f>
        <v>13.730632258064517</v>
      </c>
      <c r="Y409" s="123">
        <f t="shared" ref="Y409:Y415" si="636">(X409*1000)/K409</f>
        <v>2.3875208238679391</v>
      </c>
      <c r="Z409" s="123">
        <f t="shared" si="598"/>
        <v>24.066209904588824</v>
      </c>
    </row>
    <row r="410" spans="1:26">
      <c r="A410" s="74"/>
      <c r="B410" s="121">
        <v>45195.375</v>
      </c>
      <c r="C410" s="122">
        <v>358880</v>
      </c>
      <c r="D410" s="122">
        <v>46.757899999999999</v>
      </c>
      <c r="E410" s="122">
        <v>144.5</v>
      </c>
      <c r="F410" s="122">
        <v>130.94999999999999</v>
      </c>
      <c r="G410" s="121">
        <v>45191.371527777781</v>
      </c>
      <c r="H410" s="124">
        <v>350900</v>
      </c>
      <c r="I410" s="124">
        <f t="shared" si="628"/>
        <v>7980</v>
      </c>
      <c r="J410" s="126">
        <f t="shared" si="629"/>
        <v>4.0034722222189885</v>
      </c>
      <c r="K410" s="127">
        <v>5765</v>
      </c>
      <c r="L410" s="124">
        <f t="shared" si="630"/>
        <v>7980</v>
      </c>
      <c r="M410" s="122">
        <f t="shared" si="631"/>
        <v>0.32220789999999999</v>
      </c>
      <c r="N410" s="124">
        <f t="shared" si="632"/>
        <v>2571.2190419999997</v>
      </c>
      <c r="O410" s="123">
        <f t="shared" si="633"/>
        <v>2.5712190419999996</v>
      </c>
      <c r="P410" s="123">
        <f t="shared" si="596"/>
        <v>4.4957307794206409</v>
      </c>
      <c r="R410" s="122">
        <v>864</v>
      </c>
      <c r="S410" s="122">
        <v>843</v>
      </c>
      <c r="T410" s="123">
        <f t="shared" si="542"/>
        <v>853.5</v>
      </c>
      <c r="U410" s="122">
        <v>751</v>
      </c>
      <c r="V410" s="124">
        <f t="shared" si="634"/>
        <v>1704.7270306258322</v>
      </c>
      <c r="W410" s="125">
        <f t="shared" si="597"/>
        <v>1.7047270306258322</v>
      </c>
      <c r="X410" s="123">
        <f t="shared" si="635"/>
        <v>13.60372170439414</v>
      </c>
      <c r="Y410" s="123">
        <f t="shared" si="636"/>
        <v>2.3597088819417413</v>
      </c>
      <c r="Z410" s="123">
        <f t="shared" si="598"/>
        <v>23.785865529972753</v>
      </c>
    </row>
    <row r="411" spans="1:26">
      <c r="A411" s="74"/>
      <c r="B411" s="121">
        <v>45202.368750000001</v>
      </c>
      <c r="C411" s="122">
        <v>374060</v>
      </c>
      <c r="D411" s="122">
        <v>60.949570000000001</v>
      </c>
      <c r="E411" s="122">
        <v>29.754290000000001</v>
      </c>
      <c r="F411" s="122">
        <v>210.16973999999999</v>
      </c>
      <c r="G411" s="121">
        <v>45198.382638888892</v>
      </c>
      <c r="H411" s="124">
        <v>365650</v>
      </c>
      <c r="I411" s="124">
        <f t="shared" si="628"/>
        <v>8410</v>
      </c>
      <c r="J411" s="126">
        <f t="shared" si="629"/>
        <v>3.9861111111094942</v>
      </c>
      <c r="K411" s="127">
        <v>5740</v>
      </c>
      <c r="L411" s="124">
        <f t="shared" si="630"/>
        <v>8410</v>
      </c>
      <c r="M411" s="122">
        <f t="shared" si="631"/>
        <v>0.30087360000000002</v>
      </c>
      <c r="N411" s="124">
        <f t="shared" si="632"/>
        <v>2530.3469760000003</v>
      </c>
      <c r="O411" s="123">
        <f t="shared" si="633"/>
        <v>2.5303469760000001</v>
      </c>
      <c r="P411" s="123">
        <f t="shared" si="596"/>
        <v>4.4435361529756099</v>
      </c>
      <c r="R411" s="122">
        <v>859</v>
      </c>
      <c r="S411" s="122">
        <v>857</v>
      </c>
      <c r="T411" s="123">
        <f t="shared" si="542"/>
        <v>858</v>
      </c>
      <c r="U411" s="122">
        <v>777</v>
      </c>
      <c r="V411" s="124">
        <f t="shared" si="634"/>
        <v>1656.3706563706564</v>
      </c>
      <c r="W411" s="125">
        <f t="shared" si="597"/>
        <v>1.6563706563706564</v>
      </c>
      <c r="X411" s="123">
        <f t="shared" si="635"/>
        <v>13.930077220077221</v>
      </c>
      <c r="Y411" s="123">
        <f t="shared" si="636"/>
        <v>2.4268427212678083</v>
      </c>
      <c r="Z411" s="123">
        <f t="shared" si="598"/>
        <v>24.46257463037951</v>
      </c>
    </row>
    <row r="412" spans="1:26" ht="15">
      <c r="A412" s="74"/>
      <c r="B412" s="121">
        <v>45209.372916666667</v>
      </c>
      <c r="C412" s="122">
        <v>388750</v>
      </c>
      <c r="D412" s="122">
        <v>29.96</v>
      </c>
      <c r="E412" s="122">
        <v>44.78</v>
      </c>
      <c r="F412" s="122">
        <v>188.9</v>
      </c>
      <c r="G412" s="121">
        <v>45205.370833333334</v>
      </c>
      <c r="H412" s="8">
        <v>379800</v>
      </c>
      <c r="I412" s="124">
        <f t="shared" si="628"/>
        <v>8950</v>
      </c>
      <c r="J412" s="126">
        <f t="shared" si="629"/>
        <v>4.0020833333328483</v>
      </c>
      <c r="K412" s="127">
        <v>5763</v>
      </c>
      <c r="L412" s="124">
        <f t="shared" si="630"/>
        <v>8950</v>
      </c>
      <c r="M412" s="122">
        <f t="shared" si="631"/>
        <v>0.26363999999999999</v>
      </c>
      <c r="N412" s="124">
        <f t="shared" si="632"/>
        <v>2359.578</v>
      </c>
      <c r="O412" s="123">
        <f t="shared" si="633"/>
        <v>2.359578</v>
      </c>
      <c r="P412" s="123">
        <f t="shared" si="596"/>
        <v>4.1271119625195203</v>
      </c>
      <c r="R412" s="122">
        <v>676</v>
      </c>
      <c r="S412" s="122">
        <v>699</v>
      </c>
      <c r="T412" s="123">
        <f t="shared" si="542"/>
        <v>687.5</v>
      </c>
      <c r="U412" s="122">
        <v>785</v>
      </c>
      <c r="V412" s="124">
        <f t="shared" si="634"/>
        <v>1313.6942675159235</v>
      </c>
      <c r="W412" s="125">
        <f t="shared" si="597"/>
        <v>1.3136942675159236</v>
      </c>
      <c r="X412" s="123">
        <f t="shared" si="635"/>
        <v>11.757563694267516</v>
      </c>
      <c r="Y412" s="123">
        <f t="shared" si="636"/>
        <v>2.0401811025971743</v>
      </c>
      <c r="Z412" s="123">
        <f t="shared" si="598"/>
        <v>20.565025514179517</v>
      </c>
    </row>
    <row r="413" spans="1:26">
      <c r="A413" s="74"/>
      <c r="B413" s="121">
        <v>45216.372916666667</v>
      </c>
      <c r="C413" s="122">
        <v>404390</v>
      </c>
      <c r="D413" s="122">
        <v>36.762340000000002</v>
      </c>
      <c r="E413" s="122">
        <v>102.26106</v>
      </c>
      <c r="F413" s="122">
        <v>121.12702</v>
      </c>
      <c r="G413" s="121">
        <v>45212.371527777781</v>
      </c>
      <c r="H413" s="124">
        <v>395630</v>
      </c>
      <c r="I413" s="124">
        <f t="shared" si="628"/>
        <v>8760</v>
      </c>
      <c r="J413" s="126">
        <f t="shared" si="629"/>
        <v>4.0013888888861402</v>
      </c>
      <c r="K413" s="127">
        <v>5762</v>
      </c>
      <c r="L413" s="124">
        <f t="shared" si="630"/>
        <v>8760</v>
      </c>
      <c r="M413" s="122">
        <f t="shared" si="631"/>
        <v>0.26015041999999999</v>
      </c>
      <c r="N413" s="124">
        <f t="shared" si="632"/>
        <v>2278.9176791999998</v>
      </c>
      <c r="O413" s="123">
        <f t="shared" si="633"/>
        <v>2.2789176791999997</v>
      </c>
      <c r="P413" s="123">
        <f t="shared" si="596"/>
        <v>3.9867216602457476</v>
      </c>
      <c r="R413" s="122">
        <v>688</v>
      </c>
      <c r="S413" s="122">
        <v>715</v>
      </c>
      <c r="T413" s="123">
        <f t="shared" si="542"/>
        <v>701.5</v>
      </c>
      <c r="U413" s="122">
        <v>779</v>
      </c>
      <c r="V413" s="124">
        <f t="shared" si="634"/>
        <v>1350.7702182284982</v>
      </c>
      <c r="W413" s="125">
        <f t="shared" si="597"/>
        <v>1.3507702182284982</v>
      </c>
      <c r="X413" s="123">
        <f t="shared" si="635"/>
        <v>11.832747111681643</v>
      </c>
      <c r="Y413" s="123">
        <f t="shared" si="636"/>
        <v>2.0535833237906358</v>
      </c>
      <c r="Z413" s="123">
        <f t="shared" si="598"/>
        <v>20.700119903809608</v>
      </c>
    </row>
    <row r="414" spans="1:26">
      <c r="A414" s="74"/>
      <c r="B414" s="121">
        <v>45223.374305555553</v>
      </c>
      <c r="C414" s="122">
        <v>418490</v>
      </c>
      <c r="D414" s="122">
        <v>35.01</v>
      </c>
      <c r="E414" s="122">
        <v>107.67</v>
      </c>
      <c r="F414" s="122">
        <v>92.92</v>
      </c>
      <c r="G414" s="121">
        <v>45219.375694444447</v>
      </c>
      <c r="H414" s="124">
        <v>408690</v>
      </c>
      <c r="I414" s="124">
        <f t="shared" si="628"/>
        <v>9800</v>
      </c>
      <c r="J414" s="126">
        <f t="shared" si="629"/>
        <v>3.9986111111065838</v>
      </c>
      <c r="K414" s="127">
        <v>5758</v>
      </c>
      <c r="L414" s="124">
        <f t="shared" si="630"/>
        <v>9800</v>
      </c>
      <c r="M414" s="122">
        <f t="shared" si="631"/>
        <v>0.23560000000000003</v>
      </c>
      <c r="N414" s="124">
        <f t="shared" si="632"/>
        <v>2308.88</v>
      </c>
      <c r="O414" s="123">
        <f t="shared" si="633"/>
        <v>2.3088800000000003</v>
      </c>
      <c r="P414" s="123">
        <f t="shared" si="596"/>
        <v>4.041943452587704</v>
      </c>
      <c r="R414" s="122">
        <v>718</v>
      </c>
      <c r="S414" s="122">
        <v>700</v>
      </c>
      <c r="T414" s="123">
        <f t="shared" si="542"/>
        <v>709</v>
      </c>
      <c r="U414" s="122">
        <v>773</v>
      </c>
      <c r="V414" s="124">
        <f t="shared" si="634"/>
        <v>1375.8085381630012</v>
      </c>
      <c r="W414" s="125">
        <f t="shared" si="597"/>
        <v>1.3758085381630012</v>
      </c>
      <c r="X414" s="123">
        <f t="shared" si="635"/>
        <v>13.482923673997412</v>
      </c>
      <c r="Y414" s="123">
        <f t="shared" si="636"/>
        <v>2.3415984150742291</v>
      </c>
      <c r="Z414" s="123">
        <f t="shared" si="598"/>
        <v>23.603312023948231</v>
      </c>
    </row>
    <row r="415" spans="1:26">
      <c r="A415" s="74"/>
      <c r="B415" s="121">
        <v>45230.37222222222</v>
      </c>
      <c r="C415" s="122">
        <v>430220</v>
      </c>
      <c r="D415" s="122">
        <v>16.260000000000002</v>
      </c>
      <c r="E415" s="122">
        <v>67.34</v>
      </c>
      <c r="F415" s="122">
        <v>92.78</v>
      </c>
      <c r="G415" s="121">
        <v>45226.371527777781</v>
      </c>
      <c r="H415" s="124">
        <v>423310</v>
      </c>
      <c r="I415" s="124">
        <f t="shared" si="628"/>
        <v>6910</v>
      </c>
      <c r="J415" s="126">
        <f t="shared" si="629"/>
        <v>4.0006944444394321</v>
      </c>
      <c r="K415" s="127">
        <v>5761</v>
      </c>
      <c r="L415" s="124">
        <f t="shared" si="630"/>
        <v>6910</v>
      </c>
      <c r="M415" s="122">
        <f t="shared" si="631"/>
        <v>0.17638000000000001</v>
      </c>
      <c r="N415" s="124">
        <f t="shared" si="632"/>
        <v>1218.7858000000001</v>
      </c>
      <c r="O415" s="123">
        <f t="shared" si="633"/>
        <v>1.2187858</v>
      </c>
      <c r="P415" s="123">
        <f t="shared" si="596"/>
        <v>2.13250492345079</v>
      </c>
      <c r="R415" s="122">
        <v>342</v>
      </c>
      <c r="S415" s="122">
        <v>358</v>
      </c>
      <c r="T415" s="123">
        <f t="shared" si="542"/>
        <v>350</v>
      </c>
      <c r="U415" s="122">
        <v>746</v>
      </c>
      <c r="V415" s="124">
        <f t="shared" si="634"/>
        <v>703.75335120643433</v>
      </c>
      <c r="W415" s="125">
        <f t="shared" si="597"/>
        <v>0.70375335120643434</v>
      </c>
      <c r="X415" s="123">
        <f t="shared" si="635"/>
        <v>4.862935656836461</v>
      </c>
      <c r="Y415" s="123">
        <f t="shared" si="636"/>
        <v>0.84411311522938048</v>
      </c>
      <c r="Z415" s="123">
        <f t="shared" si="598"/>
        <v>8.5086602015121553</v>
      </c>
    </row>
    <row r="416" spans="1:26">
      <c r="A416" s="74"/>
      <c r="B416" s="121">
        <v>45237.371527777781</v>
      </c>
      <c r="C416" s="122">
        <v>446130</v>
      </c>
      <c r="D416" s="122">
        <v>58.89</v>
      </c>
      <c r="E416" s="122">
        <v>169.74799999999999</v>
      </c>
      <c r="F416" s="122">
        <v>154.499</v>
      </c>
      <c r="G416" s="121">
        <v>45233.375694444447</v>
      </c>
      <c r="H416" s="124">
        <v>437450</v>
      </c>
      <c r="I416" s="124">
        <f t="shared" ref="I416:I421" si="637">C416-H416</f>
        <v>8680</v>
      </c>
      <c r="J416" s="126">
        <f t="shared" ref="J416:J421" si="638">B416-G416</f>
        <v>3.9958333333343035</v>
      </c>
      <c r="K416" s="127">
        <v>5754</v>
      </c>
      <c r="L416" s="124">
        <f t="shared" ref="L416:L421" si="639">C416-H416</f>
        <v>8680</v>
      </c>
      <c r="M416" s="122">
        <f t="shared" ref="M416:M421" si="640">(D416+E416+F416)/1000</f>
        <v>0.38313699999999995</v>
      </c>
      <c r="N416" s="124">
        <f t="shared" ref="N416:N421" si="641">M416*L416</f>
        <v>3325.6291599999995</v>
      </c>
      <c r="O416" s="123">
        <f t="shared" ref="O416:O421" si="642">N416/1000</f>
        <v>3.3256291599999996</v>
      </c>
      <c r="P416" s="123">
        <f t="shared" si="596"/>
        <v>5.8259196963503639</v>
      </c>
      <c r="R416" s="122">
        <v>755</v>
      </c>
      <c r="S416" s="122">
        <v>743</v>
      </c>
      <c r="T416" s="123">
        <f t="shared" si="542"/>
        <v>749</v>
      </c>
      <c r="U416" s="122">
        <v>776</v>
      </c>
      <c r="V416" s="124">
        <f t="shared" ref="V416:V421" si="643">T416*2*750/U416</f>
        <v>1447.8092783505156</v>
      </c>
      <c r="W416" s="125">
        <f t="shared" si="597"/>
        <v>1.4478092783505156</v>
      </c>
      <c r="X416" s="123">
        <f t="shared" ref="X416:X421" si="644">(W416*I416)/1000</f>
        <v>12.566984536082476</v>
      </c>
      <c r="Y416" s="123">
        <f t="shared" ref="Y416:Y421" si="645">(X416*1000)/K416</f>
        <v>2.1840431936187827</v>
      </c>
      <c r="Z416" s="123">
        <f t="shared" si="598"/>
        <v>22.015155391677329</v>
      </c>
    </row>
    <row r="417" spans="1:26">
      <c r="A417" s="74"/>
      <c r="B417" s="121">
        <v>45244.373611111114</v>
      </c>
      <c r="C417" s="122">
        <v>461380</v>
      </c>
      <c r="D417" s="122">
        <v>54.345379999999999</v>
      </c>
      <c r="E417" s="122">
        <v>106.8317</v>
      </c>
      <c r="F417" s="122">
        <v>152.39489</v>
      </c>
      <c r="G417" s="121">
        <v>45240.371527777781</v>
      </c>
      <c r="H417" s="124">
        <v>452930</v>
      </c>
      <c r="I417" s="124">
        <f t="shared" si="637"/>
        <v>8450</v>
      </c>
      <c r="J417" s="126">
        <f t="shared" si="638"/>
        <v>4.0020833333328483</v>
      </c>
      <c r="K417" s="127">
        <v>5763</v>
      </c>
      <c r="L417" s="124">
        <f t="shared" si="639"/>
        <v>8450</v>
      </c>
      <c r="M417" s="122">
        <f t="shared" si="640"/>
        <v>0.31357196999999998</v>
      </c>
      <c r="N417" s="124">
        <f t="shared" si="641"/>
        <v>2649.6831465</v>
      </c>
      <c r="O417" s="123">
        <f t="shared" si="642"/>
        <v>2.6496831465000001</v>
      </c>
      <c r="P417" s="123">
        <f t="shared" si="596"/>
        <v>4.6345316877876108</v>
      </c>
      <c r="R417" s="122">
        <v>704</v>
      </c>
      <c r="S417" s="122">
        <v>702</v>
      </c>
      <c r="T417" s="123">
        <f t="shared" si="542"/>
        <v>703</v>
      </c>
      <c r="U417" s="122">
        <v>782</v>
      </c>
      <c r="V417" s="124">
        <f t="shared" si="643"/>
        <v>1348.4654731457802</v>
      </c>
      <c r="W417" s="125">
        <f t="shared" si="597"/>
        <v>1.3484654731457801</v>
      </c>
      <c r="X417" s="123">
        <f t="shared" si="644"/>
        <v>11.394533248081842</v>
      </c>
      <c r="Y417" s="123">
        <f t="shared" si="645"/>
        <v>1.9771877924834014</v>
      </c>
      <c r="Z417" s="123">
        <f t="shared" si="598"/>
        <v>19.930052948232685</v>
      </c>
    </row>
    <row r="418" spans="1:26">
      <c r="A418" s="74"/>
      <c r="B418" s="121">
        <v>45251.374305555553</v>
      </c>
      <c r="C418" s="122">
        <v>475990</v>
      </c>
      <c r="D418" s="122">
        <v>41.54</v>
      </c>
      <c r="E418" s="122">
        <v>101.7</v>
      </c>
      <c r="F418" s="122">
        <v>171.06</v>
      </c>
      <c r="G418" s="121">
        <v>45247.375</v>
      </c>
      <c r="H418" s="124">
        <v>467940</v>
      </c>
      <c r="I418" s="124">
        <f t="shared" si="637"/>
        <v>8050</v>
      </c>
      <c r="J418" s="126">
        <f t="shared" si="638"/>
        <v>3.9993055555532919</v>
      </c>
      <c r="K418" s="127">
        <v>5759</v>
      </c>
      <c r="L418" s="124">
        <f t="shared" si="639"/>
        <v>8050</v>
      </c>
      <c r="M418" s="122">
        <f t="shared" si="640"/>
        <v>0.31430000000000002</v>
      </c>
      <c r="N418" s="124">
        <f t="shared" si="641"/>
        <v>2530.1150000000002</v>
      </c>
      <c r="O418" s="123">
        <f t="shared" si="642"/>
        <v>2.5301150000000003</v>
      </c>
      <c r="P418" s="123">
        <f t="shared" si="596"/>
        <v>4.4284700816113922</v>
      </c>
      <c r="R418" s="122">
        <v>674</v>
      </c>
      <c r="S418" s="122">
        <v>691</v>
      </c>
      <c r="T418" s="123">
        <f t="shared" si="542"/>
        <v>682.5</v>
      </c>
      <c r="U418" s="122">
        <v>760</v>
      </c>
      <c r="V418" s="124">
        <f t="shared" si="643"/>
        <v>1347.0394736842106</v>
      </c>
      <c r="W418" s="125">
        <f t="shared" si="597"/>
        <v>1.3470394736842106</v>
      </c>
      <c r="X418" s="123">
        <f t="shared" si="644"/>
        <v>10.843667763157894</v>
      </c>
      <c r="Y418" s="123">
        <f t="shared" si="645"/>
        <v>1.8829081026494001</v>
      </c>
      <c r="Z418" s="123">
        <f t="shared" si="598"/>
        <v>18.979713674705952</v>
      </c>
    </row>
    <row r="419" spans="1:26">
      <c r="A419" s="74"/>
      <c r="B419" s="121">
        <v>45257.395138888889</v>
      </c>
      <c r="C419" s="122">
        <v>488200</v>
      </c>
      <c r="D419" s="122">
        <v>79.77</v>
      </c>
      <c r="E419" s="122">
        <v>172.90700000000001</v>
      </c>
      <c r="F419" s="122">
        <v>157.08699999999999</v>
      </c>
      <c r="G419" s="121">
        <v>45254.368055555555</v>
      </c>
      <c r="H419" s="124">
        <v>481380</v>
      </c>
      <c r="I419" s="124">
        <f t="shared" si="637"/>
        <v>6820</v>
      </c>
      <c r="J419" s="126">
        <f t="shared" si="638"/>
        <v>3.0270833333343035</v>
      </c>
      <c r="K419" s="127">
        <v>4359</v>
      </c>
      <c r="L419" s="124">
        <f t="shared" si="639"/>
        <v>6820</v>
      </c>
      <c r="M419" s="122">
        <f t="shared" si="640"/>
        <v>0.40976400000000002</v>
      </c>
      <c r="N419" s="124">
        <f t="shared" si="641"/>
        <v>2794.5904800000003</v>
      </c>
      <c r="O419" s="123">
        <f t="shared" si="642"/>
        <v>2.7945904800000001</v>
      </c>
      <c r="P419" s="123">
        <f t="shared" si="596"/>
        <v>6.4623702772195468</v>
      </c>
      <c r="R419" s="122">
        <v>911</v>
      </c>
      <c r="S419" s="122">
        <v>889</v>
      </c>
      <c r="T419" s="123">
        <f t="shared" si="542"/>
        <v>900</v>
      </c>
      <c r="U419" s="122">
        <v>773</v>
      </c>
      <c r="V419" s="124">
        <f t="shared" si="643"/>
        <v>1746.4424320827943</v>
      </c>
      <c r="W419" s="125">
        <f t="shared" si="597"/>
        <v>1.7464424320827943</v>
      </c>
      <c r="X419" s="123">
        <f t="shared" si="644"/>
        <v>11.910737386804657</v>
      </c>
      <c r="Y419" s="123">
        <f t="shared" si="645"/>
        <v>2.7324472096363057</v>
      </c>
      <c r="Z419" s="123">
        <f t="shared" si="598"/>
        <v>27.54306787313396</v>
      </c>
    </row>
    <row r="420" spans="1:26">
      <c r="A420" s="74"/>
      <c r="B420" s="121">
        <v>45258.371527777781</v>
      </c>
      <c r="C420" s="122">
        <v>490510</v>
      </c>
      <c r="D420" s="122">
        <v>71.040000000000006</v>
      </c>
      <c r="E420" s="122">
        <v>186.04</v>
      </c>
      <c r="F420" s="122">
        <v>212.52</v>
      </c>
      <c r="G420" s="121">
        <v>45254.368055555555</v>
      </c>
      <c r="H420" s="124">
        <v>481380</v>
      </c>
      <c r="I420" s="124">
        <f t="shared" si="637"/>
        <v>9130</v>
      </c>
      <c r="J420" s="126">
        <f t="shared" si="638"/>
        <v>4.0034722222262644</v>
      </c>
      <c r="K420" s="127">
        <v>5765</v>
      </c>
      <c r="L420" s="124">
        <f t="shared" si="639"/>
        <v>9130</v>
      </c>
      <c r="M420" s="122">
        <f t="shared" si="640"/>
        <v>0.46960000000000002</v>
      </c>
      <c r="N420" s="124">
        <f t="shared" si="641"/>
        <v>4287.4480000000003</v>
      </c>
      <c r="O420" s="123">
        <f t="shared" si="642"/>
        <v>4.2874480000000004</v>
      </c>
      <c r="P420" s="123">
        <f t="shared" si="596"/>
        <v>7.496526598438856</v>
      </c>
      <c r="R420" s="122">
        <v>899</v>
      </c>
      <c r="S420" s="122">
        <v>917</v>
      </c>
      <c r="T420" s="123">
        <f t="shared" si="542"/>
        <v>908</v>
      </c>
      <c r="U420" s="122">
        <v>780</v>
      </c>
      <c r="V420" s="124">
        <f t="shared" si="643"/>
        <v>1746.1538461538462</v>
      </c>
      <c r="W420" s="125">
        <f t="shared" si="597"/>
        <v>1.7461538461538462</v>
      </c>
      <c r="X420" s="123">
        <f t="shared" si="644"/>
        <v>15.942384615384615</v>
      </c>
      <c r="Y420" s="123">
        <f t="shared" si="645"/>
        <v>2.7653746080459003</v>
      </c>
      <c r="Z420" s="123">
        <f t="shared" si="598"/>
        <v>27.874976049102674</v>
      </c>
    </row>
    <row r="421" spans="1:26">
      <c r="A421" s="74"/>
      <c r="B421" s="121">
        <v>45259.375694444447</v>
      </c>
      <c r="C421" s="122">
        <v>492550</v>
      </c>
      <c r="D421" s="122">
        <v>79.39</v>
      </c>
      <c r="E421" s="122">
        <v>168.05</v>
      </c>
      <c r="F421" s="122">
        <v>195.25</v>
      </c>
      <c r="G421" s="121">
        <v>45254.368055555555</v>
      </c>
      <c r="H421" s="124">
        <v>481380</v>
      </c>
      <c r="I421" s="124">
        <f t="shared" si="637"/>
        <v>11170</v>
      </c>
      <c r="J421" s="126">
        <f t="shared" si="638"/>
        <v>5.007638888891961</v>
      </c>
      <c r="K421" s="127">
        <v>7211</v>
      </c>
      <c r="L421" s="124">
        <f t="shared" si="639"/>
        <v>11170</v>
      </c>
      <c r="M421" s="122">
        <f t="shared" si="640"/>
        <v>0.44268999999999997</v>
      </c>
      <c r="N421" s="124">
        <f t="shared" si="641"/>
        <v>4944.8472999999994</v>
      </c>
      <c r="O421" s="123">
        <f t="shared" si="642"/>
        <v>4.9448472999999993</v>
      </c>
      <c r="P421" s="123">
        <f t="shared" si="596"/>
        <v>6.9122258749133261</v>
      </c>
      <c r="R421" s="122">
        <v>835</v>
      </c>
      <c r="S421" s="122">
        <v>835</v>
      </c>
      <c r="T421" s="123">
        <f t="shared" si="542"/>
        <v>835</v>
      </c>
      <c r="U421" s="122">
        <v>737</v>
      </c>
      <c r="V421" s="124">
        <f t="shared" si="643"/>
        <v>1699.4572591587516</v>
      </c>
      <c r="W421" s="125">
        <f t="shared" si="597"/>
        <v>1.6994572591587516</v>
      </c>
      <c r="X421" s="123">
        <f t="shared" si="644"/>
        <v>18.982937584803253</v>
      </c>
      <c r="Y421" s="123">
        <f t="shared" si="645"/>
        <v>2.6324972382198384</v>
      </c>
      <c r="Z421" s="123">
        <f t="shared" si="598"/>
        <v>26.535572161255971</v>
      </c>
    </row>
    <row r="422" spans="1:26">
      <c r="A422" s="74"/>
      <c r="B422" s="121">
        <v>45260.372916666667</v>
      </c>
      <c r="C422" s="122">
        <v>494728</v>
      </c>
      <c r="D422" s="122">
        <v>58.13252</v>
      </c>
      <c r="E422" s="122">
        <v>169.83500000000001</v>
      </c>
      <c r="F422" s="122">
        <v>216.00800000000001</v>
      </c>
      <c r="G422" s="121">
        <v>45254.368055555555</v>
      </c>
      <c r="H422" s="124">
        <v>481380</v>
      </c>
      <c r="I422" s="124">
        <f>C422-H422</f>
        <v>13348</v>
      </c>
      <c r="J422" s="126">
        <f t="shared" ref="J422:J428" si="646">B422-G422</f>
        <v>6.0048611111124046</v>
      </c>
      <c r="K422" s="127">
        <v>8647</v>
      </c>
      <c r="L422" s="124">
        <f>C422-H422</f>
        <v>13348</v>
      </c>
      <c r="M422" s="122">
        <f t="shared" ref="M422:M428" si="647">(D422+E422+F422)/1000</f>
        <v>0.44397552000000001</v>
      </c>
      <c r="N422" s="124">
        <f t="shared" ref="N422:N428" si="648">M422*L422</f>
        <v>5926.1852409600006</v>
      </c>
      <c r="O422" s="123">
        <f t="shared" ref="O422:O428" si="649">N422/1000</f>
        <v>5.9261852409600007</v>
      </c>
      <c r="P422" s="123">
        <f t="shared" si="596"/>
        <v>6.9082857903176595</v>
      </c>
      <c r="R422" s="122">
        <v>898</v>
      </c>
      <c r="S422" s="122">
        <v>865</v>
      </c>
      <c r="T422" s="123">
        <f t="shared" si="542"/>
        <v>881.5</v>
      </c>
      <c r="U422" s="122">
        <v>770</v>
      </c>
      <c r="V422" s="124">
        <f t="shared" ref="V422:V428" si="650">T422*2*750/U422</f>
        <v>1717.2077922077922</v>
      </c>
      <c r="W422" s="125">
        <f t="shared" si="597"/>
        <v>1.7172077922077922</v>
      </c>
      <c r="X422" s="123">
        <f t="shared" ref="X422:X428" si="651">(W422*I422)/1000</f>
        <v>22.921289610389611</v>
      </c>
      <c r="Y422" s="123">
        <f t="shared" ref="Y422:Y428" si="652">(X422*1000)/K422</f>
        <v>2.6507794160274787</v>
      </c>
      <c r="Z422" s="123">
        <f t="shared" si="598"/>
        <v>26.719856513556984</v>
      </c>
    </row>
    <row r="423" spans="1:26">
      <c r="A423" s="74"/>
      <c r="B423" s="121">
        <v>45265.369444444441</v>
      </c>
      <c r="C423" s="122">
        <v>1420</v>
      </c>
      <c r="D423" s="122">
        <v>50.612220000000001</v>
      </c>
      <c r="E423" s="122">
        <v>273.14641999999998</v>
      </c>
      <c r="F423" s="122">
        <v>135.16788</v>
      </c>
      <c r="G423" s="121">
        <v>45261.371527777781</v>
      </c>
      <c r="H423" s="111">
        <v>496890</v>
      </c>
      <c r="I423" s="124">
        <v>4529</v>
      </c>
      <c r="J423" s="126">
        <f t="shared" si="646"/>
        <v>3.9979166666598758</v>
      </c>
      <c r="K423" s="127">
        <v>5757</v>
      </c>
      <c r="L423" s="124">
        <v>4529</v>
      </c>
      <c r="M423" s="122">
        <f t="shared" si="647"/>
        <v>0.45892652</v>
      </c>
      <c r="N423" s="124">
        <f t="shared" si="648"/>
        <v>2078.4782090799999</v>
      </c>
      <c r="O423" s="123">
        <f t="shared" si="649"/>
        <v>2.07847820908</v>
      </c>
      <c r="P423" s="123">
        <f t="shared" si="596"/>
        <v>3.6392322993792594</v>
      </c>
      <c r="R423" s="122">
        <v>668</v>
      </c>
      <c r="S423" s="122">
        <v>704</v>
      </c>
      <c r="T423" s="123">
        <f t="shared" si="542"/>
        <v>686</v>
      </c>
      <c r="U423" s="122">
        <v>780</v>
      </c>
      <c r="V423" s="124">
        <f t="shared" si="650"/>
        <v>1319.2307692307693</v>
      </c>
      <c r="W423" s="125">
        <f t="shared" si="597"/>
        <v>1.3192307692307692</v>
      </c>
      <c r="X423" s="123">
        <f t="shared" si="651"/>
        <v>5.974796153846154</v>
      </c>
      <c r="Y423" s="123">
        <f t="shared" si="652"/>
        <v>1.0378315361900563</v>
      </c>
      <c r="Z423" s="123">
        <f t="shared" si="598"/>
        <v>10.461341884795768</v>
      </c>
    </row>
    <row r="424" spans="1:26">
      <c r="A424" s="74"/>
      <c r="B424" s="121">
        <v>45266.447916666664</v>
      </c>
      <c r="C424" s="122">
        <v>2260</v>
      </c>
      <c r="D424" s="122">
        <v>37.229999999999997</v>
      </c>
      <c r="E424" s="122">
        <v>379.43</v>
      </c>
      <c r="F424" s="122">
        <v>135.88</v>
      </c>
      <c r="G424" s="121">
        <v>45261.371527777781</v>
      </c>
      <c r="H424" s="111">
        <v>496890</v>
      </c>
      <c r="I424" s="124">
        <v>5369</v>
      </c>
      <c r="J424" s="126">
        <f t="shared" si="646"/>
        <v>5.0763888888832298</v>
      </c>
      <c r="K424" s="127">
        <v>7310</v>
      </c>
      <c r="L424" s="124">
        <v>5369</v>
      </c>
      <c r="M424" s="122">
        <f t="shared" si="647"/>
        <v>0.55253999999999992</v>
      </c>
      <c r="N424" s="124">
        <f t="shared" si="648"/>
        <v>2966.5872599999998</v>
      </c>
      <c r="O424" s="123">
        <f t="shared" si="649"/>
        <v>2.9665872599999998</v>
      </c>
      <c r="P424" s="123">
        <f t="shared" si="596"/>
        <v>4.0907249768536245</v>
      </c>
      <c r="R424" s="122">
        <v>697</v>
      </c>
      <c r="S424" s="122">
        <v>709</v>
      </c>
      <c r="T424" s="123">
        <f t="shared" si="542"/>
        <v>703</v>
      </c>
      <c r="U424" s="122">
        <v>757</v>
      </c>
      <c r="V424" s="124">
        <f t="shared" si="650"/>
        <v>1392.9986789960369</v>
      </c>
      <c r="W424" s="125">
        <f t="shared" si="597"/>
        <v>1.3929986789960369</v>
      </c>
      <c r="X424" s="123">
        <f t="shared" si="651"/>
        <v>7.4790099075297221</v>
      </c>
      <c r="Y424" s="123">
        <f t="shared" si="652"/>
        <v>1.0231203703871028</v>
      </c>
      <c r="Z424" s="123">
        <f t="shared" si="598"/>
        <v>10.313053333501996</v>
      </c>
    </row>
    <row r="425" spans="1:26">
      <c r="A425" s="74"/>
      <c r="B425" s="121">
        <v>45267.384722222225</v>
      </c>
      <c r="C425" s="122">
        <v>3260</v>
      </c>
      <c r="D425" s="122">
        <v>31.91</v>
      </c>
      <c r="E425" s="122">
        <v>412.42</v>
      </c>
      <c r="F425" s="122">
        <v>134.81</v>
      </c>
      <c r="G425" s="121">
        <v>45261.371527777781</v>
      </c>
      <c r="H425" s="111">
        <v>496890</v>
      </c>
      <c r="I425" s="124">
        <v>6369</v>
      </c>
      <c r="J425" s="126">
        <f t="shared" si="646"/>
        <v>6.0131944444437977</v>
      </c>
      <c r="K425" s="127">
        <v>8659</v>
      </c>
      <c r="L425" s="124">
        <v>6369</v>
      </c>
      <c r="M425" s="122">
        <f t="shared" si="647"/>
        <v>0.5791400000000001</v>
      </c>
      <c r="N425" s="124">
        <f t="shared" si="648"/>
        <v>3688.5426600000005</v>
      </c>
      <c r="O425" s="123">
        <f t="shared" si="649"/>
        <v>3.6885426600000004</v>
      </c>
      <c r="P425" s="123">
        <f t="shared" si="596"/>
        <v>4.2938572598221505</v>
      </c>
      <c r="R425" s="122">
        <v>707</v>
      </c>
      <c r="S425" s="122">
        <v>647</v>
      </c>
      <c r="T425" s="123">
        <f t="shared" si="542"/>
        <v>677</v>
      </c>
      <c r="U425" s="122">
        <v>768</v>
      </c>
      <c r="V425" s="124">
        <f t="shared" si="650"/>
        <v>1322.265625</v>
      </c>
      <c r="W425" s="125">
        <f t="shared" si="597"/>
        <v>1.322265625</v>
      </c>
      <c r="X425" s="123">
        <f t="shared" si="651"/>
        <v>8.4215097656250002</v>
      </c>
      <c r="Y425" s="123">
        <f t="shared" si="652"/>
        <v>0.97257301831908993</v>
      </c>
      <c r="Z425" s="123">
        <f t="shared" si="598"/>
        <v>9.8035360246564274</v>
      </c>
    </row>
    <row r="426" spans="1:26">
      <c r="A426" s="74"/>
      <c r="B426" s="121">
        <v>45272.371527777781</v>
      </c>
      <c r="C426" s="122">
        <v>9430</v>
      </c>
      <c r="D426" s="122">
        <v>22.91</v>
      </c>
      <c r="E426" s="122">
        <v>36.450000000000003</v>
      </c>
      <c r="F426" s="122">
        <v>214.67</v>
      </c>
      <c r="G426" s="121">
        <v>45268.373611111114</v>
      </c>
      <c r="H426" s="124">
        <v>4520</v>
      </c>
      <c r="I426" s="124">
        <f t="shared" ref="I426:I444" si="653">C426-H426</f>
        <v>4910</v>
      </c>
      <c r="J426" s="126">
        <f t="shared" si="646"/>
        <v>3.9979166666671517</v>
      </c>
      <c r="K426" s="127">
        <v>5757</v>
      </c>
      <c r="L426" s="124">
        <f t="shared" ref="L426:L444" si="654">C426-H426</f>
        <v>4910</v>
      </c>
      <c r="M426" s="122">
        <f t="shared" si="647"/>
        <v>0.27403</v>
      </c>
      <c r="N426" s="124">
        <f t="shared" si="648"/>
        <v>1345.4873</v>
      </c>
      <c r="O426" s="123">
        <f t="shared" si="649"/>
        <v>1.3454873000000001</v>
      </c>
      <c r="P426" s="123">
        <f t="shared" si="596"/>
        <v>2.3558297696717041</v>
      </c>
      <c r="R426" s="122">
        <v>474</v>
      </c>
      <c r="S426" s="122">
        <v>475</v>
      </c>
      <c r="T426" s="123">
        <f t="shared" si="542"/>
        <v>474.5</v>
      </c>
      <c r="U426" s="122">
        <v>760</v>
      </c>
      <c r="V426" s="124">
        <f t="shared" si="650"/>
        <v>936.51315789473688</v>
      </c>
      <c r="W426" s="125">
        <f t="shared" si="597"/>
        <v>0.93651315789473688</v>
      </c>
      <c r="X426" s="123">
        <f t="shared" si="651"/>
        <v>4.5982796052631585</v>
      </c>
      <c r="Y426" s="123">
        <f t="shared" si="652"/>
        <v>0.79872843586297693</v>
      </c>
      <c r="Z426" s="123">
        <f t="shared" si="598"/>
        <v>8.0511826334988079</v>
      </c>
    </row>
    <row r="427" spans="1:26">
      <c r="A427" s="74"/>
      <c r="B427" s="121">
        <v>45279.375694444447</v>
      </c>
      <c r="C427" s="122">
        <v>18620</v>
      </c>
      <c r="D427" s="122">
        <v>19.104089999999999</v>
      </c>
      <c r="E427" s="122">
        <v>69.106909999999999</v>
      </c>
      <c r="F427" s="122">
        <v>153.46199999999999</v>
      </c>
      <c r="G427" s="121">
        <v>45275.375</v>
      </c>
      <c r="H427" s="111">
        <v>13810</v>
      </c>
      <c r="I427" s="124">
        <f t="shared" si="653"/>
        <v>4810</v>
      </c>
      <c r="J427" s="126">
        <f>B427-G427</f>
        <v>4.0006944444467081</v>
      </c>
      <c r="K427" s="127">
        <v>5761</v>
      </c>
      <c r="L427" s="124">
        <f t="shared" si="654"/>
        <v>4810</v>
      </c>
      <c r="M427" s="122">
        <f>(D427+E427+F427)/1000</f>
        <v>0.241673</v>
      </c>
      <c r="N427" s="124">
        <f>M427*L427</f>
        <v>1162.44713</v>
      </c>
      <c r="O427" s="123">
        <f>N427/1000</f>
        <v>1.1624471300000001</v>
      </c>
      <c r="P427" s="123">
        <f t="shared" si="596"/>
        <v>2.0339293647630621</v>
      </c>
      <c r="R427" s="122">
        <v>547</v>
      </c>
      <c r="S427" s="122">
        <v>549</v>
      </c>
      <c r="T427" s="123">
        <f t="shared" si="542"/>
        <v>548</v>
      </c>
      <c r="U427" s="122">
        <v>769</v>
      </c>
      <c r="V427" s="124">
        <f>T427*2*750/U427</f>
        <v>1068.9206762028609</v>
      </c>
      <c r="W427" s="125">
        <f t="shared" si="597"/>
        <v>1.0689206762028609</v>
      </c>
      <c r="X427" s="123">
        <f>(W427*I427)/1000</f>
        <v>5.1415084525357608</v>
      </c>
      <c r="Y427" s="123">
        <f>(X427*1000)/K427</f>
        <v>0.89246805286161446</v>
      </c>
      <c r="Z427" s="123">
        <f t="shared" si="598"/>
        <v>8.9960779728450735</v>
      </c>
    </row>
    <row r="428" spans="1:26">
      <c r="A428" s="74"/>
      <c r="B428" s="121">
        <v>45287.375</v>
      </c>
      <c r="C428" s="122">
        <v>35370</v>
      </c>
      <c r="D428" s="122">
        <v>21.549230000000001</v>
      </c>
      <c r="E428" s="122">
        <v>105.41819</v>
      </c>
      <c r="F428" s="122">
        <v>148.69364999999999</v>
      </c>
      <c r="G428" s="121">
        <v>45282.375</v>
      </c>
      <c r="H428" s="124">
        <v>24310</v>
      </c>
      <c r="I428" s="124">
        <f t="shared" si="653"/>
        <v>11060</v>
      </c>
      <c r="J428" s="126">
        <f t="shared" si="646"/>
        <v>5</v>
      </c>
      <c r="K428" s="127">
        <v>7200</v>
      </c>
      <c r="L428" s="124">
        <f t="shared" si="654"/>
        <v>11060</v>
      </c>
      <c r="M428" s="122">
        <f t="shared" si="647"/>
        <v>0.27566107000000001</v>
      </c>
      <c r="N428" s="124">
        <f t="shared" si="648"/>
        <v>3048.8114341999999</v>
      </c>
      <c r="O428" s="123">
        <f t="shared" si="649"/>
        <v>3.0488114342000001</v>
      </c>
      <c r="P428" s="123">
        <f t="shared" si="596"/>
        <v>4.2683360078799994</v>
      </c>
      <c r="R428" s="122">
        <v>869</v>
      </c>
      <c r="S428" s="122">
        <v>854</v>
      </c>
      <c r="T428" s="123">
        <f t="shared" si="542"/>
        <v>861.5</v>
      </c>
      <c r="U428" s="122">
        <v>770</v>
      </c>
      <c r="V428" s="124">
        <f t="shared" si="650"/>
        <v>1678.2467532467533</v>
      </c>
      <c r="W428" s="125">
        <f t="shared" si="597"/>
        <v>1.6782467532467533</v>
      </c>
      <c r="X428" s="123">
        <f t="shared" si="651"/>
        <v>18.561409090909091</v>
      </c>
      <c r="Y428" s="123">
        <f t="shared" si="652"/>
        <v>2.577973484848485</v>
      </c>
      <c r="Z428" s="123">
        <f t="shared" si="598"/>
        <v>25.985972727272728</v>
      </c>
    </row>
    <row r="429" spans="1:26">
      <c r="A429" s="74"/>
      <c r="B429" s="121">
        <v>45288.365972222222</v>
      </c>
      <c r="C429" s="122">
        <v>37600</v>
      </c>
      <c r="D429" s="122">
        <v>19.629190000000001</v>
      </c>
      <c r="E429" s="122">
        <v>93.842399999999998</v>
      </c>
      <c r="F429" s="122">
        <v>141.13669999999999</v>
      </c>
      <c r="G429" s="121">
        <v>45282.375</v>
      </c>
      <c r="H429" s="124">
        <v>24310</v>
      </c>
      <c r="I429" s="124">
        <f t="shared" si="653"/>
        <v>13290</v>
      </c>
      <c r="J429" s="126">
        <f t="shared" ref="J429:J444" si="655">B429-G429</f>
        <v>5.9909722222218988</v>
      </c>
      <c r="K429" s="127">
        <v>8627</v>
      </c>
      <c r="L429" s="124">
        <f t="shared" si="654"/>
        <v>13290</v>
      </c>
      <c r="M429" s="122">
        <f t="shared" ref="M429:M444" si="656">(D429+E429+F429)/1000</f>
        <v>0.25460828999999996</v>
      </c>
      <c r="N429" s="124">
        <f t="shared" ref="N429:N444" si="657">M429*L429</f>
        <v>3383.7441740999993</v>
      </c>
      <c r="O429" s="123">
        <f t="shared" ref="O429:O444" si="658">N429/1000</f>
        <v>3.3837441740999994</v>
      </c>
      <c r="P429" s="123">
        <f t="shared" si="596"/>
        <v>3.9536503158604375</v>
      </c>
      <c r="R429" s="122">
        <v>810</v>
      </c>
      <c r="S429" s="122">
        <v>845</v>
      </c>
      <c r="T429" s="123">
        <f t="shared" ref="T429:T482" si="659">(R429+S429)/2</f>
        <v>827.5</v>
      </c>
      <c r="U429" s="122">
        <v>769</v>
      </c>
      <c r="V429" s="124">
        <f t="shared" ref="V429:V444" si="660">T429*2*750/U429</f>
        <v>1614.1092327698309</v>
      </c>
      <c r="W429" s="125">
        <f t="shared" si="597"/>
        <v>1.614109232769831</v>
      </c>
      <c r="X429" s="123">
        <f t="shared" ref="X429:X444" si="661">(W429*I429)/1000</f>
        <v>21.451511703511052</v>
      </c>
      <c r="Y429" s="123">
        <f t="shared" ref="Y429:Y444" si="662">(X429*1000)/K429</f>
        <v>2.4865551992014665</v>
      </c>
      <c r="Z429" s="123">
        <f t="shared" si="598"/>
        <v>25.064476407950785</v>
      </c>
    </row>
    <row r="430" spans="1:26">
      <c r="A430" s="74"/>
      <c r="B430" s="121">
        <v>45293.368750000001</v>
      </c>
      <c r="C430" s="122">
        <v>49520</v>
      </c>
      <c r="D430" s="122">
        <v>45.18</v>
      </c>
      <c r="E430" s="122">
        <v>69.510000000000005</v>
      </c>
      <c r="F430" s="122">
        <v>147.86000000000001</v>
      </c>
      <c r="G430" s="121">
        <v>45289.372916666667</v>
      </c>
      <c r="H430" s="124">
        <v>40040</v>
      </c>
      <c r="I430" s="124">
        <f t="shared" si="653"/>
        <v>9480</v>
      </c>
      <c r="J430" s="126">
        <f t="shared" si="655"/>
        <v>3.9958333333343035</v>
      </c>
      <c r="K430" s="127">
        <v>5754</v>
      </c>
      <c r="L430" s="124">
        <f t="shared" si="654"/>
        <v>9480</v>
      </c>
      <c r="M430" s="122">
        <f t="shared" si="656"/>
        <v>0.26255000000000001</v>
      </c>
      <c r="N430" s="124">
        <f t="shared" si="657"/>
        <v>2488.9740000000002</v>
      </c>
      <c r="O430" s="123">
        <f t="shared" si="658"/>
        <v>2.4889740000000002</v>
      </c>
      <c r="P430" s="123">
        <f t="shared" ref="P430:P443" si="663">(O430*1000/K430)*$C$2/1000</f>
        <v>4.3602464233576645</v>
      </c>
      <c r="R430" s="122">
        <v>807</v>
      </c>
      <c r="S430" s="122">
        <v>825</v>
      </c>
      <c r="T430" s="123">
        <f t="shared" ref="T430:T443" si="664">(R430+S430)/2</f>
        <v>816</v>
      </c>
      <c r="U430" s="122">
        <v>739</v>
      </c>
      <c r="V430" s="124">
        <f t="shared" si="660"/>
        <v>1656.2922868741543</v>
      </c>
      <c r="W430" s="125">
        <f t="shared" ref="W430:W443" si="665">V430/1000</f>
        <v>1.6562922868741543</v>
      </c>
      <c r="X430" s="123">
        <f t="shared" si="661"/>
        <v>15.701650879566984</v>
      </c>
      <c r="Y430" s="123">
        <f t="shared" si="662"/>
        <v>2.7288235800429237</v>
      </c>
      <c r="Z430" s="123">
        <f t="shared" ref="Z430:Z443" si="666">(Y430*$C$2)/1000</f>
        <v>27.506541686832673</v>
      </c>
    </row>
    <row r="431" spans="1:26">
      <c r="A431" s="74"/>
      <c r="B431" s="121">
        <v>45294.375694444447</v>
      </c>
      <c r="C431" s="122">
        <v>51920</v>
      </c>
      <c r="D431" s="122">
        <v>67.47</v>
      </c>
      <c r="E431" s="122">
        <v>73.399000000000001</v>
      </c>
      <c r="F431" s="122">
        <v>215.71</v>
      </c>
      <c r="G431" s="121">
        <v>45289.372916666667</v>
      </c>
      <c r="H431" s="124">
        <v>40040</v>
      </c>
      <c r="I431" s="124">
        <f t="shared" ref="I431:I436" si="667">C431-H431</f>
        <v>11880</v>
      </c>
      <c r="J431" s="126">
        <f t="shared" si="655"/>
        <v>5.0027777777795563</v>
      </c>
      <c r="K431" s="127">
        <v>7204</v>
      </c>
      <c r="L431" s="124">
        <f t="shared" ref="L431:L436" si="668">C431-H431</f>
        <v>11880</v>
      </c>
      <c r="M431" s="122">
        <f t="shared" si="656"/>
        <v>0.35657900000000003</v>
      </c>
      <c r="N431" s="124">
        <f t="shared" si="657"/>
        <v>4236.1585200000009</v>
      </c>
      <c r="O431" s="123">
        <f t="shared" si="658"/>
        <v>4.2361585200000009</v>
      </c>
      <c r="P431" s="123">
        <f t="shared" si="663"/>
        <v>5.9273289674625218</v>
      </c>
      <c r="R431" s="122">
        <v>712</v>
      </c>
      <c r="S431" s="122">
        <v>755</v>
      </c>
      <c r="T431" s="123">
        <f t="shared" si="664"/>
        <v>733.5</v>
      </c>
      <c r="U431" s="122">
        <v>759</v>
      </c>
      <c r="V431" s="124">
        <f t="shared" si="660"/>
        <v>1449.604743083004</v>
      </c>
      <c r="W431" s="125">
        <f t="shared" si="665"/>
        <v>1.4496047430830039</v>
      </c>
      <c r="X431" s="123">
        <f t="shared" si="661"/>
        <v>17.221304347826088</v>
      </c>
      <c r="Y431" s="123">
        <f t="shared" si="662"/>
        <v>2.3905197595538712</v>
      </c>
      <c r="Z431" s="123">
        <f t="shared" si="666"/>
        <v>24.096439176303022</v>
      </c>
    </row>
    <row r="432" spans="1:26">
      <c r="A432" s="74"/>
      <c r="B432" s="121">
        <v>45295.378472222219</v>
      </c>
      <c r="C432" s="122">
        <v>54230</v>
      </c>
      <c r="D432" s="122">
        <v>53.082500000000003</v>
      </c>
      <c r="E432" s="122">
        <v>76.019499999999994</v>
      </c>
      <c r="F432" s="122">
        <v>220.45173</v>
      </c>
      <c r="G432" s="121">
        <v>45289.372916666667</v>
      </c>
      <c r="H432" s="124">
        <v>40040</v>
      </c>
      <c r="I432" s="124">
        <f t="shared" si="667"/>
        <v>14190</v>
      </c>
      <c r="J432" s="126">
        <f t="shared" si="655"/>
        <v>6.0055555555518367</v>
      </c>
      <c r="K432" s="127">
        <v>8648</v>
      </c>
      <c r="L432" s="124">
        <f t="shared" si="668"/>
        <v>14190</v>
      </c>
      <c r="M432" s="122">
        <f t="shared" si="656"/>
        <v>0.34955372999999995</v>
      </c>
      <c r="N432" s="124">
        <f t="shared" si="657"/>
        <v>4960.1674286999996</v>
      </c>
      <c r="O432" s="123">
        <f t="shared" si="658"/>
        <v>4.9601674286999993</v>
      </c>
      <c r="P432" s="123">
        <f t="shared" si="663"/>
        <v>5.7815087513061982</v>
      </c>
      <c r="R432" s="122">
        <v>719</v>
      </c>
      <c r="S432" s="122">
        <v>769</v>
      </c>
      <c r="T432" s="123">
        <f t="shared" si="664"/>
        <v>744</v>
      </c>
      <c r="U432" s="122">
        <v>764</v>
      </c>
      <c r="V432" s="124">
        <f t="shared" si="660"/>
        <v>1460.7329842931938</v>
      </c>
      <c r="W432" s="125">
        <f t="shared" si="665"/>
        <v>1.4607329842931938</v>
      </c>
      <c r="X432" s="123">
        <f t="shared" si="661"/>
        <v>20.727801047120419</v>
      </c>
      <c r="Y432" s="123">
        <f t="shared" si="662"/>
        <v>2.3968317584551824</v>
      </c>
      <c r="Z432" s="123">
        <f t="shared" si="666"/>
        <v>24.160064125228235</v>
      </c>
    </row>
    <row r="433" spans="1:26">
      <c r="A433" s="74"/>
      <c r="B433" s="121">
        <v>45300.370833333334</v>
      </c>
      <c r="C433" s="122">
        <v>64990</v>
      </c>
      <c r="D433" s="122">
        <v>54.96</v>
      </c>
      <c r="E433" s="122">
        <v>78.75</v>
      </c>
      <c r="F433" s="122">
        <v>195.72</v>
      </c>
      <c r="G433" s="121">
        <v>45296.375</v>
      </c>
      <c r="H433" s="124">
        <v>56360</v>
      </c>
      <c r="I433" s="124">
        <f t="shared" si="667"/>
        <v>8630</v>
      </c>
      <c r="J433" s="126">
        <f t="shared" si="655"/>
        <v>3.9958333333343035</v>
      </c>
      <c r="K433" s="127">
        <v>5754</v>
      </c>
      <c r="L433" s="124">
        <f t="shared" si="668"/>
        <v>8630</v>
      </c>
      <c r="M433" s="122">
        <f t="shared" si="656"/>
        <v>0.32943</v>
      </c>
      <c r="N433" s="124">
        <f t="shared" si="657"/>
        <v>2842.9809</v>
      </c>
      <c r="O433" s="123">
        <f t="shared" si="658"/>
        <v>2.8429809000000001</v>
      </c>
      <c r="P433" s="123">
        <f t="shared" si="663"/>
        <v>4.9804044963503644</v>
      </c>
      <c r="R433" s="122">
        <v>723</v>
      </c>
      <c r="S433" s="122">
        <v>737</v>
      </c>
      <c r="T433" s="123">
        <f t="shared" si="664"/>
        <v>730</v>
      </c>
      <c r="U433" s="122">
        <v>769</v>
      </c>
      <c r="V433" s="124">
        <f t="shared" si="660"/>
        <v>1423.927178153446</v>
      </c>
      <c r="W433" s="125">
        <f t="shared" si="665"/>
        <v>1.4239271781534459</v>
      </c>
      <c r="X433" s="123">
        <f t="shared" si="661"/>
        <v>12.288491547464238</v>
      </c>
      <c r="Y433" s="123">
        <f t="shared" si="662"/>
        <v>2.1356432998721306</v>
      </c>
      <c r="Z433" s="123">
        <f t="shared" si="666"/>
        <v>21.527284462711076</v>
      </c>
    </row>
    <row r="434" spans="1:26">
      <c r="A434" s="74"/>
      <c r="B434" s="121">
        <v>45307.372916666667</v>
      </c>
      <c r="C434" s="122">
        <v>78800</v>
      </c>
      <c r="D434" s="122">
        <v>76.847899999999996</v>
      </c>
      <c r="E434" s="122">
        <v>72.011319999999998</v>
      </c>
      <c r="F434" s="122">
        <v>275.31657999999999</v>
      </c>
      <c r="G434" s="121">
        <v>45303.373611111114</v>
      </c>
      <c r="H434" s="124">
        <v>70340</v>
      </c>
      <c r="I434" s="124">
        <f t="shared" si="667"/>
        <v>8460</v>
      </c>
      <c r="J434" s="126">
        <f>B434-G434</f>
        <v>3.9993055555532919</v>
      </c>
      <c r="K434" s="127">
        <v>5759</v>
      </c>
      <c r="L434" s="124">
        <f t="shared" si="668"/>
        <v>8460</v>
      </c>
      <c r="M434" s="122">
        <f>(D434+E434+F434)/1000</f>
        <v>0.42417579999999999</v>
      </c>
      <c r="N434" s="124">
        <f>M434*L434</f>
        <v>3588.5272679999998</v>
      </c>
      <c r="O434" s="123">
        <f>N434/1000</f>
        <v>3.588527268</v>
      </c>
      <c r="P434" s="123">
        <f t="shared" si="663"/>
        <v>6.2810131726758121</v>
      </c>
      <c r="R434" s="122">
        <v>839</v>
      </c>
      <c r="S434" s="122">
        <v>834</v>
      </c>
      <c r="T434" s="123">
        <f t="shared" si="664"/>
        <v>836.5</v>
      </c>
      <c r="U434" s="122">
        <v>776</v>
      </c>
      <c r="V434" s="124">
        <f>T434*2*750/U434</f>
        <v>1616.9458762886597</v>
      </c>
      <c r="W434" s="125">
        <f t="shared" si="665"/>
        <v>1.6169458762886597</v>
      </c>
      <c r="X434" s="123">
        <f>(W434*I434)/1000</f>
        <v>13.679362113402062</v>
      </c>
      <c r="Y434" s="123">
        <f>(X434*1000)/K434</f>
        <v>2.375301634554968</v>
      </c>
      <c r="Z434" s="123">
        <f t="shared" si="666"/>
        <v>23.943040476314074</v>
      </c>
    </row>
    <row r="435" spans="1:26">
      <c r="A435" s="74"/>
      <c r="B435" s="121">
        <v>45308.373611111114</v>
      </c>
      <c r="C435" s="122">
        <v>81270</v>
      </c>
      <c r="D435" s="122">
        <v>83.975790000000003</v>
      </c>
      <c r="E435" s="122">
        <v>49.954630000000002</v>
      </c>
      <c r="F435" s="122">
        <v>238.78046000000001</v>
      </c>
      <c r="G435" s="121">
        <v>45303.373611111114</v>
      </c>
      <c r="H435" s="124">
        <v>70340</v>
      </c>
      <c r="I435" s="124">
        <f t="shared" si="667"/>
        <v>10930</v>
      </c>
      <c r="J435" s="126">
        <f>B435-G435</f>
        <v>5</v>
      </c>
      <c r="K435" s="127">
        <v>7200</v>
      </c>
      <c r="L435" s="124">
        <f t="shared" si="668"/>
        <v>10930</v>
      </c>
      <c r="M435" s="122">
        <f>(D435+E435+F435)/1000</f>
        <v>0.37271087999999997</v>
      </c>
      <c r="N435" s="124">
        <f>M435*L435</f>
        <v>4073.7299183999999</v>
      </c>
      <c r="O435" s="123">
        <f>N435/1000</f>
        <v>4.0737299183999998</v>
      </c>
      <c r="P435" s="123">
        <f t="shared" si="663"/>
        <v>5.7032218857599997</v>
      </c>
      <c r="R435" s="122">
        <v>817</v>
      </c>
      <c r="S435" s="122">
        <v>819</v>
      </c>
      <c r="T435" s="123">
        <f t="shared" si="664"/>
        <v>818</v>
      </c>
      <c r="U435" s="122">
        <v>761</v>
      </c>
      <c r="V435" s="124">
        <f>T435*2*750/U435</f>
        <v>1612.3521681997372</v>
      </c>
      <c r="W435" s="125">
        <f t="shared" si="665"/>
        <v>1.6123521681997373</v>
      </c>
      <c r="X435" s="123">
        <f>(W435*I435)/1000</f>
        <v>17.62300919842313</v>
      </c>
      <c r="Y435" s="123">
        <f>(X435*1000)/K435</f>
        <v>2.4476401664476568</v>
      </c>
      <c r="Z435" s="123">
        <f t="shared" si="666"/>
        <v>24.672212877792379</v>
      </c>
    </row>
    <row r="436" spans="1:26">
      <c r="A436" s="74"/>
      <c r="B436" s="121">
        <v>45314.371527777781</v>
      </c>
      <c r="C436" s="122">
        <v>94320</v>
      </c>
      <c r="D436" s="122">
        <v>68.965000000000003</v>
      </c>
      <c r="E436" s="122">
        <v>49.088000000000001</v>
      </c>
      <c r="F436" s="122">
        <v>203.01900000000001</v>
      </c>
      <c r="G436" s="121">
        <v>45310.374305555553</v>
      </c>
      <c r="H436" s="124">
        <v>85520</v>
      </c>
      <c r="I436" s="124">
        <f t="shared" si="667"/>
        <v>8800</v>
      </c>
      <c r="J436" s="126">
        <f>B436-G436</f>
        <v>3.9972222222277196</v>
      </c>
      <c r="K436" s="127">
        <v>5756</v>
      </c>
      <c r="L436" s="124">
        <f t="shared" si="668"/>
        <v>8800</v>
      </c>
      <c r="M436" s="122">
        <f>(D436+E436+F436)/1000</f>
        <v>0.32107200000000002</v>
      </c>
      <c r="N436" s="124">
        <f>M436*L436</f>
        <v>2825.4336000000003</v>
      </c>
      <c r="O436" s="123">
        <f>N436/1000</f>
        <v>2.8254336000000002</v>
      </c>
      <c r="P436" s="123">
        <f t="shared" si="663"/>
        <v>4.9479448728283542</v>
      </c>
      <c r="R436" s="122">
        <v>660</v>
      </c>
      <c r="S436" s="122">
        <v>686</v>
      </c>
      <c r="T436" s="123">
        <f t="shared" si="664"/>
        <v>673</v>
      </c>
      <c r="U436" s="122">
        <v>776</v>
      </c>
      <c r="V436" s="124">
        <f>T436*2*750/U436</f>
        <v>1300.9020618556701</v>
      </c>
      <c r="W436" s="125">
        <f t="shared" si="665"/>
        <v>1.3009020618556701</v>
      </c>
      <c r="X436" s="123">
        <f>(W436*I436)/1000</f>
        <v>11.447938144329898</v>
      </c>
      <c r="Y436" s="123">
        <f>(X436*1000)/K436</f>
        <v>1.9888704211830954</v>
      </c>
      <c r="Z436" s="123">
        <f t="shared" si="666"/>
        <v>20.047813845525603</v>
      </c>
    </row>
    <row r="437" spans="1:26">
      <c r="A437" s="74"/>
      <c r="B437" s="121">
        <v>45321.371527777781</v>
      </c>
      <c r="C437" s="122">
        <v>107940</v>
      </c>
      <c r="D437" s="122">
        <v>71.751000000000005</v>
      </c>
      <c r="E437" s="122">
        <v>53.016800000000003</v>
      </c>
      <c r="F437" s="122">
        <v>267.774</v>
      </c>
      <c r="G437" s="121">
        <v>45317.379861111112</v>
      </c>
      <c r="H437" s="124">
        <v>100040</v>
      </c>
      <c r="I437" s="124">
        <f>C437-H437</f>
        <v>7900</v>
      </c>
      <c r="J437" s="126">
        <f>B437-G437</f>
        <v>3.9916666666686069</v>
      </c>
      <c r="K437" s="127">
        <v>5748</v>
      </c>
      <c r="L437" s="124">
        <f>C437-H437</f>
        <v>7900</v>
      </c>
      <c r="M437" s="122">
        <f>(D437+E437+F437)/1000</f>
        <v>0.3925418</v>
      </c>
      <c r="N437" s="124">
        <f>M437*L437</f>
        <v>3101.0802199999998</v>
      </c>
      <c r="O437" s="123">
        <f>N437/1000</f>
        <v>3.1010802199999996</v>
      </c>
      <c r="P437" s="123">
        <f t="shared" si="663"/>
        <v>5.4382200100208768</v>
      </c>
      <c r="R437" s="122">
        <v>779</v>
      </c>
      <c r="S437" s="122">
        <v>821</v>
      </c>
      <c r="T437" s="123">
        <f t="shared" si="664"/>
        <v>800</v>
      </c>
      <c r="U437" s="122">
        <v>764</v>
      </c>
      <c r="V437" s="124">
        <f>T437*2*750/U437</f>
        <v>1570.6806282722514</v>
      </c>
      <c r="W437" s="125">
        <f t="shared" si="665"/>
        <v>1.5706806282722514</v>
      </c>
      <c r="X437" s="123">
        <f>(W437*I437)/1000</f>
        <v>12.408376963350786</v>
      </c>
      <c r="Y437" s="123">
        <f>(X437*1000)/K437</f>
        <v>2.1587294647443955</v>
      </c>
      <c r="Z437" s="123">
        <f t="shared" si="666"/>
        <v>21.759993004623507</v>
      </c>
    </row>
    <row r="438" spans="1:26">
      <c r="A438" s="74"/>
      <c r="B438" s="121">
        <v>45328.371527777781</v>
      </c>
      <c r="C438" s="122">
        <v>120930</v>
      </c>
      <c r="D438" s="122">
        <v>5.8739999999999997</v>
      </c>
      <c r="E438" s="122">
        <v>87.759</v>
      </c>
      <c r="F438" s="122">
        <v>119.785</v>
      </c>
      <c r="G438" s="121">
        <v>45324.371527777781</v>
      </c>
      <c r="H438" s="124">
        <v>112240</v>
      </c>
      <c r="I438" s="124">
        <f t="shared" ref="I438" si="669">C438-H438</f>
        <v>8690</v>
      </c>
      <c r="J438" s="126">
        <f t="shared" ref="J438" si="670">B438-G438</f>
        <v>4</v>
      </c>
      <c r="K438" s="127">
        <v>5760</v>
      </c>
      <c r="L438" s="124">
        <f t="shared" ref="L438" si="671">C438-H438</f>
        <v>8690</v>
      </c>
      <c r="M438" s="122">
        <f t="shared" ref="M438" si="672">(D438+E438+F438)/1000</f>
        <v>0.213418</v>
      </c>
      <c r="N438" s="124">
        <f t="shared" ref="N438" si="673">M438*L438</f>
        <v>1854.6024199999999</v>
      </c>
      <c r="O438" s="123">
        <f t="shared" ref="O438" si="674">N438/1000</f>
        <v>1.85460242</v>
      </c>
      <c r="P438" s="123">
        <f t="shared" si="663"/>
        <v>3.2455542350000002</v>
      </c>
      <c r="R438" s="122">
        <v>560</v>
      </c>
      <c r="S438" s="122">
        <v>566</v>
      </c>
      <c r="T438" s="123">
        <f t="shared" si="664"/>
        <v>563</v>
      </c>
      <c r="U438" s="122">
        <v>749</v>
      </c>
      <c r="V438" s="124">
        <f t="shared" ref="V438" si="675">T438*2*750/U438</f>
        <v>1127.5033377837117</v>
      </c>
      <c r="W438" s="125">
        <f t="shared" si="665"/>
        <v>1.1275033377837116</v>
      </c>
      <c r="X438" s="123">
        <f t="shared" ref="X438" si="676">(W438*I438)/1000</f>
        <v>9.798004005340454</v>
      </c>
      <c r="Y438" s="123">
        <f t="shared" ref="Y438" si="677">(X438*1000)/K438</f>
        <v>1.7010423620382733</v>
      </c>
      <c r="Z438" s="123">
        <f t="shared" si="666"/>
        <v>17.146507009345793</v>
      </c>
    </row>
    <row r="439" spans="1:26">
      <c r="A439" s="74"/>
      <c r="B439" s="121">
        <v>45335.371527777781</v>
      </c>
      <c r="C439" s="122">
        <v>137620</v>
      </c>
      <c r="D439" s="122">
        <v>6.6760200000000003</v>
      </c>
      <c r="E439" s="122">
        <v>51.11215</v>
      </c>
      <c r="F439" s="122">
        <v>133.9145</v>
      </c>
      <c r="G439" s="121">
        <v>45331.370833333334</v>
      </c>
      <c r="H439" s="124">
        <v>128670</v>
      </c>
      <c r="I439" s="124">
        <f>C439-H439</f>
        <v>8950</v>
      </c>
      <c r="J439" s="126">
        <f>B439-G439</f>
        <v>4.0006944444467081</v>
      </c>
      <c r="K439" s="127">
        <v>5761</v>
      </c>
      <c r="L439" s="124">
        <f>C439-H439</f>
        <v>8950</v>
      </c>
      <c r="M439" s="122">
        <f>(D439+E439+F439)/1000</f>
        <v>0.19170267000000002</v>
      </c>
      <c r="N439" s="124">
        <f>M439*L439</f>
        <v>1715.7388965000002</v>
      </c>
      <c r="O439" s="123">
        <f>N439/1000</f>
        <v>1.7157388965000002</v>
      </c>
      <c r="P439" s="123">
        <f t="shared" si="663"/>
        <v>3.0020218845200493</v>
      </c>
      <c r="R439" s="122">
        <v>726</v>
      </c>
      <c r="S439" s="122">
        <v>710</v>
      </c>
      <c r="T439" s="123">
        <f t="shared" si="664"/>
        <v>718</v>
      </c>
      <c r="U439" s="122">
        <v>732</v>
      </c>
      <c r="V439" s="124">
        <f>T439*2*750/U439</f>
        <v>1471.311475409836</v>
      </c>
      <c r="W439" s="125">
        <f t="shared" si="665"/>
        <v>1.471311475409836</v>
      </c>
      <c r="X439" s="123">
        <f>(W439*I439)/1000</f>
        <v>13.168237704918033</v>
      </c>
      <c r="Y439" s="123">
        <f>(X439*1000)/K439</f>
        <v>2.285755546765845</v>
      </c>
      <c r="Z439" s="123">
        <f t="shared" si="666"/>
        <v>23.04041591139972</v>
      </c>
    </row>
    <row r="440" spans="1:26">
      <c r="A440" s="74"/>
      <c r="B440" s="121">
        <v>45342.377083333333</v>
      </c>
      <c r="C440" s="122">
        <v>151170</v>
      </c>
      <c r="D440" s="122">
        <v>6.9714900000000002</v>
      </c>
      <c r="E440" s="122">
        <v>58.835479999999997</v>
      </c>
      <c r="F440" s="122">
        <v>201.89141000000001</v>
      </c>
      <c r="G440" s="121">
        <v>45338.381944444445</v>
      </c>
      <c r="H440" s="124">
        <v>143560</v>
      </c>
      <c r="I440" s="124">
        <f>C440-H440</f>
        <v>7610</v>
      </c>
      <c r="J440" s="126">
        <f>B440-G440</f>
        <v>3.9951388888875954</v>
      </c>
      <c r="K440" s="127">
        <v>5753</v>
      </c>
      <c r="L440" s="124">
        <f>C440-H440</f>
        <v>7610</v>
      </c>
      <c r="M440" s="122">
        <f>(D440+E440+F440)/1000</f>
        <v>0.26769838000000001</v>
      </c>
      <c r="N440" s="124">
        <f>M440*L440</f>
        <v>2037.1846718000002</v>
      </c>
      <c r="O440" s="123">
        <f>N440/1000</f>
        <v>2.0371846718</v>
      </c>
      <c r="P440" s="123">
        <f t="shared" si="663"/>
        <v>3.5694110015199025</v>
      </c>
      <c r="R440" s="122">
        <v>825</v>
      </c>
      <c r="S440" s="122">
        <v>824</v>
      </c>
      <c r="T440" s="123">
        <f t="shared" si="664"/>
        <v>824.5</v>
      </c>
      <c r="U440" s="122">
        <v>768</v>
      </c>
      <c r="V440" s="124">
        <f>T440*2*750/U440</f>
        <v>1610.3515625</v>
      </c>
      <c r="W440" s="125">
        <f t="shared" si="665"/>
        <v>1.6103515625</v>
      </c>
      <c r="X440" s="123">
        <f>(W440*I440)/1000</f>
        <v>12.254775390624999</v>
      </c>
      <c r="Y440" s="123">
        <f>(X440*1000)/K440</f>
        <v>2.1301539006822527</v>
      </c>
      <c r="Z440" s="123">
        <f t="shared" si="666"/>
        <v>21.47195131887711</v>
      </c>
    </row>
    <row r="441" spans="1:26">
      <c r="A441" s="74"/>
      <c r="B441" s="121">
        <v>45349.368750000001</v>
      </c>
      <c r="C441" s="122">
        <v>165230</v>
      </c>
      <c r="D441" s="122">
        <v>15.89189</v>
      </c>
      <c r="E441" s="122">
        <v>86.16113</v>
      </c>
      <c r="F441" s="122">
        <v>218.01195000000001</v>
      </c>
      <c r="G441" s="121">
        <v>45345.368750000001</v>
      </c>
      <c r="H441" s="124">
        <v>157120</v>
      </c>
      <c r="I441" s="124">
        <f>C441-H441</f>
        <v>8110</v>
      </c>
      <c r="J441" s="126">
        <f>B441-G441</f>
        <v>4</v>
      </c>
      <c r="K441" s="127">
        <v>5760</v>
      </c>
      <c r="L441" s="124">
        <f>C441-H441</f>
        <v>8110</v>
      </c>
      <c r="M441" s="122">
        <f>(D441+E441+F441)/1000</f>
        <v>0.32006497</v>
      </c>
      <c r="N441" s="124">
        <f>M441*L441</f>
        <v>2595.7269067000002</v>
      </c>
      <c r="O441" s="123">
        <f>N441/1000</f>
        <v>2.5957269067000004</v>
      </c>
      <c r="P441" s="123">
        <f t="shared" ref="P441:P442" si="678">(O441*1000/K441)*$C$2/1000</f>
        <v>4.5425220867249996</v>
      </c>
      <c r="R441" s="122">
        <v>838</v>
      </c>
      <c r="S441" s="122">
        <v>832</v>
      </c>
      <c r="T441" s="123">
        <f t="shared" ref="T441:T442" si="679">(R441+S441)/2</f>
        <v>835</v>
      </c>
      <c r="U441" s="122">
        <v>770</v>
      </c>
      <c r="V441" s="124">
        <f>T441*2*750/U441</f>
        <v>1626.6233766233765</v>
      </c>
      <c r="W441" s="125">
        <f t="shared" ref="W441:W442" si="680">V441/1000</f>
        <v>1.6266233766233766</v>
      </c>
      <c r="X441" s="123">
        <f>(W441*I441)/1000</f>
        <v>13.191915584415584</v>
      </c>
      <c r="Y441" s="123">
        <f>(X441*1000)/K441</f>
        <v>2.2902631222943723</v>
      </c>
      <c r="Z441" s="123">
        <f t="shared" ref="Z441:Z442" si="681">(Y441*$C$2)/1000</f>
        <v>23.085852272727273</v>
      </c>
    </row>
    <row r="442" spans="1:26">
      <c r="A442" s="74"/>
      <c r="B442" s="121">
        <v>45356.37222222222</v>
      </c>
      <c r="C442" s="122">
        <v>178270</v>
      </c>
      <c r="D442" s="122">
        <v>13.35979</v>
      </c>
      <c r="E442" s="122">
        <v>45.467390000000002</v>
      </c>
      <c r="F442" s="122">
        <v>164.75013999999999</v>
      </c>
      <c r="G442" s="121">
        <v>45352.375694444447</v>
      </c>
      <c r="H442" s="124">
        <v>171310</v>
      </c>
      <c r="I442" s="124">
        <f t="shared" ref="I442" si="682">C442-H442</f>
        <v>6960</v>
      </c>
      <c r="J442" s="126">
        <f t="shared" ref="J442" si="683">B442-G442</f>
        <v>3.9965277777737356</v>
      </c>
      <c r="K442" s="127">
        <v>5755</v>
      </c>
      <c r="L442" s="124">
        <f t="shared" ref="L442" si="684">C442-H442</f>
        <v>6960</v>
      </c>
      <c r="M442" s="122">
        <f t="shared" ref="M442" si="685">(D442+E442+F442)/1000</f>
        <v>0.22357732</v>
      </c>
      <c r="N442" s="124">
        <f t="shared" ref="N442" si="686">M442*L442</f>
        <v>1556.0981472000001</v>
      </c>
      <c r="O442" s="123">
        <f t="shared" ref="O442" si="687">N442/1000</f>
        <v>1.5560981472000002</v>
      </c>
      <c r="P442" s="123">
        <f t="shared" si="678"/>
        <v>2.7255376757212857</v>
      </c>
      <c r="R442" s="122">
        <v>661</v>
      </c>
      <c r="S442" s="122">
        <v>662</v>
      </c>
      <c r="T442" s="123">
        <f t="shared" si="679"/>
        <v>661.5</v>
      </c>
      <c r="U442" s="122">
        <v>753</v>
      </c>
      <c r="V442" s="124">
        <f t="shared" ref="V442" si="688">T442*2*750/U442</f>
        <v>1317.7290836653387</v>
      </c>
      <c r="W442" s="125">
        <f t="shared" si="680"/>
        <v>1.3177290836653388</v>
      </c>
      <c r="X442" s="123">
        <f t="shared" ref="X442" si="689">(W442*I442)/1000</f>
        <v>9.1713944223107582</v>
      </c>
      <c r="Y442" s="123">
        <f t="shared" ref="Y442" si="690">(X442*1000)/K442</f>
        <v>1.5936393435813654</v>
      </c>
      <c r="Z442" s="123">
        <f t="shared" si="681"/>
        <v>16.063884583300162</v>
      </c>
    </row>
    <row r="443" spans="1:26">
      <c r="A443" s="74"/>
      <c r="B443" s="121">
        <v>45363.369444444441</v>
      </c>
      <c r="C443" s="122">
        <v>191510</v>
      </c>
      <c r="D443" s="122">
        <v>15.50662</v>
      </c>
      <c r="E443" s="122">
        <v>30.63373</v>
      </c>
      <c r="F443" s="122">
        <v>220.48599999999999</v>
      </c>
      <c r="G443" s="121">
        <v>45359.376388888886</v>
      </c>
      <c r="H443" s="124">
        <v>183660</v>
      </c>
      <c r="I443" s="124">
        <f>C443-H443</f>
        <v>7850</v>
      </c>
      <c r="J443" s="126">
        <f>B443-G443</f>
        <v>3.9930555555547471</v>
      </c>
      <c r="K443" s="127">
        <v>5750</v>
      </c>
      <c r="L443" s="124">
        <f>C443-H443</f>
        <v>7850</v>
      </c>
      <c r="M443" s="122">
        <f>(D443+E443+F443)/1000</f>
        <v>0.26662635000000001</v>
      </c>
      <c r="N443" s="124">
        <f>M443*L443</f>
        <v>2093.0168475</v>
      </c>
      <c r="O443" s="123">
        <f>N443/1000</f>
        <v>2.0930168474999999</v>
      </c>
      <c r="P443" s="123">
        <f t="shared" si="663"/>
        <v>3.6691495343999998</v>
      </c>
      <c r="R443" s="122">
        <v>711</v>
      </c>
      <c r="S443" s="122">
        <v>703</v>
      </c>
      <c r="T443" s="123">
        <f t="shared" si="664"/>
        <v>707</v>
      </c>
      <c r="U443" s="122">
        <v>739</v>
      </c>
      <c r="V443" s="124">
        <f>T443*2*750/U443</f>
        <v>1435.0473612990527</v>
      </c>
      <c r="W443" s="125">
        <f t="shared" si="665"/>
        <v>1.4350473612990526</v>
      </c>
      <c r="X443" s="123">
        <f>(W443*I443)/1000</f>
        <v>11.265121786197565</v>
      </c>
      <c r="Y443" s="123">
        <f>(X443*1000)/K443</f>
        <v>1.9591516149908808</v>
      </c>
      <c r="Z443" s="123">
        <f t="shared" si="666"/>
        <v>19.748248279108076</v>
      </c>
    </row>
    <row r="444" spans="1:26">
      <c r="A444" s="74"/>
      <c r="B444" s="121">
        <v>45370.368055555555</v>
      </c>
      <c r="C444" s="122">
        <v>205280</v>
      </c>
      <c r="D444" s="122">
        <v>10.352</v>
      </c>
      <c r="E444" s="122">
        <v>57.12</v>
      </c>
      <c r="F444" s="122">
        <v>286.21100000000001</v>
      </c>
      <c r="G444" s="121">
        <v>45366.37777777778</v>
      </c>
      <c r="H444" s="124">
        <v>197260</v>
      </c>
      <c r="I444" s="124">
        <f t="shared" si="653"/>
        <v>8020</v>
      </c>
      <c r="J444" s="126">
        <f t="shared" si="655"/>
        <v>3.9902777777751908</v>
      </c>
      <c r="K444" s="127">
        <v>5746</v>
      </c>
      <c r="L444" s="124">
        <f t="shared" si="654"/>
        <v>8020</v>
      </c>
      <c r="M444" s="122">
        <f t="shared" si="656"/>
        <v>0.35368299999999997</v>
      </c>
      <c r="N444" s="124">
        <f t="shared" si="657"/>
        <v>2836.53766</v>
      </c>
      <c r="O444" s="123">
        <f t="shared" si="658"/>
        <v>2.8365376599999998</v>
      </c>
      <c r="P444" s="123">
        <f t="shared" si="596"/>
        <v>4.9760354355725722</v>
      </c>
      <c r="R444" s="122">
        <v>739</v>
      </c>
      <c r="S444" s="122">
        <v>751</v>
      </c>
      <c r="T444" s="123">
        <f t="shared" si="659"/>
        <v>745</v>
      </c>
      <c r="U444" s="122">
        <v>763</v>
      </c>
      <c r="V444" s="124">
        <f t="shared" si="660"/>
        <v>1464.613368283093</v>
      </c>
      <c r="W444" s="125">
        <f t="shared" si="597"/>
        <v>1.4646133682830931</v>
      </c>
      <c r="X444" s="123">
        <f t="shared" si="661"/>
        <v>11.746199213630407</v>
      </c>
      <c r="Y444" s="123">
        <f t="shared" si="662"/>
        <v>2.0442393340811709</v>
      </c>
      <c r="Z444" s="123">
        <f t="shared" si="598"/>
        <v>20.605932487538201</v>
      </c>
    </row>
    <row r="445" spans="1:26">
      <c r="A445" s="74"/>
      <c r="B445" s="121">
        <v>45377.363194444442</v>
      </c>
      <c r="C445" s="122">
        <v>220410</v>
      </c>
      <c r="D445" s="122">
        <v>43.55724</v>
      </c>
      <c r="E445" s="122">
        <v>41.537430000000001</v>
      </c>
      <c r="F445" s="122">
        <v>263.77636000000001</v>
      </c>
      <c r="G445" s="121">
        <v>45373.373611111114</v>
      </c>
      <c r="H445" s="124">
        <f>'SL3 Effluent results'!$D$1116</f>
        <v>211450</v>
      </c>
      <c r="I445" s="124">
        <f t="shared" ref="I445:I482" si="691">C445-H445</f>
        <v>8960</v>
      </c>
      <c r="J445" s="126">
        <f t="shared" ref="J445:J482" si="692">B445-G445</f>
        <v>3.9895833333284827</v>
      </c>
      <c r="K445" s="127">
        <v>5745</v>
      </c>
      <c r="L445" s="124">
        <f t="shared" ref="L445:L482" si="693">C445-H445</f>
        <v>8960</v>
      </c>
      <c r="M445" s="122">
        <f t="shared" ref="M445:M482" si="694">(D445+E445+F445)/1000</f>
        <v>0.34887103000000003</v>
      </c>
      <c r="N445" s="124">
        <f t="shared" ref="N445:N482" si="695">M445*L445</f>
        <v>3125.8844288</v>
      </c>
      <c r="O445" s="123">
        <f t="shared" ref="O445:O482" si="696">N445/1000</f>
        <v>3.1258844288000001</v>
      </c>
      <c r="P445" s="123">
        <f t="shared" si="596"/>
        <v>5.4845805121503917</v>
      </c>
      <c r="R445" s="122">
        <v>813</v>
      </c>
      <c r="S445" s="122">
        <v>779</v>
      </c>
      <c r="T445" s="123">
        <f t="shared" si="659"/>
        <v>796</v>
      </c>
      <c r="U445" s="122">
        <v>736</v>
      </c>
      <c r="V445" s="124">
        <f t="shared" ref="V445:V482" si="697">T445*2*750/U445</f>
        <v>1622.2826086956522</v>
      </c>
      <c r="W445" s="125">
        <f t="shared" si="597"/>
        <v>1.6222826086956523</v>
      </c>
      <c r="X445" s="123">
        <f t="shared" ref="X445:X482" si="698">(W445*I445)/1000</f>
        <v>14.535652173913045</v>
      </c>
      <c r="Y445" s="123">
        <f t="shared" ref="Y445:Y482" si="699">(X445*1000)/K445</f>
        <v>2.5301396299239416</v>
      </c>
      <c r="Z445" s="123">
        <f t="shared" si="598"/>
        <v>25.503807469633333</v>
      </c>
    </row>
    <row r="446" spans="1:26">
      <c r="A446" s="74"/>
      <c r="B446" s="121">
        <v>45378.371527777781</v>
      </c>
      <c r="C446" s="122">
        <v>222610</v>
      </c>
      <c r="D446" s="122">
        <v>46.268999999999998</v>
      </c>
      <c r="E446" s="122">
        <v>30.92</v>
      </c>
      <c r="F446" s="122">
        <v>248.69</v>
      </c>
      <c r="G446" s="121">
        <v>45373.373611111114</v>
      </c>
      <c r="H446" s="124">
        <f>'SL3 Effluent results'!$D$1116</f>
        <v>211450</v>
      </c>
      <c r="I446" s="124">
        <f t="shared" si="691"/>
        <v>11160</v>
      </c>
      <c r="J446" s="126">
        <f t="shared" si="692"/>
        <v>4.9979166666671517</v>
      </c>
      <c r="K446" s="127">
        <v>7197</v>
      </c>
      <c r="L446" s="124">
        <f t="shared" si="693"/>
        <v>11160</v>
      </c>
      <c r="M446" s="122">
        <f t="shared" si="694"/>
        <v>0.32587900000000003</v>
      </c>
      <c r="N446" s="124">
        <f t="shared" si="695"/>
        <v>3636.8096400000004</v>
      </c>
      <c r="O446" s="123">
        <f t="shared" si="696"/>
        <v>3.6368096400000005</v>
      </c>
      <c r="P446" s="123">
        <f t="shared" si="596"/>
        <v>5.0936558526052522</v>
      </c>
      <c r="R446" s="122">
        <v>768</v>
      </c>
      <c r="S446" s="122">
        <v>784</v>
      </c>
      <c r="T446" s="123">
        <f t="shared" si="659"/>
        <v>776</v>
      </c>
      <c r="U446" s="122">
        <v>761</v>
      </c>
      <c r="V446" s="124">
        <f t="shared" si="697"/>
        <v>1529.5663600525625</v>
      </c>
      <c r="W446" s="125">
        <f t="shared" si="597"/>
        <v>1.5295663600525624</v>
      </c>
      <c r="X446" s="123">
        <f t="shared" si="698"/>
        <v>17.069960578186599</v>
      </c>
      <c r="Y446" s="123">
        <f t="shared" si="699"/>
        <v>2.37181611479597</v>
      </c>
      <c r="Z446" s="123">
        <f t="shared" si="598"/>
        <v>23.907906437143378</v>
      </c>
    </row>
    <row r="447" spans="1:26">
      <c r="A447" s="74"/>
      <c r="B447" s="121">
        <v>45384.374305555553</v>
      </c>
      <c r="C447" s="122">
        <v>236490</v>
      </c>
      <c r="D447" s="122">
        <v>48.34</v>
      </c>
      <c r="E447" s="122">
        <v>35.526000000000003</v>
      </c>
      <c r="F447" s="122">
        <v>219.86</v>
      </c>
      <c r="G447" s="121">
        <v>45379.375</v>
      </c>
      <c r="H447" s="124">
        <v>225060</v>
      </c>
      <c r="I447" s="124">
        <f t="shared" si="691"/>
        <v>11430</v>
      </c>
      <c r="J447" s="126">
        <f t="shared" si="692"/>
        <v>4.9993055555532919</v>
      </c>
      <c r="K447" s="127">
        <v>7199</v>
      </c>
      <c r="L447" s="124">
        <f t="shared" si="693"/>
        <v>11430</v>
      </c>
      <c r="M447" s="122">
        <f t="shared" si="694"/>
        <v>0.303726</v>
      </c>
      <c r="N447" s="124">
        <f t="shared" si="695"/>
        <v>3471.5881799999997</v>
      </c>
      <c r="O447" s="123">
        <f t="shared" si="696"/>
        <v>3.4715881799999999</v>
      </c>
      <c r="P447" s="123">
        <f t="shared" si="596"/>
        <v>4.8608985768023336</v>
      </c>
      <c r="R447" s="122">
        <v>762</v>
      </c>
      <c r="S447" s="122">
        <v>772</v>
      </c>
      <c r="T447" s="123">
        <f t="shared" si="659"/>
        <v>767</v>
      </c>
      <c r="U447" s="122">
        <v>759</v>
      </c>
      <c r="V447" s="124">
        <f t="shared" si="697"/>
        <v>1515.810276679842</v>
      </c>
      <c r="W447" s="125">
        <f t="shared" si="597"/>
        <v>1.515810276679842</v>
      </c>
      <c r="X447" s="123">
        <f t="shared" si="698"/>
        <v>17.325711462450595</v>
      </c>
      <c r="Y447" s="123">
        <f t="shared" si="699"/>
        <v>2.4066830757675506</v>
      </c>
      <c r="Z447" s="123">
        <f t="shared" si="598"/>
        <v>24.259365403736908</v>
      </c>
    </row>
    <row r="448" spans="1:26">
      <c r="A448" s="74"/>
      <c r="B448" s="121">
        <v>45391.373611111114</v>
      </c>
      <c r="C448" s="122">
        <v>250560</v>
      </c>
      <c r="D448" s="122">
        <v>28.603999999999999</v>
      </c>
      <c r="E448" s="122">
        <v>16.227</v>
      </c>
      <c r="F448" s="122">
        <v>216.16</v>
      </c>
      <c r="G448" s="121">
        <v>45387.369444444441</v>
      </c>
      <c r="H448" s="124">
        <v>242230</v>
      </c>
      <c r="I448" s="124">
        <f t="shared" si="691"/>
        <v>8330</v>
      </c>
      <c r="J448" s="126">
        <f t="shared" si="692"/>
        <v>4.0041666666729725</v>
      </c>
      <c r="K448" s="127">
        <v>5766</v>
      </c>
      <c r="L448" s="124">
        <f t="shared" si="693"/>
        <v>8330</v>
      </c>
      <c r="M448" s="122">
        <f t="shared" si="694"/>
        <v>0.26099099999999997</v>
      </c>
      <c r="N448" s="124">
        <f t="shared" si="695"/>
        <v>2174.05503</v>
      </c>
      <c r="O448" s="123">
        <f t="shared" si="696"/>
        <v>2.1740550299999999</v>
      </c>
      <c r="P448" s="123">
        <f t="shared" si="596"/>
        <v>3.8006373053069717</v>
      </c>
      <c r="R448" s="122">
        <v>685</v>
      </c>
      <c r="S448" s="122">
        <v>677</v>
      </c>
      <c r="T448" s="123">
        <f t="shared" si="659"/>
        <v>681</v>
      </c>
      <c r="U448" s="122">
        <v>746</v>
      </c>
      <c r="V448" s="124">
        <f t="shared" si="697"/>
        <v>1369.3029490616623</v>
      </c>
      <c r="W448" s="125">
        <f t="shared" si="597"/>
        <v>1.3693029490616622</v>
      </c>
      <c r="X448" s="123">
        <f t="shared" si="698"/>
        <v>11.406293565683645</v>
      </c>
      <c r="Y448" s="123">
        <f t="shared" si="699"/>
        <v>1.9781986759770456</v>
      </c>
      <c r="Z448" s="123">
        <f t="shared" si="598"/>
        <v>19.940242653848617</v>
      </c>
    </row>
    <row r="449" spans="1:26">
      <c r="A449" s="74"/>
      <c r="B449" s="121">
        <v>45398.373611111114</v>
      </c>
      <c r="C449" s="122">
        <v>265330</v>
      </c>
      <c r="D449" s="122">
        <v>44.262999999999998</v>
      </c>
      <c r="E449" s="122">
        <v>38.219000000000001</v>
      </c>
      <c r="F449" s="122">
        <v>183.40100000000001</v>
      </c>
      <c r="G449" s="121">
        <v>45394.370138888888</v>
      </c>
      <c r="H449" s="111">
        <v>256480</v>
      </c>
      <c r="I449" s="124">
        <f t="shared" si="691"/>
        <v>8850</v>
      </c>
      <c r="J449" s="126">
        <f t="shared" si="692"/>
        <v>4.0034722222262644</v>
      </c>
      <c r="K449" s="127">
        <v>5765</v>
      </c>
      <c r="L449" s="124">
        <f t="shared" si="693"/>
        <v>8850</v>
      </c>
      <c r="M449" s="122">
        <f t="shared" si="694"/>
        <v>0.26588300000000004</v>
      </c>
      <c r="N449" s="124">
        <f t="shared" si="695"/>
        <v>2353.0645500000005</v>
      </c>
      <c r="O449" s="123">
        <f t="shared" si="696"/>
        <v>2.3530645500000005</v>
      </c>
      <c r="P449" s="123">
        <f t="shared" si="596"/>
        <v>4.1142915288811812</v>
      </c>
      <c r="R449" s="122">
        <v>825</v>
      </c>
      <c r="S449" s="122">
        <v>827</v>
      </c>
      <c r="T449" s="123">
        <f t="shared" si="659"/>
        <v>826</v>
      </c>
      <c r="U449" s="122">
        <v>736</v>
      </c>
      <c r="V449" s="124">
        <f t="shared" si="697"/>
        <v>1683.4239130434783</v>
      </c>
      <c r="W449" s="125">
        <f t="shared" si="597"/>
        <v>1.6834239130434783</v>
      </c>
      <c r="X449" s="123">
        <f t="shared" si="698"/>
        <v>14.898301630434782</v>
      </c>
      <c r="Y449" s="123">
        <f t="shared" si="699"/>
        <v>2.5842674120441944</v>
      </c>
      <c r="Z449" s="123">
        <f t="shared" si="598"/>
        <v>26.049415513405478</v>
      </c>
    </row>
    <row r="450" spans="1:26">
      <c r="A450" s="74"/>
      <c r="B450" s="121">
        <v>45399.374305555553</v>
      </c>
      <c r="C450" s="122">
        <v>267460</v>
      </c>
      <c r="D450" s="122">
        <v>40.075000000000003</v>
      </c>
      <c r="E450" s="122">
        <v>19.292000000000002</v>
      </c>
      <c r="F450" s="122">
        <v>201.86</v>
      </c>
      <c r="G450" s="121">
        <v>45394.370138888888</v>
      </c>
      <c r="H450" s="124">
        <v>256480</v>
      </c>
      <c r="I450" s="124">
        <f t="shared" ref="I450:I457" si="700">C450-H450</f>
        <v>10980</v>
      </c>
      <c r="J450" s="126">
        <f t="shared" ref="J450:J457" si="701">B450-G450</f>
        <v>5.0041666666656965</v>
      </c>
      <c r="K450" s="127">
        <v>7206</v>
      </c>
      <c r="L450" s="124">
        <f t="shared" ref="L450:L457" si="702">C450-H450</f>
        <v>10980</v>
      </c>
      <c r="M450" s="122">
        <f t="shared" ref="M450:M457" si="703">(D450+E450+F450)/1000</f>
        <v>0.26122700000000004</v>
      </c>
      <c r="N450" s="124">
        <f t="shared" ref="N450:N457" si="704">M450*L450</f>
        <v>2868.2724600000006</v>
      </c>
      <c r="O450" s="123">
        <f t="shared" ref="O450:O457" si="705">N450/1000</f>
        <v>2.8682724600000005</v>
      </c>
      <c r="P450" s="123">
        <f t="shared" si="596"/>
        <v>4.012237912406329</v>
      </c>
      <c r="R450" s="122">
        <v>783</v>
      </c>
      <c r="S450" s="122">
        <v>809</v>
      </c>
      <c r="T450" s="123">
        <v>796</v>
      </c>
      <c r="U450" s="122">
        <v>758</v>
      </c>
      <c r="V450" s="124">
        <f t="shared" ref="V450:V457" si="706">T450*2*750/U450</f>
        <v>1575.1978891820581</v>
      </c>
      <c r="W450" s="125">
        <f t="shared" si="597"/>
        <v>1.5751978891820582</v>
      </c>
      <c r="X450" s="123">
        <f t="shared" ref="X450:X457" si="707">(W450*I450)/1000</f>
        <v>17.295672823219</v>
      </c>
      <c r="Y450" s="123">
        <f t="shared" ref="Y450:Y457" si="708">(X450*1000)/K450</f>
        <v>2.4001766338077992</v>
      </c>
      <c r="Z450" s="123">
        <f t="shared" si="598"/>
        <v>24.193780468782617</v>
      </c>
    </row>
    <row r="451" spans="1:26">
      <c r="A451" s="74"/>
      <c r="B451" s="121">
        <v>45405.370138888888</v>
      </c>
      <c r="C451" s="122">
        <v>280150</v>
      </c>
      <c r="D451" s="122">
        <v>70.817999999999998</v>
      </c>
      <c r="E451" s="122">
        <v>126.214</v>
      </c>
      <c r="F451" s="122">
        <v>210.84100000000001</v>
      </c>
      <c r="G451" s="121">
        <v>45401.371527777781</v>
      </c>
      <c r="H451" s="124">
        <v>271590</v>
      </c>
      <c r="I451" s="124">
        <f t="shared" si="700"/>
        <v>8560</v>
      </c>
      <c r="J451" s="126">
        <f t="shared" si="701"/>
        <v>3.9986111111065838</v>
      </c>
      <c r="K451" s="127">
        <v>5758</v>
      </c>
      <c r="L451" s="124">
        <f t="shared" si="702"/>
        <v>8560</v>
      </c>
      <c r="M451" s="122">
        <f t="shared" si="703"/>
        <v>0.40787299999999999</v>
      </c>
      <c r="N451" s="124">
        <f t="shared" si="704"/>
        <v>3491.3928799999999</v>
      </c>
      <c r="O451" s="123">
        <f t="shared" si="705"/>
        <v>3.4913928799999998</v>
      </c>
      <c r="P451" s="123">
        <f t="shared" si="596"/>
        <v>6.112059782980201</v>
      </c>
      <c r="R451" s="122">
        <v>910</v>
      </c>
      <c r="S451" s="122">
        <v>844</v>
      </c>
      <c r="T451" s="123">
        <f t="shared" ref="T451:T460" si="709">(R451+S451)/2</f>
        <v>877</v>
      </c>
      <c r="U451" s="122">
        <v>769</v>
      </c>
      <c r="V451" s="124">
        <f t="shared" si="706"/>
        <v>1710.6631989596879</v>
      </c>
      <c r="W451" s="125">
        <f t="shared" si="597"/>
        <v>1.7106631989596879</v>
      </c>
      <c r="X451" s="123">
        <f t="shared" si="707"/>
        <v>14.643276983094928</v>
      </c>
      <c r="Y451" s="123">
        <f t="shared" si="708"/>
        <v>2.5431186146396194</v>
      </c>
      <c r="Z451" s="123">
        <f t="shared" si="598"/>
        <v>25.634635635567363</v>
      </c>
    </row>
    <row r="452" spans="1:26">
      <c r="A452" s="74"/>
      <c r="B452" s="121">
        <v>45412.375694444447</v>
      </c>
      <c r="C452" s="122">
        <v>293060</v>
      </c>
      <c r="D452" s="122">
        <v>21.23</v>
      </c>
      <c r="E452" s="122">
        <v>65.179000000000002</v>
      </c>
      <c r="F452" s="122">
        <v>166.08</v>
      </c>
      <c r="G452" s="121">
        <v>45408.373611111114</v>
      </c>
      <c r="H452" s="124">
        <v>284870</v>
      </c>
      <c r="I452" s="124">
        <f t="shared" si="700"/>
        <v>8190</v>
      </c>
      <c r="J452" s="126">
        <f t="shared" si="701"/>
        <v>4.0020833333328483</v>
      </c>
      <c r="K452" s="127">
        <v>5763</v>
      </c>
      <c r="L452" s="124">
        <f t="shared" si="702"/>
        <v>8190</v>
      </c>
      <c r="M452" s="122">
        <f t="shared" si="703"/>
        <v>0.25248900000000002</v>
      </c>
      <c r="N452" s="124">
        <f t="shared" si="704"/>
        <v>2067.8849100000002</v>
      </c>
      <c r="O452" s="123">
        <f t="shared" si="705"/>
        <v>2.0678849100000001</v>
      </c>
      <c r="P452" s="123">
        <f t="shared" si="596"/>
        <v>3.6169147827173349</v>
      </c>
      <c r="R452" s="122">
        <v>727</v>
      </c>
      <c r="S452" s="122">
        <v>726</v>
      </c>
      <c r="T452" s="123">
        <f t="shared" si="709"/>
        <v>726.5</v>
      </c>
      <c r="U452" s="122">
        <v>760</v>
      </c>
      <c r="V452" s="124">
        <f t="shared" si="706"/>
        <v>1433.8815789473683</v>
      </c>
      <c r="W452" s="125">
        <f t="shared" si="597"/>
        <v>1.4338815789473682</v>
      </c>
      <c r="X452" s="123">
        <f t="shared" si="707"/>
        <v>11.743490131578946</v>
      </c>
      <c r="Y452" s="123">
        <f t="shared" si="708"/>
        <v>2.0377390476451409</v>
      </c>
      <c r="Z452" s="123">
        <f t="shared" si="598"/>
        <v>20.540409600263022</v>
      </c>
    </row>
    <row r="453" spans="1:26">
      <c r="A453" s="74"/>
      <c r="B453" s="121">
        <v>45419.377083333333</v>
      </c>
      <c r="C453" s="122">
        <v>307750</v>
      </c>
      <c r="D453" s="122">
        <v>18.309999999999999</v>
      </c>
      <c r="E453" s="122">
        <v>79.963999999999999</v>
      </c>
      <c r="F453" s="122">
        <v>129.17400000000001</v>
      </c>
      <c r="G453" s="121">
        <v>45415.373611111114</v>
      </c>
      <c r="H453" s="124">
        <v>299440</v>
      </c>
      <c r="I453" s="124">
        <f t="shared" si="700"/>
        <v>8310</v>
      </c>
      <c r="J453" s="126">
        <f t="shared" si="701"/>
        <v>4.0034722222189885</v>
      </c>
      <c r="K453" s="127">
        <v>5765</v>
      </c>
      <c r="L453" s="124">
        <f t="shared" si="702"/>
        <v>8310</v>
      </c>
      <c r="M453" s="122">
        <f t="shared" si="703"/>
        <v>0.22744800000000001</v>
      </c>
      <c r="N453" s="124">
        <f t="shared" si="704"/>
        <v>1890.0928800000002</v>
      </c>
      <c r="O453" s="123">
        <f t="shared" si="705"/>
        <v>1.8900928800000001</v>
      </c>
      <c r="P453" s="123">
        <f t="shared" si="596"/>
        <v>3.3047937953859501</v>
      </c>
      <c r="R453" s="122">
        <v>701</v>
      </c>
      <c r="S453" s="122">
        <v>711</v>
      </c>
      <c r="T453" s="123">
        <f t="shared" si="709"/>
        <v>706</v>
      </c>
      <c r="U453" s="122">
        <v>779</v>
      </c>
      <c r="V453" s="124">
        <f t="shared" si="706"/>
        <v>1359.4351732991015</v>
      </c>
      <c r="W453" s="125">
        <f t="shared" si="597"/>
        <v>1.3594351732991015</v>
      </c>
      <c r="X453" s="123">
        <f t="shared" si="707"/>
        <v>11.296906290115533</v>
      </c>
      <c r="Y453" s="123">
        <f t="shared" si="708"/>
        <v>1.9595674397425038</v>
      </c>
      <c r="Z453" s="123">
        <f t="shared" si="598"/>
        <v>19.752439792604438</v>
      </c>
    </row>
    <row r="454" spans="1:26">
      <c r="A454" s="74"/>
      <c r="B454" s="121">
        <v>45426.375694444447</v>
      </c>
      <c r="C454" s="122">
        <v>322850</v>
      </c>
      <c r="D454" s="122">
        <v>54.087000000000003</v>
      </c>
      <c r="E454" s="122">
        <v>37.347000000000001</v>
      </c>
      <c r="F454" s="122">
        <v>249.45</v>
      </c>
      <c r="G454" s="121">
        <v>45422.375</v>
      </c>
      <c r="H454" s="111">
        <v>314190</v>
      </c>
      <c r="I454" s="124">
        <f t="shared" si="700"/>
        <v>8660</v>
      </c>
      <c r="J454" s="126">
        <f t="shared" si="701"/>
        <v>4.0006944444467081</v>
      </c>
      <c r="K454" s="127">
        <v>5761</v>
      </c>
      <c r="L454" s="124">
        <f t="shared" si="702"/>
        <v>8660</v>
      </c>
      <c r="M454" s="122">
        <f t="shared" si="703"/>
        <v>0.34088400000000002</v>
      </c>
      <c r="N454" s="124">
        <f t="shared" si="704"/>
        <v>2952.0554400000001</v>
      </c>
      <c r="O454" s="123">
        <f t="shared" si="705"/>
        <v>2.9520554400000001</v>
      </c>
      <c r="P454" s="123">
        <f t="shared" si="596"/>
        <v>5.1652002838396118</v>
      </c>
      <c r="R454" s="122">
        <v>909</v>
      </c>
      <c r="S454" s="122">
        <v>904</v>
      </c>
      <c r="T454" s="123">
        <f t="shared" si="709"/>
        <v>906.5</v>
      </c>
      <c r="U454" s="122">
        <v>759</v>
      </c>
      <c r="V454" s="124">
        <f t="shared" si="706"/>
        <v>1791.501976284585</v>
      </c>
      <c r="W454" s="125">
        <f t="shared" si="597"/>
        <v>1.791501976284585</v>
      </c>
      <c r="X454" s="123">
        <f t="shared" si="707"/>
        <v>15.514407114624506</v>
      </c>
      <c r="Y454" s="123">
        <f t="shared" si="708"/>
        <v>2.6930059216498012</v>
      </c>
      <c r="Z454" s="123">
        <f t="shared" si="598"/>
        <v>27.145499690229997</v>
      </c>
    </row>
    <row r="455" spans="1:26">
      <c r="A455" s="74"/>
      <c r="B455" s="121">
        <v>45427.375</v>
      </c>
      <c r="C455" s="122">
        <v>325210</v>
      </c>
      <c r="D455" s="122">
        <v>59.804000000000002</v>
      </c>
      <c r="E455" s="122">
        <v>13.157</v>
      </c>
      <c r="F455" s="122">
        <v>241.89</v>
      </c>
      <c r="G455" s="121">
        <v>45422.375</v>
      </c>
      <c r="H455" s="124">
        <v>314190</v>
      </c>
      <c r="I455" s="124">
        <f t="shared" si="700"/>
        <v>11020</v>
      </c>
      <c r="J455" s="126">
        <f t="shared" si="701"/>
        <v>5</v>
      </c>
      <c r="K455" s="127">
        <v>7200</v>
      </c>
      <c r="L455" s="124">
        <f t="shared" si="702"/>
        <v>11020</v>
      </c>
      <c r="M455" s="122">
        <f t="shared" si="703"/>
        <v>0.31485099999999999</v>
      </c>
      <c r="N455" s="124">
        <f t="shared" si="704"/>
        <v>3469.6580199999999</v>
      </c>
      <c r="O455" s="123">
        <f t="shared" si="705"/>
        <v>3.4696580199999998</v>
      </c>
      <c r="P455" s="123">
        <f t="shared" si="596"/>
        <v>4.8575212279999995</v>
      </c>
      <c r="R455" s="122">
        <v>912</v>
      </c>
      <c r="S455" s="122">
        <v>897</v>
      </c>
      <c r="T455" s="123">
        <f t="shared" si="709"/>
        <v>904.5</v>
      </c>
      <c r="U455" s="122">
        <v>764</v>
      </c>
      <c r="V455" s="124">
        <f t="shared" si="706"/>
        <v>1775.8507853403141</v>
      </c>
      <c r="W455" s="125">
        <f t="shared" si="597"/>
        <v>1.775850785340314</v>
      </c>
      <c r="X455" s="123">
        <f t="shared" si="707"/>
        <v>19.569875654450261</v>
      </c>
      <c r="Y455" s="123">
        <f t="shared" si="708"/>
        <v>2.718038285340314</v>
      </c>
      <c r="Z455" s="123">
        <f t="shared" si="598"/>
        <v>27.397825916230367</v>
      </c>
    </row>
    <row r="456" spans="1:26">
      <c r="A456" s="74"/>
      <c r="B456" s="121">
        <v>45428.374305555553</v>
      </c>
      <c r="C456" s="122">
        <v>327410</v>
      </c>
      <c r="D456" s="122">
        <v>37.47</v>
      </c>
      <c r="E456" s="122">
        <v>11.022</v>
      </c>
      <c r="F456" s="122">
        <v>213.39</v>
      </c>
      <c r="G456" s="121">
        <v>45422.375</v>
      </c>
      <c r="H456" s="124">
        <v>314190</v>
      </c>
      <c r="I456" s="124">
        <f t="shared" si="700"/>
        <v>13220</v>
      </c>
      <c r="J456" s="126">
        <f t="shared" si="701"/>
        <v>5.9993055555532919</v>
      </c>
      <c r="K456" s="127">
        <v>8639</v>
      </c>
      <c r="L456" s="124">
        <f t="shared" si="702"/>
        <v>13220</v>
      </c>
      <c r="M456" s="122">
        <f t="shared" si="703"/>
        <v>0.261882</v>
      </c>
      <c r="N456" s="124">
        <f t="shared" si="704"/>
        <v>3462.0800399999998</v>
      </c>
      <c r="O456" s="123">
        <f t="shared" si="705"/>
        <v>3.46208004</v>
      </c>
      <c r="P456" s="123">
        <f t="shared" si="596"/>
        <v>4.0395609217733535</v>
      </c>
      <c r="R456" s="122">
        <v>851</v>
      </c>
      <c r="S456" s="122">
        <v>866</v>
      </c>
      <c r="T456" s="123">
        <f t="shared" si="709"/>
        <v>858.5</v>
      </c>
      <c r="U456" s="122">
        <v>754</v>
      </c>
      <c r="V456" s="124">
        <f t="shared" si="706"/>
        <v>1707.8912466843501</v>
      </c>
      <c r="W456" s="125">
        <f t="shared" si="597"/>
        <v>1.7078912466843501</v>
      </c>
      <c r="X456" s="123">
        <f t="shared" si="707"/>
        <v>22.578322281167107</v>
      </c>
      <c r="Y456" s="123">
        <f t="shared" si="708"/>
        <v>2.6135342378940973</v>
      </c>
      <c r="Z456" s="123">
        <f t="shared" si="598"/>
        <v>26.344425117972499</v>
      </c>
    </row>
    <row r="457" spans="1:26">
      <c r="A457" s="74"/>
      <c r="B457" s="121">
        <v>45433.371527777781</v>
      </c>
      <c r="C457" s="122">
        <v>337550</v>
      </c>
      <c r="D457" s="122">
        <v>22.440999999999999</v>
      </c>
      <c r="E457" s="122">
        <v>86.087999999999994</v>
      </c>
      <c r="F457" s="122">
        <v>197.48400000000001</v>
      </c>
      <c r="G457" s="121">
        <v>45429.373611111114</v>
      </c>
      <c r="H457" s="124">
        <v>329130</v>
      </c>
      <c r="I457" s="124">
        <f t="shared" si="700"/>
        <v>8420</v>
      </c>
      <c r="J457" s="126">
        <f t="shared" si="701"/>
        <v>3.9979166666671517</v>
      </c>
      <c r="K457" s="127">
        <v>5757</v>
      </c>
      <c r="L457" s="124">
        <f t="shared" si="702"/>
        <v>8420</v>
      </c>
      <c r="M457" s="122">
        <f t="shared" si="703"/>
        <v>0.30601300000000003</v>
      </c>
      <c r="N457" s="124">
        <f t="shared" si="704"/>
        <v>2576.6294600000001</v>
      </c>
      <c r="O457" s="123">
        <f t="shared" si="705"/>
        <v>2.5766294599999999</v>
      </c>
      <c r="P457" s="123">
        <f t="shared" si="596"/>
        <v>4.51145126920271</v>
      </c>
      <c r="R457" s="122">
        <v>656</v>
      </c>
      <c r="S457" s="122">
        <v>686</v>
      </c>
      <c r="T457" s="123">
        <f t="shared" si="709"/>
        <v>671</v>
      </c>
      <c r="U457" s="122">
        <v>741</v>
      </c>
      <c r="V457" s="124">
        <f t="shared" si="706"/>
        <v>1358.2995951417004</v>
      </c>
      <c r="W457" s="125">
        <f t="shared" si="597"/>
        <v>1.3582995951417003</v>
      </c>
      <c r="X457" s="123">
        <f t="shared" si="707"/>
        <v>11.436882591093116</v>
      </c>
      <c r="Y457" s="123">
        <f t="shared" si="708"/>
        <v>1.9866045841745905</v>
      </c>
      <c r="Z457" s="123">
        <f t="shared" si="598"/>
        <v>20.024974208479872</v>
      </c>
    </row>
    <row r="458" spans="1:26">
      <c r="A458" s="74"/>
      <c r="B458" s="121">
        <v>45440.366666666669</v>
      </c>
      <c r="C458" s="122">
        <v>352190</v>
      </c>
      <c r="D458" s="122">
        <v>29.683499999999999</v>
      </c>
      <c r="E458" s="122">
        <v>84.940280000000001</v>
      </c>
      <c r="F458" s="122">
        <v>235.23579000000001</v>
      </c>
      <c r="G458" s="121">
        <v>45436.375</v>
      </c>
      <c r="H458" s="124">
        <v>344210</v>
      </c>
      <c r="I458" s="124">
        <f>C458-H458</f>
        <v>7980</v>
      </c>
      <c r="J458" s="126">
        <f>B458-G458</f>
        <v>3.9916666666686069</v>
      </c>
      <c r="K458" s="127">
        <v>5748</v>
      </c>
      <c r="L458" s="124">
        <f>C458-H458</f>
        <v>7980</v>
      </c>
      <c r="M458" s="122">
        <f>(D458+E458+F458)/1000</f>
        <v>0.34985957000000001</v>
      </c>
      <c r="N458" s="124">
        <f>M458*L458</f>
        <v>2791.8793685999999</v>
      </c>
      <c r="O458" s="123">
        <f>N458/1000</f>
        <v>2.7918793686000001</v>
      </c>
      <c r="P458" s="123">
        <f t="shared" si="596"/>
        <v>4.895988871866388</v>
      </c>
      <c r="R458" s="122">
        <v>930</v>
      </c>
      <c r="S458" s="122">
        <v>960</v>
      </c>
      <c r="T458" s="123">
        <f t="shared" si="709"/>
        <v>945</v>
      </c>
      <c r="U458" s="122">
        <v>772</v>
      </c>
      <c r="V458" s="124">
        <f>T458*2*750/U458</f>
        <v>1836.1398963730569</v>
      </c>
      <c r="W458" s="125">
        <f t="shared" si="597"/>
        <v>1.8361398963730569</v>
      </c>
      <c r="X458" s="123">
        <f>(W458*I458)/1000</f>
        <v>14.652396373056995</v>
      </c>
      <c r="Y458" s="123">
        <f>(X458*1000)/K458</f>
        <v>2.5491295012277302</v>
      </c>
      <c r="Z458" s="123">
        <f t="shared" si="598"/>
        <v>25.695225372375521</v>
      </c>
    </row>
    <row r="459" spans="1:26">
      <c r="A459" s="74"/>
      <c r="B459" s="121">
        <v>45441.373611111114</v>
      </c>
      <c r="C459" s="122">
        <v>353820</v>
      </c>
      <c r="D459" s="122">
        <v>28.683810000000001</v>
      </c>
      <c r="E459" s="122">
        <v>38.187820000000002</v>
      </c>
      <c r="F459" s="122">
        <v>262.89672000000002</v>
      </c>
      <c r="G459" s="121">
        <v>45436.375</v>
      </c>
      <c r="H459" s="124">
        <v>344210</v>
      </c>
      <c r="I459" s="124">
        <f>C459-H459</f>
        <v>9610</v>
      </c>
      <c r="J459" s="126">
        <f>B459-G459</f>
        <v>4.9986111111138598</v>
      </c>
      <c r="K459" s="127">
        <v>7198</v>
      </c>
      <c r="L459" s="124">
        <f>C459-H459</f>
        <v>9610</v>
      </c>
      <c r="M459" s="122">
        <f>(D459+E459+F459)/1000</f>
        <v>0.32976835000000004</v>
      </c>
      <c r="N459" s="124">
        <f>M459*L459</f>
        <v>3169.0738435000003</v>
      </c>
      <c r="O459" s="123">
        <f>N459/1000</f>
        <v>3.1690738435000001</v>
      </c>
      <c r="P459" s="123">
        <f t="shared" si="596"/>
        <v>4.4379361409391507</v>
      </c>
      <c r="R459" s="122">
        <v>854</v>
      </c>
      <c r="S459" s="122">
        <v>892</v>
      </c>
      <c r="T459" s="123">
        <f t="shared" si="709"/>
        <v>873</v>
      </c>
      <c r="U459" s="122">
        <v>770</v>
      </c>
      <c r="V459" s="124">
        <f>T459*2*750/U459</f>
        <v>1700.6493506493507</v>
      </c>
      <c r="W459" s="125">
        <f t="shared" si="597"/>
        <v>1.7006493506493507</v>
      </c>
      <c r="X459" s="123">
        <f>(W459*I459)/1000</f>
        <v>16.343240259740263</v>
      </c>
      <c r="Y459" s="123">
        <f>(X459*1000)/K459</f>
        <v>2.2705251819589138</v>
      </c>
      <c r="Z459" s="123">
        <f t="shared" si="598"/>
        <v>22.886893834145852</v>
      </c>
    </row>
    <row r="460" spans="1:26">
      <c r="A460" s="74"/>
      <c r="B460" s="121">
        <v>45447.369444444441</v>
      </c>
      <c r="C460" s="122">
        <v>363990</v>
      </c>
      <c r="D460" s="122">
        <v>14.331</v>
      </c>
      <c r="E460" s="122">
        <v>97.53</v>
      </c>
      <c r="F460" s="122">
        <v>158.56100000000001</v>
      </c>
      <c r="G460" s="121">
        <v>45443.37222222222</v>
      </c>
      <c r="H460" s="124">
        <v>356440</v>
      </c>
      <c r="I460" s="124">
        <f>C460-H460</f>
        <v>7550</v>
      </c>
      <c r="J460" s="126">
        <f>B460-G460</f>
        <v>3.9972222222204437</v>
      </c>
      <c r="K460" s="127">
        <v>5756</v>
      </c>
      <c r="L460" s="124">
        <f>C460-H460</f>
        <v>7550</v>
      </c>
      <c r="M460" s="122">
        <f>(D460+E460+F460)/1000</f>
        <v>0.27042200000000005</v>
      </c>
      <c r="N460" s="124">
        <f>M460*L460</f>
        <v>2041.6861000000004</v>
      </c>
      <c r="O460" s="123">
        <f>N460/1000</f>
        <v>2.0416861000000002</v>
      </c>
      <c r="P460" s="123">
        <f t="shared" si="596"/>
        <v>3.5754336150104242</v>
      </c>
      <c r="R460" s="122">
        <v>709</v>
      </c>
      <c r="S460" s="122">
        <v>713</v>
      </c>
      <c r="T460" s="123">
        <f t="shared" si="709"/>
        <v>711</v>
      </c>
      <c r="U460" s="122">
        <v>750</v>
      </c>
      <c r="V460" s="124">
        <f>T460*2*750/U460</f>
        <v>1422</v>
      </c>
      <c r="W460" s="125">
        <f t="shared" si="597"/>
        <v>1.4219999999999999</v>
      </c>
      <c r="X460" s="123">
        <f>(W460*I460)/1000</f>
        <v>10.7361</v>
      </c>
      <c r="Y460" s="123">
        <f>(X460*1000)/K460</f>
        <v>1.8652015288394719</v>
      </c>
      <c r="Z460" s="123">
        <f t="shared" si="598"/>
        <v>18.801231410701874</v>
      </c>
    </row>
    <row r="461" spans="1:26">
      <c r="A461" s="74"/>
      <c r="B461" s="121">
        <v>45454.368750000001</v>
      </c>
      <c r="C461" s="122">
        <v>378770</v>
      </c>
      <c r="D461" s="122">
        <v>11.91855</v>
      </c>
      <c r="E461" s="122">
        <v>106.85808</v>
      </c>
      <c r="F461" s="122">
        <v>127.01694999999999</v>
      </c>
      <c r="G461" s="121">
        <v>45450.375694444447</v>
      </c>
      <c r="H461" s="124">
        <v>370330</v>
      </c>
      <c r="I461" s="124">
        <f>C461-H461</f>
        <v>8440</v>
      </c>
      <c r="J461" s="126">
        <f>B461-G461</f>
        <v>3.9930555555547471</v>
      </c>
      <c r="K461" s="127">
        <v>5750</v>
      </c>
      <c r="L461" s="124">
        <f>C461-H461</f>
        <v>8440</v>
      </c>
      <c r="M461" s="122">
        <f>(D461+E461+F461)/1000</f>
        <v>0.24579357999999998</v>
      </c>
      <c r="N461" s="124">
        <f>M461*L461</f>
        <v>2074.4978151999999</v>
      </c>
      <c r="O461" s="123">
        <f>N461/1000</f>
        <v>2.0744978152</v>
      </c>
      <c r="P461" s="123">
        <f t="shared" ref="P461:P481" si="710">(O461*1000/K461)*$C$2/1000</f>
        <v>3.6366848656027821</v>
      </c>
      <c r="R461" s="122">
        <v>746</v>
      </c>
      <c r="S461" s="122">
        <v>743</v>
      </c>
      <c r="T461" s="123">
        <f t="shared" ref="T461:T481" si="711">(R461+S461)/2</f>
        <v>744.5</v>
      </c>
      <c r="U461" s="122">
        <v>771</v>
      </c>
      <c r="V461" s="124">
        <f>T461*2*750/U461</f>
        <v>1448.4435797665369</v>
      </c>
      <c r="W461" s="125">
        <f t="shared" ref="W461:W481" si="712">V461/1000</f>
        <v>1.4484435797665369</v>
      </c>
      <c r="X461" s="123">
        <f>(W461*I461)/1000</f>
        <v>12.224863813229572</v>
      </c>
      <c r="Y461" s="123">
        <f>(X461*1000)/K461</f>
        <v>2.1260632718660122</v>
      </c>
      <c r="Z461" s="123">
        <f t="shared" ref="Z461:Z481" si="713">(Y461*$C$2)/1000</f>
        <v>21.430717780409402</v>
      </c>
    </row>
    <row r="462" spans="1:26">
      <c r="A462" s="74"/>
      <c r="B462" s="121">
        <v>45461.375</v>
      </c>
      <c r="C462" s="122">
        <v>391150</v>
      </c>
      <c r="D462" s="122">
        <v>30.225359999999998</v>
      </c>
      <c r="E462" s="122">
        <v>164.09639000000001</v>
      </c>
      <c r="F462" s="122">
        <v>148.213111</v>
      </c>
      <c r="G462" s="121">
        <v>45457.372916666667</v>
      </c>
      <c r="H462" s="124">
        <v>382990</v>
      </c>
      <c r="I462" s="124">
        <f>C462-H462</f>
        <v>8160</v>
      </c>
      <c r="J462" s="126">
        <f>B462-G462</f>
        <v>4.0020833333328483</v>
      </c>
      <c r="K462" s="127">
        <v>5763</v>
      </c>
      <c r="L462" s="124">
        <f>C462-H462</f>
        <v>8160</v>
      </c>
      <c r="M462" s="122">
        <f>(D462+E462+F462)/1000</f>
        <v>0.34253486099999997</v>
      </c>
      <c r="N462" s="124">
        <f>M462*L462</f>
        <v>2795.0844657599996</v>
      </c>
      <c r="O462" s="123">
        <f>N462/1000</f>
        <v>2.7950844657599996</v>
      </c>
      <c r="P462" s="123">
        <f t="shared" ref="P462:P463" si="714">(O462*1000/K462)*$C$2/1000</f>
        <v>4.8888515382371676</v>
      </c>
      <c r="R462" s="122">
        <v>1030</v>
      </c>
      <c r="S462" s="122">
        <v>1031</v>
      </c>
      <c r="T462" s="123">
        <f t="shared" ref="T462:T463" si="715">(R462+S462)/2</f>
        <v>1030.5</v>
      </c>
      <c r="U462" s="122">
        <v>772</v>
      </c>
      <c r="V462" s="124">
        <f>T462*2*750/U462</f>
        <v>2002.2668393782383</v>
      </c>
      <c r="W462" s="125">
        <f t="shared" ref="W462:W463" si="716">V462/1000</f>
        <v>2.0022668393782381</v>
      </c>
      <c r="X462" s="123">
        <f>(W462*I462)/1000</f>
        <v>16.338497409326422</v>
      </c>
      <c r="Y462" s="123">
        <f>(X462*1000)/K462</f>
        <v>2.8350680911550272</v>
      </c>
      <c r="Z462" s="123">
        <f t="shared" ref="Z462:Z463" si="717">(Y462*$C$2)/1000</f>
        <v>28.577486358842673</v>
      </c>
    </row>
    <row r="463" spans="1:26">
      <c r="A463" s="74"/>
      <c r="B463" s="121">
        <v>45462.372916666667</v>
      </c>
      <c r="C463" s="122">
        <v>393150</v>
      </c>
      <c r="D463" s="122">
        <v>30.56</v>
      </c>
      <c r="E463" s="122">
        <v>156.43</v>
      </c>
      <c r="F463" s="122">
        <v>155.69800000000001</v>
      </c>
      <c r="G463" s="121">
        <v>45457.372916666667</v>
      </c>
      <c r="H463" s="124">
        <v>382990</v>
      </c>
      <c r="I463" s="124">
        <f t="shared" ref="I463" si="718">C463-H463</f>
        <v>10160</v>
      </c>
      <c r="J463" s="126">
        <f t="shared" ref="J463" si="719">B463-G463</f>
        <v>5</v>
      </c>
      <c r="K463" s="127">
        <v>7200</v>
      </c>
      <c r="L463" s="124">
        <f t="shared" ref="L463" si="720">C463-H463</f>
        <v>10160</v>
      </c>
      <c r="M463" s="122">
        <f t="shared" ref="M463" si="721">(D463+E463+F463)/1000</f>
        <v>0.34268799999999999</v>
      </c>
      <c r="N463" s="124">
        <f t="shared" ref="N463" si="722">M463*L463</f>
        <v>3481.7100799999998</v>
      </c>
      <c r="O463" s="123">
        <f t="shared" ref="O463" si="723">N463/1000</f>
        <v>3.48171008</v>
      </c>
      <c r="P463" s="123">
        <f t="shared" si="714"/>
        <v>4.8743941120000001</v>
      </c>
      <c r="R463" s="122">
        <v>954</v>
      </c>
      <c r="S463" s="122">
        <v>931</v>
      </c>
      <c r="T463" s="123">
        <f t="shared" si="715"/>
        <v>942.5</v>
      </c>
      <c r="U463" s="122">
        <v>766</v>
      </c>
      <c r="V463" s="124">
        <f t="shared" ref="V463" si="724">T463*2*750/U463</f>
        <v>1845.626631853786</v>
      </c>
      <c r="W463" s="125">
        <f t="shared" si="716"/>
        <v>1.8456266318537859</v>
      </c>
      <c r="X463" s="123">
        <f t="shared" ref="X463" si="725">(W463*I463)/1000</f>
        <v>18.751566579634467</v>
      </c>
      <c r="Y463" s="123">
        <f t="shared" ref="Y463" si="726">(X463*1000)/K463</f>
        <v>2.6043842471714536</v>
      </c>
      <c r="Z463" s="123">
        <f t="shared" si="717"/>
        <v>26.252193211488251</v>
      </c>
    </row>
    <row r="464" spans="1:26">
      <c r="A464" s="74"/>
      <c r="B464" s="121">
        <v>45463.378472222219</v>
      </c>
      <c r="C464" s="122">
        <v>394970</v>
      </c>
      <c r="D464" s="122">
        <v>29.67</v>
      </c>
      <c r="E464" s="122">
        <v>134.56</v>
      </c>
      <c r="F464" s="122">
        <v>172.65</v>
      </c>
      <c r="G464" s="121">
        <v>45457.372916666667</v>
      </c>
      <c r="H464" s="124">
        <v>382990</v>
      </c>
      <c r="I464" s="124">
        <f t="shared" ref="I464:I471" si="727">C464-H464</f>
        <v>11980</v>
      </c>
      <c r="J464" s="126">
        <f t="shared" ref="J464:J471" si="728">B464-G464</f>
        <v>6.0055555555518367</v>
      </c>
      <c r="K464" s="127">
        <v>8648</v>
      </c>
      <c r="L464" s="124">
        <f t="shared" ref="L464:L471" si="729">C464-H464</f>
        <v>11980</v>
      </c>
      <c r="M464" s="122">
        <f t="shared" ref="M464:M471" si="730">(D464+E464+F464)/1000</f>
        <v>0.33688000000000001</v>
      </c>
      <c r="N464" s="124">
        <f t="shared" ref="N464:N471" si="731">M464*L464</f>
        <v>4035.8224</v>
      </c>
      <c r="O464" s="123">
        <f t="shared" ref="O464:O471" si="732">N464/1000</f>
        <v>4.0358223999999998</v>
      </c>
      <c r="P464" s="123">
        <f t="shared" si="710"/>
        <v>4.7041038149861238</v>
      </c>
      <c r="R464" s="122">
        <v>973</v>
      </c>
      <c r="S464" s="122">
        <v>940</v>
      </c>
      <c r="T464" s="123">
        <f t="shared" si="711"/>
        <v>956.5</v>
      </c>
      <c r="U464" s="122">
        <v>766</v>
      </c>
      <c r="V464" s="124">
        <f t="shared" ref="V464:V471" si="733">T464*2*750/U464</f>
        <v>1873.0417754569191</v>
      </c>
      <c r="W464" s="125">
        <f t="shared" si="712"/>
        <v>1.8730417754569191</v>
      </c>
      <c r="X464" s="123">
        <f t="shared" ref="X464:X471" si="734">(W464*I464)/1000</f>
        <v>22.439040469973889</v>
      </c>
      <c r="Y464" s="123">
        <f t="shared" ref="Y464:Y471" si="735">(X464*1000)/K464</f>
        <v>2.5947086574900426</v>
      </c>
      <c r="Z464" s="123">
        <f t="shared" si="713"/>
        <v>26.154663267499629</v>
      </c>
    </row>
    <row r="465" spans="1:26">
      <c r="A465" s="74"/>
      <c r="B465" s="121">
        <v>45468.373611111114</v>
      </c>
      <c r="C465" s="122">
        <v>405290</v>
      </c>
      <c r="D465" s="122">
        <v>21.693000000000001</v>
      </c>
      <c r="E465" s="122">
        <v>90.456000000000003</v>
      </c>
      <c r="F465" s="122">
        <v>175.56</v>
      </c>
      <c r="G465" s="121">
        <v>45464.375</v>
      </c>
      <c r="H465" s="124">
        <v>397040</v>
      </c>
      <c r="I465" s="124">
        <f t="shared" si="727"/>
        <v>8250</v>
      </c>
      <c r="J465" s="126">
        <f t="shared" si="728"/>
        <v>3.9986111111138598</v>
      </c>
      <c r="K465" s="127">
        <v>8648</v>
      </c>
      <c r="L465" s="124">
        <f t="shared" si="729"/>
        <v>8250</v>
      </c>
      <c r="M465" s="122">
        <f t="shared" si="730"/>
        <v>0.28770899999999999</v>
      </c>
      <c r="N465" s="124">
        <f t="shared" si="731"/>
        <v>2373.5992499999998</v>
      </c>
      <c r="O465" s="123">
        <f t="shared" si="732"/>
        <v>2.3735992499999998</v>
      </c>
      <c r="P465" s="123">
        <f t="shared" si="710"/>
        <v>2.7666374236817761</v>
      </c>
      <c r="R465" s="122">
        <v>903</v>
      </c>
      <c r="S465" s="122">
        <v>927</v>
      </c>
      <c r="T465" s="123">
        <f t="shared" si="711"/>
        <v>915</v>
      </c>
      <c r="U465" s="122">
        <v>731</v>
      </c>
      <c r="V465" s="124">
        <f t="shared" si="733"/>
        <v>1877.5649794801641</v>
      </c>
      <c r="W465" s="125">
        <f t="shared" si="712"/>
        <v>1.8775649794801641</v>
      </c>
      <c r="X465" s="123">
        <f t="shared" si="734"/>
        <v>15.489911080711353</v>
      </c>
      <c r="Y465" s="123">
        <f t="shared" si="735"/>
        <v>1.7911553053551519</v>
      </c>
      <c r="Z465" s="123">
        <f t="shared" si="713"/>
        <v>18.054845477979931</v>
      </c>
    </row>
    <row r="466" spans="1:26">
      <c r="A466" s="74"/>
      <c r="B466" s="121">
        <v>45475.374305555553</v>
      </c>
      <c r="C466" s="122">
        <v>417820</v>
      </c>
      <c r="D466" s="122">
        <v>19.485969999999998</v>
      </c>
      <c r="E466" s="122">
        <v>42.365609999999997</v>
      </c>
      <c r="F466" s="122">
        <v>206.87432999999999</v>
      </c>
      <c r="G466" s="121">
        <v>45471.375</v>
      </c>
      <c r="H466" s="124">
        <v>410250</v>
      </c>
      <c r="I466" s="124">
        <f t="shared" si="727"/>
        <v>7570</v>
      </c>
      <c r="J466" s="126">
        <f t="shared" si="728"/>
        <v>3.9993055555532919</v>
      </c>
      <c r="K466" s="127">
        <v>5759</v>
      </c>
      <c r="L466" s="124">
        <f t="shared" si="729"/>
        <v>7570</v>
      </c>
      <c r="M466" s="122">
        <f t="shared" si="730"/>
        <v>0.26872591000000001</v>
      </c>
      <c r="N466" s="124">
        <f t="shared" si="731"/>
        <v>2034.2551387000001</v>
      </c>
      <c r="O466" s="123">
        <f t="shared" si="732"/>
        <v>2.0342551387000003</v>
      </c>
      <c r="P466" s="123">
        <f t="shared" si="710"/>
        <v>3.5605646463094294</v>
      </c>
      <c r="R466" s="122">
        <v>863</v>
      </c>
      <c r="S466" s="122">
        <v>853</v>
      </c>
      <c r="T466" s="123">
        <f t="shared" si="711"/>
        <v>858</v>
      </c>
      <c r="U466" s="122">
        <v>749</v>
      </c>
      <c r="V466" s="124">
        <f t="shared" si="733"/>
        <v>1718.291054739653</v>
      </c>
      <c r="W466" s="125">
        <f t="shared" si="712"/>
        <v>1.718291054739653</v>
      </c>
      <c r="X466" s="123">
        <f t="shared" si="734"/>
        <v>13.007463284379174</v>
      </c>
      <c r="Y466" s="123">
        <f t="shared" si="735"/>
        <v>2.2586322771972864</v>
      </c>
      <c r="Z466" s="123">
        <f t="shared" si="713"/>
        <v>22.767013354148645</v>
      </c>
    </row>
    <row r="467" spans="1:26">
      <c r="A467" s="74"/>
      <c r="B467" s="121">
        <v>45482.375</v>
      </c>
      <c r="C467" s="122">
        <v>432610</v>
      </c>
      <c r="D467" s="122">
        <v>9.9489999999999998</v>
      </c>
      <c r="E467" s="122">
        <v>51.118560000000002</v>
      </c>
      <c r="F467" s="122">
        <v>117.32297</v>
      </c>
      <c r="G467" s="121">
        <v>45478.373611111114</v>
      </c>
      <c r="H467" s="124">
        <v>423840</v>
      </c>
      <c r="I467" s="124">
        <f t="shared" si="727"/>
        <v>8770</v>
      </c>
      <c r="J467" s="126">
        <f t="shared" si="728"/>
        <v>4.0013888888861402</v>
      </c>
      <c r="K467" s="127">
        <v>5762</v>
      </c>
      <c r="L467" s="124">
        <f t="shared" si="729"/>
        <v>8770</v>
      </c>
      <c r="M467" s="122">
        <f t="shared" si="730"/>
        <v>0.17839053000000002</v>
      </c>
      <c r="N467" s="124">
        <f t="shared" si="731"/>
        <v>1564.4849481000001</v>
      </c>
      <c r="O467" s="123">
        <f t="shared" si="732"/>
        <v>1.5644849481000001</v>
      </c>
      <c r="P467" s="123">
        <f t="shared" si="710"/>
        <v>2.7368983472488724</v>
      </c>
      <c r="R467" s="122">
        <v>716</v>
      </c>
      <c r="S467" s="122">
        <v>685</v>
      </c>
      <c r="T467" s="123">
        <f t="shared" si="711"/>
        <v>700.5</v>
      </c>
      <c r="U467" s="122">
        <v>756</v>
      </c>
      <c r="V467" s="124">
        <f t="shared" si="733"/>
        <v>1389.8809523809523</v>
      </c>
      <c r="W467" s="125">
        <f t="shared" si="712"/>
        <v>1.3898809523809523</v>
      </c>
      <c r="X467" s="123">
        <f t="shared" si="734"/>
        <v>12.189255952380952</v>
      </c>
      <c r="Y467" s="123">
        <f t="shared" si="735"/>
        <v>2.1154557362688218</v>
      </c>
      <c r="Z467" s="123">
        <f t="shared" si="713"/>
        <v>21.323793821589724</v>
      </c>
    </row>
    <row r="468" spans="1:26">
      <c r="A468" s="74"/>
      <c r="B468" s="121">
        <v>45489.375</v>
      </c>
      <c r="C468" s="122">
        <v>447680</v>
      </c>
      <c r="D468" s="122">
        <v>16.528479999999998</v>
      </c>
      <c r="E468" s="122">
        <v>8.2438000000000002</v>
      </c>
      <c r="F468" s="122">
        <v>235.3271</v>
      </c>
      <c r="G468" s="121">
        <v>45485.37222222222</v>
      </c>
      <c r="H468" s="111">
        <v>439350</v>
      </c>
      <c r="I468" s="124">
        <f t="shared" si="727"/>
        <v>8330</v>
      </c>
      <c r="J468" s="126">
        <f t="shared" si="728"/>
        <v>4.0027777777795563</v>
      </c>
      <c r="K468" s="127">
        <v>5764</v>
      </c>
      <c r="L468" s="124">
        <f t="shared" si="729"/>
        <v>8330</v>
      </c>
      <c r="M468" s="122">
        <f t="shared" si="730"/>
        <v>0.26009937999999999</v>
      </c>
      <c r="N468" s="124">
        <f t="shared" si="731"/>
        <v>2166.6278354000001</v>
      </c>
      <c r="O468" s="123">
        <f t="shared" si="732"/>
        <v>2.1666278353999999</v>
      </c>
      <c r="P468" s="123">
        <f t="shared" si="710"/>
        <v>3.7889674845301875</v>
      </c>
      <c r="R468" s="122">
        <v>693</v>
      </c>
      <c r="S468" s="122">
        <v>670</v>
      </c>
      <c r="T468" s="123">
        <f t="shared" si="711"/>
        <v>681.5</v>
      </c>
      <c r="U468" s="122">
        <v>745</v>
      </c>
      <c r="V468" s="124">
        <f t="shared" si="733"/>
        <v>1372.1476510067114</v>
      </c>
      <c r="W468" s="125">
        <f t="shared" si="712"/>
        <v>1.3721476510067114</v>
      </c>
      <c r="X468" s="123">
        <f t="shared" si="734"/>
        <v>11.429989932885906</v>
      </c>
      <c r="Y468" s="123">
        <f t="shared" si="735"/>
        <v>1.9829961715624405</v>
      </c>
      <c r="Z468" s="123">
        <f t="shared" si="713"/>
        <v>19.9886014093494</v>
      </c>
    </row>
    <row r="469" spans="1:26">
      <c r="A469" s="74"/>
      <c r="B469" s="121">
        <v>45496.371527777781</v>
      </c>
      <c r="C469" s="122">
        <v>462290</v>
      </c>
      <c r="D469" s="122">
        <v>10.273149999999999</v>
      </c>
      <c r="E469" s="122">
        <v>6.2725499999999998</v>
      </c>
      <c r="F469" s="122">
        <v>171.35748000000001</v>
      </c>
      <c r="G469" s="121">
        <v>45492.372916666667</v>
      </c>
      <c r="H469" s="124">
        <v>453990</v>
      </c>
      <c r="I469" s="124">
        <f t="shared" si="727"/>
        <v>8300</v>
      </c>
      <c r="J469" s="126">
        <f t="shared" si="728"/>
        <v>3.9986111111138598</v>
      </c>
      <c r="K469" s="127">
        <v>5758</v>
      </c>
      <c r="L469" s="124">
        <f t="shared" si="729"/>
        <v>8300</v>
      </c>
      <c r="M469" s="122">
        <f t="shared" si="730"/>
        <v>0.18790318000000003</v>
      </c>
      <c r="N469" s="124">
        <f t="shared" si="731"/>
        <v>1559.5963940000001</v>
      </c>
      <c r="O469" s="123">
        <f t="shared" si="732"/>
        <v>1.5595963940000002</v>
      </c>
      <c r="P469" s="123">
        <f t="shared" si="710"/>
        <v>2.730241690086836</v>
      </c>
      <c r="R469" s="122">
        <v>554</v>
      </c>
      <c r="S469" s="122">
        <v>565</v>
      </c>
      <c r="T469" s="123">
        <f t="shared" si="711"/>
        <v>559.5</v>
      </c>
      <c r="U469" s="122">
        <v>774</v>
      </c>
      <c r="V469" s="124">
        <f t="shared" si="733"/>
        <v>1084.3023255813953</v>
      </c>
      <c r="W469" s="125">
        <f t="shared" si="712"/>
        <v>1.0843023255813953</v>
      </c>
      <c r="X469" s="123">
        <f t="shared" si="734"/>
        <v>8.9997093023255808</v>
      </c>
      <c r="Y469" s="123">
        <f t="shared" si="735"/>
        <v>1.5629922372916951</v>
      </c>
      <c r="Z469" s="123">
        <f t="shared" si="713"/>
        <v>15.754961751900286</v>
      </c>
    </row>
    <row r="470" spans="1:26">
      <c r="A470" s="74"/>
      <c r="B470" s="121">
        <v>45503.374305555553</v>
      </c>
      <c r="C470" s="122">
        <v>468940</v>
      </c>
      <c r="D470" s="122">
        <v>11.510999999999999</v>
      </c>
      <c r="E470" s="122">
        <v>24.013850000000001</v>
      </c>
      <c r="F470" s="122">
        <v>76.106999999999999</v>
      </c>
      <c r="G470" s="121">
        <v>45499.377083333333</v>
      </c>
      <c r="H470" s="124">
        <v>466400</v>
      </c>
      <c r="I470" s="124">
        <f t="shared" si="727"/>
        <v>2540</v>
      </c>
      <c r="J470" s="126">
        <f t="shared" si="728"/>
        <v>3.9972222222204437</v>
      </c>
      <c r="K470" s="127">
        <v>5756</v>
      </c>
      <c r="L470" s="124">
        <f t="shared" si="729"/>
        <v>2540</v>
      </c>
      <c r="M470" s="122">
        <f t="shared" si="730"/>
        <v>0.11163185</v>
      </c>
      <c r="N470" s="124">
        <f t="shared" si="731"/>
        <v>283.54489899999999</v>
      </c>
      <c r="O470" s="123">
        <f t="shared" si="732"/>
        <v>0.28354489899999996</v>
      </c>
      <c r="P470" s="123">
        <f t="shared" si="710"/>
        <v>0.4965483985267547</v>
      </c>
      <c r="R470" s="122">
        <v>227</v>
      </c>
      <c r="S470" s="122">
        <v>251</v>
      </c>
      <c r="T470" s="123">
        <f t="shared" si="711"/>
        <v>239</v>
      </c>
      <c r="U470" s="122">
        <v>785</v>
      </c>
      <c r="V470" s="124">
        <f t="shared" si="733"/>
        <v>456.68789808917199</v>
      </c>
      <c r="W470" s="125">
        <f t="shared" si="712"/>
        <v>0.45668789808917198</v>
      </c>
      <c r="X470" s="123">
        <f t="shared" si="734"/>
        <v>1.1599872611464968</v>
      </c>
      <c r="Y470" s="123">
        <f t="shared" si="735"/>
        <v>0.20152662632843935</v>
      </c>
      <c r="Z470" s="123">
        <f t="shared" si="713"/>
        <v>2.0313883933906687</v>
      </c>
    </row>
    <row r="471" spans="1:26">
      <c r="A471" s="74"/>
      <c r="B471" s="121">
        <v>45510.375694444447</v>
      </c>
      <c r="C471" s="122">
        <v>478910</v>
      </c>
      <c r="D471" s="122">
        <v>20.741</v>
      </c>
      <c r="E471" s="122">
        <v>0</v>
      </c>
      <c r="F471" s="122">
        <v>249.74</v>
      </c>
      <c r="G471" s="121">
        <v>45506.373611111114</v>
      </c>
      <c r="H471" s="124">
        <v>472990</v>
      </c>
      <c r="I471" s="124">
        <f t="shared" si="727"/>
        <v>5920</v>
      </c>
      <c r="J471" s="126">
        <f t="shared" si="728"/>
        <v>4.0020833333328483</v>
      </c>
      <c r="K471" s="127">
        <v>5763</v>
      </c>
      <c r="L471" s="124">
        <f t="shared" si="729"/>
        <v>5920</v>
      </c>
      <c r="M471" s="122">
        <f t="shared" si="730"/>
        <v>0.27048099999999997</v>
      </c>
      <c r="N471" s="124">
        <f t="shared" si="731"/>
        <v>1601.2475199999999</v>
      </c>
      <c r="O471" s="123">
        <f t="shared" si="732"/>
        <v>1.6012475199999998</v>
      </c>
      <c r="P471" s="123">
        <f t="shared" si="710"/>
        <v>2.8007244493492967</v>
      </c>
      <c r="R471" s="122">
        <v>766</v>
      </c>
      <c r="S471" s="122">
        <v>773</v>
      </c>
      <c r="T471" s="123">
        <f t="shared" si="711"/>
        <v>769.5</v>
      </c>
      <c r="U471" s="122">
        <v>754</v>
      </c>
      <c r="V471" s="124">
        <f t="shared" si="733"/>
        <v>1530.8355437665782</v>
      </c>
      <c r="W471" s="125">
        <f t="shared" si="712"/>
        <v>1.5308355437665782</v>
      </c>
      <c r="X471" s="123">
        <f t="shared" si="734"/>
        <v>9.0625464190981422</v>
      </c>
      <c r="Y471" s="123">
        <f t="shared" si="735"/>
        <v>1.5725397222103317</v>
      </c>
      <c r="Z471" s="123">
        <f t="shared" si="713"/>
        <v>15.851200399880144</v>
      </c>
    </row>
    <row r="472" spans="1:26">
      <c r="A472" s="74"/>
      <c r="B472" s="121">
        <v>45517.373611111114</v>
      </c>
      <c r="C472" s="122">
        <v>487540</v>
      </c>
      <c r="D472" s="122">
        <v>27.701000000000001</v>
      </c>
      <c r="E472" s="122">
        <v>4.1500000000000004</v>
      </c>
      <c r="F472" s="122">
        <v>513.93399999999997</v>
      </c>
      <c r="G472" s="121">
        <v>45513.379166666666</v>
      </c>
      <c r="H472" s="124">
        <v>482780</v>
      </c>
      <c r="I472" s="124">
        <f t="shared" ref="I472:I477" si="736">C472-H472</f>
        <v>4760</v>
      </c>
      <c r="J472" s="126">
        <f t="shared" ref="J472:J477" si="737">B472-G472</f>
        <v>3.9944444444481633</v>
      </c>
      <c r="K472" s="127">
        <v>5752</v>
      </c>
      <c r="L472" s="124">
        <f t="shared" ref="L472:L477" si="738">C472-H472</f>
        <v>4760</v>
      </c>
      <c r="M472" s="122">
        <f t="shared" ref="M472:M477" si="739">(D472+E472+F472)/1000</f>
        <v>0.54578499999999996</v>
      </c>
      <c r="N472" s="124">
        <f t="shared" ref="N472:N477" si="740">M472*L472</f>
        <v>2597.9366</v>
      </c>
      <c r="O472" s="123">
        <f t="shared" ref="O472:O477" si="741">N472/1000</f>
        <v>2.5979366000000002</v>
      </c>
      <c r="P472" s="123">
        <f t="shared" si="710"/>
        <v>4.5527122614742703</v>
      </c>
      <c r="R472" s="122">
        <v>978</v>
      </c>
      <c r="S472" s="122">
        <v>1013</v>
      </c>
      <c r="T472" s="123">
        <f t="shared" si="711"/>
        <v>995.5</v>
      </c>
      <c r="U472" s="122">
        <v>760</v>
      </c>
      <c r="V472" s="124">
        <f t="shared" ref="V472:V477" si="742">T472*2*750/U472</f>
        <v>1964.8026315789473</v>
      </c>
      <c r="W472" s="125">
        <f t="shared" si="712"/>
        <v>1.9648026315789473</v>
      </c>
      <c r="X472" s="123">
        <f t="shared" ref="X472:X477" si="743">(W472*I472)/1000</f>
        <v>9.3524605263157898</v>
      </c>
      <c r="Y472" s="123">
        <f t="shared" ref="Y472:Y477" si="744">(X472*1000)/K472</f>
        <v>1.6259493265500331</v>
      </c>
      <c r="Z472" s="123">
        <f t="shared" si="713"/>
        <v>16.389569211624334</v>
      </c>
    </row>
    <row r="473" spans="1:26">
      <c r="A473" s="74"/>
      <c r="B473" s="121">
        <v>45524.371527777781</v>
      </c>
      <c r="C473" s="122">
        <v>501530</v>
      </c>
      <c r="D473" s="122">
        <v>4.63429</v>
      </c>
      <c r="E473" s="122">
        <v>13.8855</v>
      </c>
      <c r="F473" s="122">
        <v>244.08610999999999</v>
      </c>
      <c r="G473" s="121">
        <v>45520.375694444447</v>
      </c>
      <c r="H473" s="124">
        <v>493350</v>
      </c>
      <c r="I473" s="124">
        <f t="shared" si="736"/>
        <v>8180</v>
      </c>
      <c r="J473" s="126">
        <f t="shared" si="737"/>
        <v>3.9958333333343035</v>
      </c>
      <c r="K473" s="127">
        <v>5754</v>
      </c>
      <c r="L473" s="124">
        <f t="shared" si="738"/>
        <v>8180</v>
      </c>
      <c r="M473" s="122">
        <f t="shared" si="739"/>
        <v>0.2626059</v>
      </c>
      <c r="N473" s="124">
        <f t="shared" si="740"/>
        <v>2148.116262</v>
      </c>
      <c r="O473" s="123">
        <f t="shared" si="741"/>
        <v>2.1481162619999998</v>
      </c>
      <c r="P473" s="123">
        <f t="shared" si="710"/>
        <v>3.7631233786861311</v>
      </c>
      <c r="R473" s="122">
        <v>651</v>
      </c>
      <c r="S473" s="122">
        <v>673</v>
      </c>
      <c r="T473" s="123">
        <f t="shared" si="711"/>
        <v>662</v>
      </c>
      <c r="U473" s="122">
        <v>788</v>
      </c>
      <c r="V473" s="124">
        <f t="shared" si="742"/>
        <v>1260.1522842639595</v>
      </c>
      <c r="W473" s="125">
        <f t="shared" si="712"/>
        <v>1.2601522842639594</v>
      </c>
      <c r="X473" s="123">
        <f t="shared" si="743"/>
        <v>10.308045685279188</v>
      </c>
      <c r="Y473" s="123">
        <f t="shared" si="744"/>
        <v>1.7914573662285695</v>
      </c>
      <c r="Z473" s="123">
        <f t="shared" si="713"/>
        <v>18.057890251583981</v>
      </c>
    </row>
    <row r="474" spans="1:26">
      <c r="A474" s="74"/>
      <c r="B474" s="121">
        <v>45531.376388888886</v>
      </c>
      <c r="C474" s="122">
        <v>15780</v>
      </c>
      <c r="D474" s="122">
        <v>10.2845</v>
      </c>
      <c r="E474" s="122">
        <v>101.89121</v>
      </c>
      <c r="F474" s="122">
        <v>144.68761000000001</v>
      </c>
      <c r="G474" s="121">
        <v>45527.371527777781</v>
      </c>
      <c r="H474" s="124">
        <v>7320</v>
      </c>
      <c r="I474" s="124">
        <f t="shared" si="736"/>
        <v>8460</v>
      </c>
      <c r="J474" s="126">
        <f t="shared" si="737"/>
        <v>4.0048611111051287</v>
      </c>
      <c r="K474" s="127">
        <v>5767</v>
      </c>
      <c r="L474" s="124">
        <f t="shared" si="738"/>
        <v>8460</v>
      </c>
      <c r="M474" s="122">
        <f t="shared" si="739"/>
        <v>0.25686332000000001</v>
      </c>
      <c r="N474" s="124">
        <f t="shared" si="740"/>
        <v>2173.0636872</v>
      </c>
      <c r="O474" s="123">
        <f t="shared" si="741"/>
        <v>2.1730636872</v>
      </c>
      <c r="P474" s="123">
        <f t="shared" si="710"/>
        <v>3.7982455292138027</v>
      </c>
      <c r="R474" s="122">
        <v>756</v>
      </c>
      <c r="S474" s="122">
        <v>776</v>
      </c>
      <c r="T474" s="123">
        <f t="shared" si="711"/>
        <v>766</v>
      </c>
      <c r="U474" s="122">
        <v>764</v>
      </c>
      <c r="V474" s="124">
        <f t="shared" si="742"/>
        <v>1503.9267015706807</v>
      </c>
      <c r="W474" s="125">
        <f t="shared" si="712"/>
        <v>1.5039267015706808</v>
      </c>
      <c r="X474" s="123">
        <f t="shared" si="743"/>
        <v>12.72321989528796</v>
      </c>
      <c r="Y474" s="123">
        <f t="shared" si="744"/>
        <v>2.206211183507536</v>
      </c>
      <c r="Z474" s="123">
        <f t="shared" si="713"/>
        <v>22.238608729755963</v>
      </c>
    </row>
    <row r="475" spans="1:26">
      <c r="A475" s="74"/>
      <c r="B475" s="121">
        <v>45538.370833333334</v>
      </c>
      <c r="C475" s="122">
        <v>30300</v>
      </c>
      <c r="D475" s="122">
        <v>4.2919999999999998</v>
      </c>
      <c r="E475" s="122">
        <v>14.765000000000001</v>
      </c>
      <c r="F475" s="122">
        <v>261.90600000000001</v>
      </c>
      <c r="G475" s="121">
        <v>45534.376388888886</v>
      </c>
      <c r="H475" s="124">
        <v>22250</v>
      </c>
      <c r="I475" s="124">
        <f t="shared" si="736"/>
        <v>8050</v>
      </c>
      <c r="J475" s="126">
        <f t="shared" si="737"/>
        <v>3.9944444444481633</v>
      </c>
      <c r="K475" s="127">
        <v>5752</v>
      </c>
      <c r="L475" s="124">
        <f t="shared" si="738"/>
        <v>8050</v>
      </c>
      <c r="M475" s="122">
        <f t="shared" si="739"/>
        <v>0.28096300000000002</v>
      </c>
      <c r="N475" s="124">
        <f t="shared" si="740"/>
        <v>2261.7521500000003</v>
      </c>
      <c r="O475" s="123">
        <f t="shared" si="741"/>
        <v>2.2617521500000004</v>
      </c>
      <c r="P475" s="123">
        <f t="shared" si="710"/>
        <v>3.9635712225312938</v>
      </c>
      <c r="R475" s="122">
        <v>859</v>
      </c>
      <c r="S475" s="122">
        <v>833</v>
      </c>
      <c r="T475" s="123">
        <f t="shared" si="711"/>
        <v>846</v>
      </c>
      <c r="U475" s="122">
        <v>757</v>
      </c>
      <c r="V475" s="124">
        <f t="shared" si="742"/>
        <v>1676.3540290620872</v>
      </c>
      <c r="W475" s="125">
        <f t="shared" si="712"/>
        <v>1.6763540290620873</v>
      </c>
      <c r="X475" s="123">
        <f t="shared" si="743"/>
        <v>13.494649933949802</v>
      </c>
      <c r="Y475" s="123">
        <f t="shared" si="744"/>
        <v>2.3460796129954455</v>
      </c>
      <c r="Z475" s="123">
        <f t="shared" si="713"/>
        <v>23.648482498994088</v>
      </c>
    </row>
    <row r="476" spans="1:26">
      <c r="A476" s="74"/>
      <c r="B476" s="121">
        <v>45540.378472222219</v>
      </c>
      <c r="C476" s="122">
        <v>34450</v>
      </c>
      <c r="D476" s="122">
        <v>22.1616</v>
      </c>
      <c r="E476" s="122">
        <v>5.16005</v>
      </c>
      <c r="F476" s="122">
        <v>283.88600000000002</v>
      </c>
      <c r="G476" s="121">
        <v>45534.376388888886</v>
      </c>
      <c r="H476" s="124">
        <v>22250</v>
      </c>
      <c r="I476" s="124">
        <f t="shared" si="736"/>
        <v>12200</v>
      </c>
      <c r="J476" s="126">
        <f t="shared" si="737"/>
        <v>6.0020833333328483</v>
      </c>
      <c r="K476" s="127">
        <v>8643</v>
      </c>
      <c r="L476" s="124">
        <f t="shared" si="738"/>
        <v>12200</v>
      </c>
      <c r="M476" s="122">
        <f t="shared" si="739"/>
        <v>0.31120765</v>
      </c>
      <c r="N476" s="124">
        <f t="shared" si="740"/>
        <v>3796.73333</v>
      </c>
      <c r="O476" s="123">
        <f t="shared" si="741"/>
        <v>3.7967333299999999</v>
      </c>
      <c r="P476" s="123">
        <f t="shared" si="710"/>
        <v>4.4279847236376266</v>
      </c>
      <c r="R476" s="122">
        <v>850</v>
      </c>
      <c r="S476" s="122">
        <v>869</v>
      </c>
      <c r="T476" s="123">
        <f t="shared" si="711"/>
        <v>859.5</v>
      </c>
      <c r="U476" s="122">
        <v>756</v>
      </c>
      <c r="V476" s="124">
        <f t="shared" si="742"/>
        <v>1705.3571428571429</v>
      </c>
      <c r="W476" s="125">
        <f t="shared" si="712"/>
        <v>1.7053571428571428</v>
      </c>
      <c r="X476" s="123">
        <f t="shared" si="743"/>
        <v>20.80535714285714</v>
      </c>
      <c r="Y476" s="123">
        <f t="shared" si="744"/>
        <v>2.4071916166674927</v>
      </c>
      <c r="Z476" s="123">
        <f t="shared" si="713"/>
        <v>24.264491496008326</v>
      </c>
    </row>
    <row r="477" spans="1:26">
      <c r="A477" s="74"/>
      <c r="B477" s="121">
        <v>45545.375694444447</v>
      </c>
      <c r="C477" s="122">
        <v>44940</v>
      </c>
      <c r="D477" s="122">
        <v>7.9</v>
      </c>
      <c r="E477" s="122">
        <v>15.957000000000001</v>
      </c>
      <c r="F477" s="122">
        <v>233.767</v>
      </c>
      <c r="G477" s="121">
        <v>45541.382638888892</v>
      </c>
      <c r="H477" s="124">
        <v>36460</v>
      </c>
      <c r="I477" s="124">
        <f t="shared" si="736"/>
        <v>8480</v>
      </c>
      <c r="J477" s="126">
        <f t="shared" si="737"/>
        <v>3.9930555555547471</v>
      </c>
      <c r="K477" s="127">
        <v>5750</v>
      </c>
      <c r="L477" s="124">
        <f t="shared" si="738"/>
        <v>8480</v>
      </c>
      <c r="M477" s="122">
        <f t="shared" si="739"/>
        <v>0.25762400000000002</v>
      </c>
      <c r="N477" s="124">
        <f t="shared" si="740"/>
        <v>2184.6515200000003</v>
      </c>
      <c r="O477" s="123">
        <f t="shared" si="741"/>
        <v>2.1846515200000005</v>
      </c>
      <c r="P477" s="123">
        <f t="shared" si="710"/>
        <v>3.8297890994086963</v>
      </c>
      <c r="R477" s="122">
        <v>734</v>
      </c>
      <c r="S477" s="122">
        <v>746</v>
      </c>
      <c r="T477" s="123">
        <f t="shared" si="711"/>
        <v>740</v>
      </c>
      <c r="U477" s="122">
        <v>725</v>
      </c>
      <c r="V477" s="124">
        <f t="shared" si="742"/>
        <v>1531.0344827586207</v>
      </c>
      <c r="W477" s="125">
        <f t="shared" si="712"/>
        <v>1.5310344827586206</v>
      </c>
      <c r="X477" s="123">
        <f t="shared" si="743"/>
        <v>12.983172413793103</v>
      </c>
      <c r="Y477" s="123">
        <f t="shared" si="744"/>
        <v>2.2579430284857569</v>
      </c>
      <c r="Z477" s="123">
        <f t="shared" si="713"/>
        <v>22.760065727136428</v>
      </c>
    </row>
    <row r="478" spans="1:26">
      <c r="A478" s="74"/>
      <c r="B478" s="121">
        <v>45552.376388888886</v>
      </c>
      <c r="C478" s="122">
        <v>56270</v>
      </c>
      <c r="D478" s="122">
        <v>4.7165499999999998</v>
      </c>
      <c r="E478" s="122">
        <v>132.27012999999999</v>
      </c>
      <c r="F478" s="122">
        <v>84.506429999999995</v>
      </c>
      <c r="G478" s="121">
        <v>45548.375</v>
      </c>
      <c r="H478" s="124">
        <v>50950</v>
      </c>
      <c r="I478" s="124">
        <f>C478-H478</f>
        <v>5320</v>
      </c>
      <c r="J478" s="126">
        <f>B478-G478</f>
        <v>4.0013888888861402</v>
      </c>
      <c r="K478" s="127">
        <v>5762</v>
      </c>
      <c r="L478" s="124">
        <f>C478-H478</f>
        <v>5320</v>
      </c>
      <c r="M478" s="122">
        <f>(D478+E478+F478)/1000</f>
        <v>0.22149310999999999</v>
      </c>
      <c r="N478" s="124">
        <f>M478*L478</f>
        <v>1178.3433451999999</v>
      </c>
      <c r="O478" s="123">
        <f>N478/1000</f>
        <v>1.1783433451999998</v>
      </c>
      <c r="P478" s="123">
        <f t="shared" si="710"/>
        <v>2.0613850953863238</v>
      </c>
      <c r="R478" s="122">
        <v>697</v>
      </c>
      <c r="S478" s="122">
        <v>695</v>
      </c>
      <c r="T478" s="123">
        <f t="shared" si="711"/>
        <v>696</v>
      </c>
      <c r="U478" s="122">
        <v>751</v>
      </c>
      <c r="V478" s="124">
        <f>T478*2*750/U478</f>
        <v>1390.1464713715047</v>
      </c>
      <c r="W478" s="125">
        <f t="shared" si="712"/>
        <v>1.3901464713715048</v>
      </c>
      <c r="X478" s="123">
        <f>(W478*I478)/1000</f>
        <v>7.3955792276964054</v>
      </c>
      <c r="Y478" s="123">
        <f>(X478*1000)/K478</f>
        <v>1.2835090641611255</v>
      </c>
      <c r="Z478" s="123">
        <f t="shared" si="713"/>
        <v>12.937771366744146</v>
      </c>
    </row>
    <row r="479" spans="1:26">
      <c r="A479" s="74"/>
      <c r="B479" s="121">
        <v>45559.378472222219</v>
      </c>
      <c r="C479" s="122">
        <v>62730</v>
      </c>
      <c r="D479" s="122">
        <v>7.9660000000000002</v>
      </c>
      <c r="E479" s="122">
        <v>161.9</v>
      </c>
      <c r="F479" s="122">
        <v>194.21</v>
      </c>
      <c r="G479" s="121">
        <v>45555.378472222219</v>
      </c>
      <c r="H479" s="124">
        <v>57830</v>
      </c>
      <c r="I479" s="124">
        <f t="shared" ref="I479:I481" si="745">C479-H479</f>
        <v>4900</v>
      </c>
      <c r="J479" s="126">
        <f t="shared" ref="J479:J481" si="746">B479-G479</f>
        <v>4</v>
      </c>
      <c r="K479" s="127">
        <v>5760</v>
      </c>
      <c r="L479" s="124">
        <f t="shared" ref="L479:L481" si="747">C479-H479</f>
        <v>4900</v>
      </c>
      <c r="M479" s="122">
        <f t="shared" ref="M479:M481" si="748">(D479+E479+F479)/1000</f>
        <v>0.36407600000000001</v>
      </c>
      <c r="N479" s="124">
        <f t="shared" ref="N479:N481" si="749">M479*L479</f>
        <v>1783.9724000000001</v>
      </c>
      <c r="O479" s="123">
        <f t="shared" ref="O479:O481" si="750">N479/1000</f>
        <v>1.7839724000000001</v>
      </c>
      <c r="P479" s="123">
        <f t="shared" si="710"/>
        <v>3.1219516999999999</v>
      </c>
      <c r="R479" s="122">
        <v>833</v>
      </c>
      <c r="S479" s="122">
        <v>810</v>
      </c>
      <c r="T479" s="123">
        <f t="shared" si="711"/>
        <v>821.5</v>
      </c>
      <c r="U479" s="122">
        <v>780</v>
      </c>
      <c r="V479" s="124">
        <f t="shared" ref="V479:V481" si="751">T479*2*750/U479</f>
        <v>1579.8076923076924</v>
      </c>
      <c r="W479" s="125">
        <f t="shared" si="712"/>
        <v>1.5798076923076925</v>
      </c>
      <c r="X479" s="123">
        <f t="shared" ref="X479:X481" si="752">(W479*I479)/1000</f>
        <v>7.7410576923076935</v>
      </c>
      <c r="Y479" s="123">
        <f t="shared" ref="Y479:Y481" si="753">(X479*1000)/K479</f>
        <v>1.3439336271367524</v>
      </c>
      <c r="Z479" s="123">
        <f t="shared" si="713"/>
        <v>13.546850961538462</v>
      </c>
    </row>
    <row r="480" spans="1:26">
      <c r="A480" s="74"/>
      <c r="B480" s="121"/>
      <c r="C480" s="122"/>
      <c r="D480" s="122"/>
      <c r="E480" s="122"/>
      <c r="F480" s="122"/>
      <c r="G480" s="121"/>
      <c r="H480" s="124">
        <f>+'SL3 Effluent results'!D1146</f>
        <v>0</v>
      </c>
      <c r="I480" s="124">
        <f t="shared" si="745"/>
        <v>0</v>
      </c>
      <c r="J480" s="126">
        <f t="shared" si="746"/>
        <v>0</v>
      </c>
      <c r="K480" s="127"/>
      <c r="L480" s="124">
        <f t="shared" si="747"/>
        <v>0</v>
      </c>
      <c r="M480" s="122">
        <f t="shared" si="748"/>
        <v>0</v>
      </c>
      <c r="N480" s="124">
        <f t="shared" si="749"/>
        <v>0</v>
      </c>
      <c r="O480" s="123">
        <f t="shared" si="750"/>
        <v>0</v>
      </c>
      <c r="P480" s="123" t="e">
        <f t="shared" si="710"/>
        <v>#DIV/0!</v>
      </c>
      <c r="R480" s="122"/>
      <c r="S480" s="122"/>
      <c r="T480" s="123">
        <f t="shared" si="711"/>
        <v>0</v>
      </c>
      <c r="U480" s="122"/>
      <c r="V480" s="124" t="e">
        <f t="shared" si="751"/>
        <v>#DIV/0!</v>
      </c>
      <c r="W480" s="125" t="e">
        <f t="shared" si="712"/>
        <v>#DIV/0!</v>
      </c>
      <c r="X480" s="123" t="e">
        <f t="shared" si="752"/>
        <v>#DIV/0!</v>
      </c>
      <c r="Y480" s="123" t="e">
        <f t="shared" si="753"/>
        <v>#DIV/0!</v>
      </c>
      <c r="Z480" s="123" t="e">
        <f t="shared" si="713"/>
        <v>#DIV/0!</v>
      </c>
    </row>
    <row r="481" spans="1:26">
      <c r="A481" s="74"/>
      <c r="B481" s="121"/>
      <c r="C481" s="122"/>
      <c r="D481" s="122"/>
      <c r="E481" s="122"/>
      <c r="F481" s="122"/>
      <c r="G481" s="121"/>
      <c r="H481" s="124">
        <f>+'SL3 Effluent results'!D1147</f>
        <v>0</v>
      </c>
      <c r="I481" s="124">
        <f t="shared" si="745"/>
        <v>0</v>
      </c>
      <c r="J481" s="126">
        <f t="shared" si="746"/>
        <v>0</v>
      </c>
      <c r="K481" s="127"/>
      <c r="L481" s="124">
        <f t="shared" si="747"/>
        <v>0</v>
      </c>
      <c r="M481" s="122">
        <f t="shared" si="748"/>
        <v>0</v>
      </c>
      <c r="N481" s="124">
        <f t="shared" si="749"/>
        <v>0</v>
      </c>
      <c r="O481" s="123">
        <f t="shared" si="750"/>
        <v>0</v>
      </c>
      <c r="P481" s="123" t="e">
        <f t="shared" si="710"/>
        <v>#DIV/0!</v>
      </c>
      <c r="R481" s="122"/>
      <c r="S481" s="122"/>
      <c r="T481" s="123">
        <f t="shared" si="711"/>
        <v>0</v>
      </c>
      <c r="U481" s="122"/>
      <c r="V481" s="124" t="e">
        <f t="shared" si="751"/>
        <v>#DIV/0!</v>
      </c>
      <c r="W481" s="125" t="e">
        <f t="shared" si="712"/>
        <v>#DIV/0!</v>
      </c>
      <c r="X481" s="123" t="e">
        <f t="shared" si="752"/>
        <v>#DIV/0!</v>
      </c>
      <c r="Y481" s="123" t="e">
        <f t="shared" si="753"/>
        <v>#DIV/0!</v>
      </c>
      <c r="Z481" s="123" t="e">
        <f t="shared" si="713"/>
        <v>#DIV/0!</v>
      </c>
    </row>
    <row r="482" spans="1:26">
      <c r="A482" s="74"/>
      <c r="B482" s="121"/>
      <c r="C482" s="122"/>
      <c r="D482" s="122"/>
      <c r="E482" s="122"/>
      <c r="F482" s="122"/>
      <c r="G482" s="121"/>
      <c r="H482" s="124">
        <f>+'SL3 Effluent results'!D1148</f>
        <v>0</v>
      </c>
      <c r="I482" s="124">
        <f t="shared" si="691"/>
        <v>0</v>
      </c>
      <c r="J482" s="126">
        <f t="shared" si="692"/>
        <v>0</v>
      </c>
      <c r="K482" s="127"/>
      <c r="L482" s="124">
        <f t="shared" si="693"/>
        <v>0</v>
      </c>
      <c r="M482" s="122">
        <f t="shared" si="694"/>
        <v>0</v>
      </c>
      <c r="N482" s="124">
        <f t="shared" si="695"/>
        <v>0</v>
      </c>
      <c r="O482" s="123">
        <f t="shared" si="696"/>
        <v>0</v>
      </c>
      <c r="P482" s="123" t="e">
        <f t="shared" si="596"/>
        <v>#DIV/0!</v>
      </c>
      <c r="R482" s="122"/>
      <c r="S482" s="122"/>
      <c r="T482" s="123">
        <f t="shared" si="659"/>
        <v>0</v>
      </c>
      <c r="U482" s="122"/>
      <c r="V482" s="124" t="e">
        <f t="shared" si="697"/>
        <v>#DIV/0!</v>
      </c>
      <c r="W482" s="125" t="e">
        <f t="shared" si="597"/>
        <v>#DIV/0!</v>
      </c>
      <c r="X482" s="123" t="e">
        <f t="shared" si="698"/>
        <v>#DIV/0!</v>
      </c>
      <c r="Y482" s="123" t="e">
        <f t="shared" si="699"/>
        <v>#DIV/0!</v>
      </c>
      <c r="Z482" s="123" t="e">
        <f t="shared" si="598"/>
        <v>#DIV/0!</v>
      </c>
    </row>
    <row r="483" spans="1:26" ht="15.75">
      <c r="A483" s="74"/>
      <c r="B483" s="156"/>
      <c r="C483" s="128" t="s">
        <v>71</v>
      </c>
      <c r="D483" s="156"/>
      <c r="E483" s="156"/>
      <c r="F483" s="156"/>
      <c r="G483" s="156"/>
      <c r="H483" s="156"/>
      <c r="I483" s="156"/>
      <c r="J483" s="156"/>
      <c r="K483" s="156"/>
      <c r="L483" s="156"/>
      <c r="M483" s="156"/>
      <c r="N483" s="156"/>
      <c r="O483" s="156"/>
      <c r="P483" s="156"/>
      <c r="R483" s="156"/>
      <c r="S483" s="156"/>
      <c r="T483" s="156"/>
      <c r="U483" s="156"/>
      <c r="V483" s="156"/>
      <c r="W483" s="156"/>
      <c r="X483" s="156"/>
      <c r="Y483" s="156"/>
      <c r="Z483" s="156"/>
    </row>
    <row r="484" spans="1:26">
      <c r="A484" s="74"/>
      <c r="B484" s="121"/>
      <c r="C484" s="122"/>
      <c r="D484" s="122"/>
      <c r="E484" s="122"/>
      <c r="F484" s="122"/>
      <c r="G484" s="121"/>
      <c r="H484" s="124">
        <f>+'SL3 Effluent results'!D1150</f>
        <v>0</v>
      </c>
      <c r="I484" s="124">
        <f>C484-H484</f>
        <v>0</v>
      </c>
      <c r="J484" s="126">
        <f>B484-G484</f>
        <v>0</v>
      </c>
      <c r="K484" s="127"/>
      <c r="L484" s="124">
        <f>C484-H484</f>
        <v>0</v>
      </c>
      <c r="M484" s="122">
        <f>(D484+E484+F484)/1000</f>
        <v>0</v>
      </c>
      <c r="N484" s="124">
        <f>M484*L484</f>
        <v>0</v>
      </c>
      <c r="O484" s="123">
        <f>N484/1000</f>
        <v>0</v>
      </c>
      <c r="P484" s="123" t="e">
        <f t="shared" ref="P484" si="754">(O484*1000/K484)*$C$2/1000</f>
        <v>#DIV/0!</v>
      </c>
      <c r="R484" s="122"/>
      <c r="S484" s="122"/>
      <c r="T484" s="123">
        <f t="shared" ref="T484" si="755">(R484+S484)/2</f>
        <v>0</v>
      </c>
      <c r="U484" s="122"/>
      <c r="V484" s="124" t="e">
        <f>T484*2*750/U484</f>
        <v>#DIV/0!</v>
      </c>
      <c r="W484" s="125" t="e">
        <f t="shared" ref="W484" si="756">V484/1000</f>
        <v>#DIV/0!</v>
      </c>
      <c r="X484" s="123" t="e">
        <f>(W484*I484)/1000</f>
        <v>#DIV/0!</v>
      </c>
      <c r="Y484" s="123" t="e">
        <f>(X484*1000)/K484</f>
        <v>#DIV/0!</v>
      </c>
      <c r="Z484" s="123" t="e">
        <f t="shared" ref="Z484" si="757">(Y484*$C$2)/1000</f>
        <v>#DIV/0!</v>
      </c>
    </row>
    <row r="485" spans="1:26">
      <c r="A485" s="74"/>
    </row>
    <row r="486" spans="1:26">
      <c r="A486" s="74"/>
      <c r="G486" s="105" t="s">
        <v>42</v>
      </c>
    </row>
    <row r="487" spans="1:26">
      <c r="A487" s="74"/>
    </row>
    <row r="488" spans="1:26">
      <c r="A488" s="74"/>
      <c r="P488" t="s">
        <v>42</v>
      </c>
    </row>
    <row r="489" spans="1:26">
      <c r="A489" s="74"/>
    </row>
    <row r="490" spans="1:26">
      <c r="A490" s="74"/>
    </row>
    <row r="491" spans="1:26">
      <c r="A491" s="74"/>
    </row>
    <row r="492" spans="1:26">
      <c r="A492" s="74"/>
    </row>
    <row r="493" spans="1:26">
      <c r="A493" s="74"/>
    </row>
    <row r="494" spans="1:26">
      <c r="A494" s="74"/>
    </row>
    <row r="495" spans="1:26">
      <c r="A495" s="74"/>
    </row>
    <row r="496" spans="1:26">
      <c r="A496" s="74"/>
    </row>
    <row r="497" spans="1:25">
      <c r="A497" s="74"/>
    </row>
    <row r="498" spans="1:25">
      <c r="A498" s="74"/>
    </row>
    <row r="499" spans="1:25">
      <c r="A499" s="74"/>
    </row>
    <row r="500" spans="1:25">
      <c r="A500" s="74"/>
    </row>
    <row r="501" spans="1:25">
      <c r="A501" s="74"/>
    </row>
    <row r="502" spans="1:25">
      <c r="A502" s="74"/>
    </row>
    <row r="503" spans="1:25">
      <c r="A503" s="74"/>
    </row>
    <row r="504" spans="1:25">
      <c r="A504" s="74"/>
    </row>
    <row r="505" spans="1:25">
      <c r="A505" s="74"/>
    </row>
    <row r="506" spans="1:25">
      <c r="A506" s="74"/>
    </row>
    <row r="507" spans="1:25">
      <c r="A507" s="74"/>
    </row>
    <row r="508" spans="1:25">
      <c r="A508" s="74"/>
      <c r="Y508" t="s">
        <v>72</v>
      </c>
    </row>
    <row r="509" spans="1:25">
      <c r="A509" s="74"/>
    </row>
    <row r="510" spans="1:25">
      <c r="A510" s="74"/>
    </row>
    <row r="511" spans="1:25">
      <c r="A511" s="74"/>
    </row>
    <row r="512" spans="1:25">
      <c r="A512" s="74"/>
    </row>
    <row r="513" spans="1:18">
      <c r="A513" s="74"/>
      <c r="K513" t="s">
        <v>42</v>
      </c>
      <c r="R513" t="s">
        <v>73</v>
      </c>
    </row>
    <row r="514" spans="1:18">
      <c r="A514" s="74"/>
    </row>
    <row r="515" spans="1:18">
      <c r="A515" s="74"/>
    </row>
    <row r="516" spans="1:18">
      <c r="A516" s="74"/>
    </row>
    <row r="517" spans="1:18">
      <c r="A517" s="74"/>
    </row>
    <row r="518" spans="1:18">
      <c r="A518" s="74"/>
    </row>
    <row r="519" spans="1:18">
      <c r="A519" s="74"/>
    </row>
    <row r="520" spans="1:18">
      <c r="A520" s="74"/>
    </row>
    <row r="521" spans="1:18">
      <c r="A521" s="74"/>
    </row>
    <row r="522" spans="1:18">
      <c r="A522" s="74"/>
    </row>
    <row r="523" spans="1:18">
      <c r="A523" s="74"/>
    </row>
    <row r="524" spans="1:18">
      <c r="A524" s="74"/>
    </row>
    <row r="525" spans="1:18">
      <c r="A525" s="74"/>
    </row>
    <row r="526" spans="1:18">
      <c r="A526" s="74"/>
    </row>
    <row r="527" spans="1:18">
      <c r="A527" s="74"/>
    </row>
    <row r="528" spans="1:18">
      <c r="A528" s="74"/>
    </row>
    <row r="529" spans="1:2">
      <c r="A529" s="74"/>
    </row>
    <row r="530" spans="1:2">
      <c r="A530" s="74"/>
    </row>
    <row r="531" spans="1:2">
      <c r="A531" s="74"/>
    </row>
    <row r="532" spans="1:2">
      <c r="A532" s="74"/>
    </row>
    <row r="533" spans="1:2">
      <c r="A533" s="74"/>
    </row>
    <row r="534" spans="1:2">
      <c r="A534" s="74"/>
    </row>
    <row r="535" spans="1:2">
      <c r="A535" s="74"/>
    </row>
    <row r="536" spans="1:2">
      <c r="A536" s="74"/>
    </row>
    <row r="537" spans="1:2">
      <c r="A537" s="74"/>
    </row>
    <row r="538" spans="1:2">
      <c r="A538" s="74"/>
    </row>
    <row r="539" spans="1:2">
      <c r="A539" s="74"/>
    </row>
    <row r="540" spans="1:2">
      <c r="A540" s="74"/>
    </row>
    <row r="541" spans="1:2">
      <c r="A541" s="74"/>
    </row>
    <row r="542" spans="1:2">
      <c r="A542" s="74"/>
    </row>
    <row r="543" spans="1:2">
      <c r="A543" s="74"/>
    </row>
    <row r="544" spans="1:2">
      <c r="A544" s="74"/>
    </row>
    <row r="545" spans="1:1">
      <c r="A545" s="74"/>
    </row>
    <row r="546" spans="1:1">
      <c r="A546" s="74"/>
    </row>
    <row r="547" spans="1:1">
      <c r="A547" s="74"/>
    </row>
    <row r="548" spans="1:1">
      <c r="A548" s="74"/>
    </row>
    <row r="549" spans="1:1">
      <c r="A549" s="74"/>
    </row>
    <row r="550" spans="1:1">
      <c r="A550" s="74"/>
    </row>
    <row r="551" spans="1:1">
      <c r="A551" s="74"/>
    </row>
    <row r="552" spans="1:1">
      <c r="A552" s="74"/>
    </row>
  </sheetData>
  <mergeCells count="18">
    <mergeCell ref="J5:J6"/>
    <mergeCell ref="L5:L6"/>
    <mergeCell ref="M5:M6"/>
    <mergeCell ref="X5:X6"/>
    <mergeCell ref="Z5:Z6"/>
    <mergeCell ref="Y5:Y6"/>
    <mergeCell ref="B4:P4"/>
    <mergeCell ref="W5:W6"/>
    <mergeCell ref="R4:Z4"/>
    <mergeCell ref="K5:K6"/>
    <mergeCell ref="R5:U5"/>
    <mergeCell ref="V5:V6"/>
    <mergeCell ref="N5:N6"/>
    <mergeCell ref="O5:O6"/>
    <mergeCell ref="P5:P6"/>
    <mergeCell ref="B5:F5"/>
    <mergeCell ref="G5:H5"/>
    <mergeCell ref="I5:I6"/>
  </mergeCells>
  <conditionalFormatting sqref="P7:P482">
    <cfRule type="cellIs" dxfId="43" priority="1" operator="greaterThan">
      <formula>8</formula>
    </cfRule>
    <cfRule type="cellIs" dxfId="42" priority="2" operator="greaterThan">
      <formula>6</formula>
    </cfRule>
  </conditionalFormatting>
  <conditionalFormatting sqref="P484">
    <cfRule type="cellIs" dxfId="41" priority="1819" operator="greaterThan">
      <formula>8</formula>
    </cfRule>
    <cfRule type="cellIs" dxfId="40" priority="1820" operator="greaterThan">
      <formula>6</formula>
    </cfRule>
  </conditionalFormatting>
  <conditionalFormatting sqref="Z7:Z482">
    <cfRule type="cellIs" dxfId="39" priority="3" operator="greaterThan">
      <formula>30</formula>
    </cfRule>
    <cfRule type="cellIs" dxfId="38" priority="4" operator="greaterThan">
      <formula>25</formula>
    </cfRule>
  </conditionalFormatting>
  <conditionalFormatting sqref="Z484">
    <cfRule type="cellIs" dxfId="37" priority="1825" operator="greaterThan">
      <formula>30</formula>
    </cfRule>
    <cfRule type="cellIs" dxfId="36" priority="1826" operator="greaterThan">
      <formula>25</formula>
    </cfRule>
  </conditionalFormatting>
  <pageMargins left="0.7" right="0.7" top="0.75" bottom="0.75" header="0.3" footer="0.3"/>
  <pageSetup paperSize="9" scale="6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H1168"/>
  <sheetViews>
    <sheetView showGridLines="0" zoomScale="70" zoomScaleNormal="70" workbookViewId="0">
      <pane xSplit="1" ySplit="8" topLeftCell="C1094" activePane="bottomRight" state="frozen"/>
      <selection pane="bottomRight" activeCell="AG1099" sqref="AG1099"/>
      <selection pane="bottomLeft" activeCell="A9" sqref="A9"/>
      <selection pane="topRight" activeCell="B1" sqref="B1"/>
    </sheetView>
  </sheetViews>
  <sheetFormatPr defaultColWidth="9.140625" defaultRowHeight="15"/>
  <cols>
    <col min="1" max="1" width="35.42578125" style="24" customWidth="1"/>
    <col min="2" max="2" width="15.28515625" style="24" customWidth="1"/>
    <col min="3" max="3" width="15.140625" style="4" customWidth="1"/>
    <col min="4" max="4" width="10.5703125" style="4" customWidth="1"/>
    <col min="5" max="5" width="13" style="4" customWidth="1"/>
    <col min="6" max="6" width="11.28515625" style="10" customWidth="1"/>
    <col min="7" max="7" width="17.42578125" style="6" customWidth="1"/>
    <col min="8" max="8" width="12" style="6" customWidth="1"/>
    <col min="9" max="9" width="9.140625" style="4"/>
    <col min="10" max="10" width="12.28515625" style="4" customWidth="1"/>
    <col min="11" max="12" width="12.7109375" style="6" customWidth="1"/>
    <col min="13" max="13" width="9.5703125" style="4" bestFit="1" customWidth="1"/>
    <col min="14" max="14" width="9.140625" style="4"/>
    <col min="15" max="15" width="9.5703125" style="4" bestFit="1" customWidth="1"/>
    <col min="16" max="17" width="11" style="4" customWidth="1"/>
    <col min="18" max="18" width="10.7109375" style="6" customWidth="1"/>
    <col min="19" max="19" width="12" style="7" customWidth="1"/>
    <col min="20" max="20" width="17.7109375" style="83" customWidth="1"/>
    <col min="26" max="26" width="12.42578125" bestFit="1" customWidth="1"/>
    <col min="27" max="27" width="12" bestFit="1" customWidth="1"/>
  </cols>
  <sheetData>
    <row r="1" spans="1:34">
      <c r="A1" s="206" t="s">
        <v>74</v>
      </c>
      <c r="B1" s="206"/>
      <c r="C1" s="206"/>
      <c r="D1" s="206"/>
      <c r="E1" s="206"/>
      <c r="F1" s="206"/>
      <c r="G1" s="206"/>
      <c r="H1" s="206"/>
      <c r="I1" s="206"/>
      <c r="J1" s="206"/>
      <c r="K1" s="206"/>
      <c r="L1" s="157"/>
      <c r="M1" s="3"/>
      <c r="N1" s="3"/>
      <c r="O1" s="3"/>
      <c r="P1" s="3"/>
      <c r="Q1" s="3"/>
      <c r="R1" s="5"/>
    </row>
    <row r="2" spans="1:34">
      <c r="A2" s="206" t="s">
        <v>75</v>
      </c>
      <c r="B2" s="206"/>
      <c r="C2" s="206"/>
      <c r="D2" s="206"/>
      <c r="E2" s="206"/>
      <c r="F2" s="206"/>
      <c r="G2" s="206"/>
      <c r="H2" s="206"/>
      <c r="I2" s="206"/>
      <c r="J2" s="206"/>
      <c r="K2" s="206"/>
      <c r="L2" s="157"/>
      <c r="M2" s="3"/>
      <c r="N2" s="3"/>
      <c r="O2" s="3"/>
      <c r="P2" s="3"/>
      <c r="Q2" s="3"/>
      <c r="R2" s="5"/>
    </row>
    <row r="3" spans="1:34" ht="23.25">
      <c r="A3" s="23" t="s">
        <v>76</v>
      </c>
      <c r="B3" s="23"/>
      <c r="C3" s="14"/>
      <c r="D3" s="14"/>
      <c r="E3" s="3"/>
      <c r="F3" s="7"/>
      <c r="G3" s="5"/>
      <c r="H3" s="5"/>
      <c r="I3" s="3"/>
      <c r="J3" s="3"/>
      <c r="K3" s="5"/>
      <c r="L3" s="5"/>
      <c r="M3" s="3"/>
      <c r="N3" s="3"/>
      <c r="O3" s="3"/>
      <c r="P3" s="3"/>
      <c r="Q3" s="3"/>
      <c r="R3" s="5"/>
      <c r="V3" t="s">
        <v>77</v>
      </c>
      <c r="W3" s="45">
        <f>MAX(W$13:W$890)</f>
        <v>27122.7575</v>
      </c>
      <c r="X3" s="45">
        <f>MAX(X$13:X$890)</f>
        <v>24868.812524999998</v>
      </c>
      <c r="Z3" s="45">
        <f>MAX(Z$13:Z$890)</f>
        <v>80045.25</v>
      </c>
      <c r="AA3" s="45">
        <f>MAX(AA$13:AA$890)</f>
        <v>213595.15590000001</v>
      </c>
    </row>
    <row r="4" spans="1:34" ht="16.5" customHeight="1">
      <c r="A4" s="23"/>
      <c r="B4" s="23"/>
      <c r="C4" s="14"/>
      <c r="D4" s="14"/>
      <c r="E4" s="3"/>
      <c r="F4" s="7"/>
      <c r="G4" s="5"/>
      <c r="H4" s="5"/>
      <c r="I4" s="3"/>
      <c r="J4" s="3"/>
      <c r="K4" s="5"/>
      <c r="L4" s="5"/>
      <c r="M4" s="3"/>
      <c r="N4" s="3"/>
      <c r="O4" s="3"/>
      <c r="P4" s="3"/>
      <c r="Q4" s="3"/>
      <c r="R4" s="5"/>
      <c r="V4" t="s">
        <v>78</v>
      </c>
      <c r="W4" s="45">
        <f>MIN(W$13:W$890)</f>
        <v>9988.6875</v>
      </c>
      <c r="X4" s="45">
        <f>MIN(X$13:X$890)</f>
        <v>12200.403675</v>
      </c>
      <c r="Z4" s="45">
        <f>MIN(Z$13:Z$890)</f>
        <v>11508.970000000001</v>
      </c>
      <c r="AA4" s="45">
        <f>MIN(AA$13:AA$890)</f>
        <v>61574.249700000044</v>
      </c>
    </row>
    <row r="5" spans="1:34">
      <c r="A5" s="15"/>
      <c r="B5" s="15"/>
      <c r="C5" s="3"/>
      <c r="D5" s="3"/>
      <c r="E5" s="3"/>
      <c r="F5" s="7"/>
      <c r="G5" s="5"/>
      <c r="H5" s="5"/>
      <c r="I5" s="3"/>
      <c r="J5" s="3"/>
      <c r="K5" s="5"/>
      <c r="L5" s="5"/>
      <c r="M5" s="3"/>
      <c r="N5" s="3"/>
      <c r="O5" s="3"/>
      <c r="P5" s="3"/>
      <c r="Q5" s="3"/>
      <c r="R5" s="5"/>
      <c r="V5" t="s">
        <v>79</v>
      </c>
      <c r="W5" s="45">
        <f>AVERAGE(W$13:W$890)</f>
        <v>18795.728512718713</v>
      </c>
      <c r="X5" s="45">
        <f>AVERAGE(X$13:X$890)</f>
        <v>18794.230042972787</v>
      </c>
      <c r="Z5" s="45">
        <f>AVERAGE(Z$13:Z$890)</f>
        <v>44911.017205807089</v>
      </c>
      <c r="AA5" s="45">
        <f>AVERAGE(AA$13:AA$890)</f>
        <v>134773.09123689157</v>
      </c>
    </row>
    <row r="6" spans="1:34" s="34" customFormat="1" ht="58.5" customHeight="1">
      <c r="A6" s="159" t="s">
        <v>80</v>
      </c>
      <c r="B6" s="159" t="s">
        <v>4</v>
      </c>
      <c r="C6" s="31" t="s">
        <v>81</v>
      </c>
      <c r="D6" s="31" t="s">
        <v>82</v>
      </c>
      <c r="E6" s="31" t="s">
        <v>83</v>
      </c>
      <c r="F6" s="33" t="s">
        <v>84</v>
      </c>
      <c r="G6" s="32" t="s">
        <v>85</v>
      </c>
      <c r="H6" s="32" t="s">
        <v>86</v>
      </c>
      <c r="I6" s="31" t="s">
        <v>87</v>
      </c>
      <c r="J6" s="31" t="s">
        <v>88</v>
      </c>
      <c r="K6" s="32" t="s">
        <v>89</v>
      </c>
      <c r="L6" s="32" t="s">
        <v>90</v>
      </c>
      <c r="M6" s="31" t="s">
        <v>91</v>
      </c>
      <c r="N6" s="31" t="s">
        <v>92</v>
      </c>
      <c r="O6" s="31" t="s">
        <v>93</v>
      </c>
      <c r="P6" s="31" t="s">
        <v>94</v>
      </c>
      <c r="Q6" s="31" t="s">
        <v>95</v>
      </c>
      <c r="R6" s="43" t="s">
        <v>96</v>
      </c>
      <c r="S6" s="33" t="s">
        <v>97</v>
      </c>
      <c r="T6" s="80" t="s">
        <v>98</v>
      </c>
      <c r="AC6" s="31" t="s">
        <v>99</v>
      </c>
      <c r="AD6" s="31" t="s">
        <v>88</v>
      </c>
      <c r="AE6" s="32" t="s">
        <v>85</v>
      </c>
      <c r="AF6" s="33" t="s">
        <v>100</v>
      </c>
      <c r="AG6" s="33" t="s">
        <v>101</v>
      </c>
      <c r="AH6" s="31" t="s">
        <v>83</v>
      </c>
    </row>
    <row r="7" spans="1:34" s="51" customFormat="1" ht="27" customHeight="1">
      <c r="A7" s="46" t="s">
        <v>102</v>
      </c>
      <c r="B7" s="46"/>
      <c r="C7" s="53"/>
      <c r="D7" s="53"/>
      <c r="E7" s="47" t="s">
        <v>103</v>
      </c>
      <c r="F7" s="47" t="s">
        <v>104</v>
      </c>
      <c r="G7" s="48" t="s">
        <v>105</v>
      </c>
      <c r="H7" s="53"/>
      <c r="I7" s="53"/>
      <c r="J7" s="49" t="s">
        <v>106</v>
      </c>
      <c r="K7" s="48" t="s">
        <v>105</v>
      </c>
      <c r="L7" s="54"/>
      <c r="M7" s="53"/>
      <c r="N7" s="53"/>
      <c r="O7" s="53"/>
      <c r="P7" s="53"/>
      <c r="Q7" s="49" t="s">
        <v>107</v>
      </c>
      <c r="R7" s="50" t="s">
        <v>108</v>
      </c>
      <c r="S7" s="53"/>
      <c r="T7" s="81"/>
      <c r="W7" s="136">
        <v>120000</v>
      </c>
      <c r="X7" s="136">
        <v>360000</v>
      </c>
    </row>
    <row r="8" spans="1:34" s="40" customFormat="1" ht="27" customHeight="1">
      <c r="A8" s="36" t="s">
        <v>109</v>
      </c>
      <c r="B8" s="36"/>
      <c r="C8" s="54"/>
      <c r="D8" s="54"/>
      <c r="E8" s="38" t="s">
        <v>110</v>
      </c>
      <c r="F8" s="38" t="s">
        <v>111</v>
      </c>
      <c r="G8" s="39" t="s">
        <v>112</v>
      </c>
      <c r="H8" s="54"/>
      <c r="I8" s="54"/>
      <c r="J8" s="37" t="s">
        <v>113</v>
      </c>
      <c r="K8" s="54"/>
      <c r="L8" s="38" t="s">
        <v>114</v>
      </c>
      <c r="M8" s="54"/>
      <c r="N8" s="54"/>
      <c r="O8" s="54"/>
      <c r="P8" s="54"/>
      <c r="Q8" s="37" t="s">
        <v>115</v>
      </c>
      <c r="R8" s="42" t="s">
        <v>108</v>
      </c>
      <c r="S8" s="54"/>
      <c r="T8" s="82"/>
      <c r="W8" s="40" t="s">
        <v>116</v>
      </c>
      <c r="X8" s="40" t="s">
        <v>117</v>
      </c>
      <c r="Z8" s="40" t="s">
        <v>118</v>
      </c>
      <c r="AA8" s="40" t="s">
        <v>119</v>
      </c>
    </row>
    <row r="9" spans="1:34" s="21" customFormat="1" ht="20.100000000000001" customHeight="1">
      <c r="A9" s="65">
        <v>37624</v>
      </c>
      <c r="B9" s="65"/>
      <c r="C9" s="8">
        <v>305</v>
      </c>
      <c r="D9" s="8">
        <v>58663</v>
      </c>
      <c r="E9" s="137">
        <f>D9-41841</f>
        <v>16822</v>
      </c>
      <c r="F9" s="9">
        <v>7.4</v>
      </c>
      <c r="G9" s="9">
        <v>31.2</v>
      </c>
      <c r="H9" s="9"/>
      <c r="I9" s="73">
        <v>715</v>
      </c>
      <c r="J9" s="8">
        <f t="shared" ref="J9:J72" si="0">E9*I9/1000</f>
        <v>12027.73</v>
      </c>
      <c r="K9" s="11">
        <v>0.2</v>
      </c>
      <c r="L9" s="54"/>
      <c r="M9" s="1">
        <v>132</v>
      </c>
      <c r="N9" s="1">
        <v>71</v>
      </c>
      <c r="O9" s="1">
        <v>68</v>
      </c>
      <c r="P9" s="8">
        <f t="shared" ref="P9:P72" si="1">M9+N9+O9</f>
        <v>271</v>
      </c>
      <c r="Q9" s="8">
        <f t="shared" ref="Q9:Q72" si="2">E9*P9/1000</f>
        <v>4558.7619999999997</v>
      </c>
      <c r="R9" s="138" t="s">
        <v>120</v>
      </c>
      <c r="S9" s="9">
        <f t="shared" ref="S9:S72" si="3">((O9*14/87)+(N9*14/101)+(M9*14/117))*(E9/1000)</f>
        <v>615.33168043700914</v>
      </c>
      <c r="T9" s="25"/>
      <c r="U9" s="84"/>
      <c r="V9" s="84"/>
      <c r="W9" s="84"/>
      <c r="X9" s="84"/>
      <c r="Y9" s="84"/>
      <c r="Z9" s="84"/>
      <c r="AA9" s="84"/>
      <c r="AB9" s="84"/>
      <c r="AC9" s="84">
        <v>8000</v>
      </c>
      <c r="AD9" s="84">
        <v>30000</v>
      </c>
      <c r="AE9" s="84">
        <v>100</v>
      </c>
      <c r="AF9" s="84">
        <v>6</v>
      </c>
      <c r="AG9" s="84">
        <v>10</v>
      </c>
      <c r="AH9" s="84">
        <v>35000</v>
      </c>
    </row>
    <row r="10" spans="1:34" s="21" customFormat="1" ht="20.100000000000001" customHeight="1">
      <c r="A10" s="65">
        <f t="shared" ref="A10:A73" si="4">A9+7</f>
        <v>37631</v>
      </c>
      <c r="B10" s="65"/>
      <c r="C10" s="8">
        <v>316</v>
      </c>
      <c r="D10" s="8">
        <v>76456</v>
      </c>
      <c r="E10" s="137">
        <f t="shared" ref="E10:E31" si="5">D10-D9</f>
        <v>17793</v>
      </c>
      <c r="F10" s="9">
        <v>7.21</v>
      </c>
      <c r="G10" s="9">
        <v>21.6</v>
      </c>
      <c r="H10" s="9"/>
      <c r="I10" s="73">
        <v>671</v>
      </c>
      <c r="J10" s="8">
        <f t="shared" si="0"/>
        <v>11939.102999999999</v>
      </c>
      <c r="K10" s="11">
        <v>0.2</v>
      </c>
      <c r="L10" s="54"/>
      <c r="M10" s="1">
        <v>83</v>
      </c>
      <c r="N10" s="1">
        <v>79</v>
      </c>
      <c r="O10" s="1">
        <v>0</v>
      </c>
      <c r="P10" s="8">
        <f t="shared" si="1"/>
        <v>162</v>
      </c>
      <c r="Q10" s="8">
        <f t="shared" si="2"/>
        <v>2882.4659999999999</v>
      </c>
      <c r="R10" s="138" t="s">
        <v>120</v>
      </c>
      <c r="S10" s="9">
        <f t="shared" si="3"/>
        <v>371.55554303122619</v>
      </c>
      <c r="T10" s="25"/>
      <c r="U10" s="84"/>
      <c r="V10" s="84"/>
      <c r="W10" s="84"/>
      <c r="X10" s="84"/>
      <c r="Y10" s="84"/>
      <c r="Z10" s="84"/>
      <c r="AA10" s="84"/>
      <c r="AB10" s="84"/>
      <c r="AC10" s="84">
        <v>8000</v>
      </c>
      <c r="AD10" s="84">
        <v>30000</v>
      </c>
      <c r="AE10" s="84">
        <v>100</v>
      </c>
      <c r="AF10" s="84">
        <v>6</v>
      </c>
      <c r="AG10" s="84">
        <v>10</v>
      </c>
      <c r="AH10" s="84">
        <v>35000</v>
      </c>
    </row>
    <row r="11" spans="1:34" s="21" customFormat="1" ht="20.100000000000001" customHeight="1">
      <c r="A11" s="65">
        <f t="shared" si="4"/>
        <v>37638</v>
      </c>
      <c r="B11" s="65"/>
      <c r="C11" s="8">
        <v>338</v>
      </c>
      <c r="D11" s="8">
        <v>95555</v>
      </c>
      <c r="E11" s="137">
        <f t="shared" si="5"/>
        <v>19099</v>
      </c>
      <c r="F11" s="9">
        <v>8.0399999999999991</v>
      </c>
      <c r="G11" s="22">
        <v>28</v>
      </c>
      <c r="H11" s="22"/>
      <c r="I11" s="73">
        <v>770</v>
      </c>
      <c r="J11" s="8">
        <f t="shared" si="0"/>
        <v>14706.23</v>
      </c>
      <c r="K11" s="11">
        <v>0.2</v>
      </c>
      <c r="L11" s="54"/>
      <c r="M11" s="1">
        <v>108</v>
      </c>
      <c r="N11" s="1">
        <v>61</v>
      </c>
      <c r="O11" s="1">
        <v>52</v>
      </c>
      <c r="P11" s="8">
        <f t="shared" si="1"/>
        <v>221</v>
      </c>
      <c r="Q11" s="8">
        <f t="shared" si="2"/>
        <v>4220.8789999999999</v>
      </c>
      <c r="R11" s="138" t="s">
        <v>120</v>
      </c>
      <c r="S11" s="9">
        <f t="shared" si="3"/>
        <v>568.1253201495216</v>
      </c>
      <c r="T11" s="25"/>
      <c r="U11" s="84"/>
      <c r="V11" s="84"/>
      <c r="W11" s="84"/>
      <c r="X11" s="84"/>
      <c r="Y11" s="84"/>
      <c r="Z11" s="84"/>
      <c r="AA11" s="84"/>
      <c r="AB11" s="84"/>
      <c r="AC11" s="84">
        <v>8000</v>
      </c>
      <c r="AD11" s="84">
        <v>30000</v>
      </c>
      <c r="AE11" s="84">
        <v>100</v>
      </c>
      <c r="AF11" s="84">
        <v>6</v>
      </c>
      <c r="AG11" s="84">
        <v>10</v>
      </c>
      <c r="AH11" s="84">
        <v>35000</v>
      </c>
    </row>
    <row r="12" spans="1:34" s="21" customFormat="1" ht="20.100000000000001" customHeight="1">
      <c r="A12" s="65">
        <f t="shared" si="4"/>
        <v>37645</v>
      </c>
      <c r="B12" s="65"/>
      <c r="C12" s="8">
        <v>366</v>
      </c>
      <c r="D12" s="8">
        <v>116118</v>
      </c>
      <c r="E12" s="137">
        <f t="shared" si="5"/>
        <v>20563</v>
      </c>
      <c r="F12" s="9">
        <v>7.92</v>
      </c>
      <c r="G12" s="22">
        <v>44.4</v>
      </c>
      <c r="H12" s="22"/>
      <c r="I12" s="8">
        <v>732</v>
      </c>
      <c r="J12" s="8">
        <f t="shared" si="0"/>
        <v>15052.116</v>
      </c>
      <c r="K12" s="11">
        <v>0.4</v>
      </c>
      <c r="L12" s="54"/>
      <c r="M12" s="8">
        <v>84</v>
      </c>
      <c r="N12" s="8">
        <v>56</v>
      </c>
      <c r="O12" s="8">
        <v>48</v>
      </c>
      <c r="P12" s="8">
        <f t="shared" si="1"/>
        <v>188</v>
      </c>
      <c r="Q12" s="8">
        <f t="shared" si="2"/>
        <v>3865.8440000000001</v>
      </c>
      <c r="R12" s="138" t="s">
        <v>120</v>
      </c>
      <c r="S12" s="9">
        <f t="shared" si="3"/>
        <v>525.13370367063226</v>
      </c>
      <c r="T12" s="25"/>
      <c r="U12" s="84"/>
      <c r="V12" s="84"/>
      <c r="W12" s="84"/>
      <c r="X12" s="84"/>
      <c r="Y12" s="84"/>
      <c r="Z12" s="84"/>
      <c r="AA12" s="84"/>
      <c r="AB12" s="84"/>
      <c r="AC12" s="84">
        <v>8000</v>
      </c>
      <c r="AD12" s="84">
        <v>30000</v>
      </c>
      <c r="AE12" s="84">
        <v>100</v>
      </c>
      <c r="AF12" s="84">
        <v>6</v>
      </c>
      <c r="AG12" s="84">
        <v>10</v>
      </c>
      <c r="AH12" s="84">
        <v>35000</v>
      </c>
    </row>
    <row r="13" spans="1:34" s="21" customFormat="1" ht="20.100000000000001" customHeight="1">
      <c r="A13" s="65">
        <f t="shared" si="4"/>
        <v>37652</v>
      </c>
      <c r="B13" s="65"/>
      <c r="C13" s="8">
        <v>345</v>
      </c>
      <c r="D13" s="8">
        <v>135684</v>
      </c>
      <c r="E13" s="137">
        <f t="shared" si="5"/>
        <v>19566</v>
      </c>
      <c r="F13" s="9">
        <v>7.2</v>
      </c>
      <c r="G13" s="9">
        <v>42</v>
      </c>
      <c r="H13" s="9"/>
      <c r="I13" s="8">
        <v>702</v>
      </c>
      <c r="J13" s="8">
        <f t="shared" si="0"/>
        <v>13735.332</v>
      </c>
      <c r="K13" s="11">
        <v>0.3</v>
      </c>
      <c r="L13" s="54"/>
      <c r="M13" s="8">
        <v>100</v>
      </c>
      <c r="N13" s="8">
        <v>84</v>
      </c>
      <c r="O13" s="8">
        <v>53</v>
      </c>
      <c r="P13" s="8">
        <f t="shared" si="1"/>
        <v>237</v>
      </c>
      <c r="Q13" s="8">
        <f t="shared" si="2"/>
        <v>4637.1419999999998</v>
      </c>
      <c r="R13" s="138" t="s">
        <v>120</v>
      </c>
      <c r="S13" s="9">
        <f t="shared" si="3"/>
        <v>628.81429850040695</v>
      </c>
      <c r="T13" s="25"/>
      <c r="U13" s="84"/>
      <c r="V13" s="84"/>
      <c r="W13" s="139">
        <f>AVERAGE(J10:J13)</f>
        <v>13858.195250000001</v>
      </c>
      <c r="X13" s="84"/>
      <c r="Y13" s="84"/>
      <c r="Z13" s="139">
        <f>120000-(SUM(J10:J13))</f>
        <v>64567.218999999997</v>
      </c>
      <c r="AA13" s="84"/>
      <c r="AB13" s="84"/>
      <c r="AC13" s="84">
        <v>8000</v>
      </c>
      <c r="AD13" s="84">
        <v>30000</v>
      </c>
      <c r="AE13" s="84">
        <v>100</v>
      </c>
      <c r="AF13" s="84">
        <v>6</v>
      </c>
      <c r="AG13" s="84">
        <v>10</v>
      </c>
      <c r="AH13" s="84">
        <v>35000</v>
      </c>
    </row>
    <row r="14" spans="1:34" s="21" customFormat="1" ht="20.100000000000001" customHeight="1">
      <c r="A14" s="65">
        <f t="shared" si="4"/>
        <v>37659</v>
      </c>
      <c r="B14" s="65"/>
      <c r="C14" s="8">
        <v>356</v>
      </c>
      <c r="D14" s="8">
        <v>156262</v>
      </c>
      <c r="E14" s="137">
        <f t="shared" si="5"/>
        <v>20578</v>
      </c>
      <c r="F14" s="9">
        <v>7.93</v>
      </c>
      <c r="G14" s="9">
        <v>46.4</v>
      </c>
      <c r="H14" s="9"/>
      <c r="I14" s="8">
        <v>1001</v>
      </c>
      <c r="J14" s="8">
        <f t="shared" si="0"/>
        <v>20598.578000000001</v>
      </c>
      <c r="K14" s="11">
        <v>0.3</v>
      </c>
      <c r="L14" s="54"/>
      <c r="M14" s="8">
        <v>175</v>
      </c>
      <c r="N14" s="8">
        <v>62</v>
      </c>
      <c r="O14" s="8">
        <v>18</v>
      </c>
      <c r="P14" s="8">
        <f t="shared" si="1"/>
        <v>255</v>
      </c>
      <c r="Q14" s="8">
        <f t="shared" si="2"/>
        <v>5247.39</v>
      </c>
      <c r="R14" s="138" t="s">
        <v>120</v>
      </c>
      <c r="S14" s="9">
        <f t="shared" si="3"/>
        <v>667.36063344159345</v>
      </c>
      <c r="T14" s="25"/>
      <c r="U14" s="84"/>
      <c r="V14" s="84"/>
      <c r="W14" s="139">
        <f t="shared" ref="W14:W77" si="6">AVERAGE(J11:J14)</f>
        <v>16023.064</v>
      </c>
      <c r="X14" s="84"/>
      <c r="Y14" s="84"/>
      <c r="Z14" s="139">
        <f t="shared" ref="Z14:Z77" si="7">120000-(SUM(J11:J14))</f>
        <v>55907.743999999999</v>
      </c>
      <c r="AA14" s="84"/>
      <c r="AB14" s="84"/>
      <c r="AC14" s="84">
        <v>8000</v>
      </c>
      <c r="AD14" s="84">
        <v>30000</v>
      </c>
      <c r="AE14" s="84">
        <v>100</v>
      </c>
      <c r="AF14" s="84">
        <v>6</v>
      </c>
      <c r="AG14" s="84">
        <v>10</v>
      </c>
      <c r="AH14" s="84">
        <v>35000</v>
      </c>
    </row>
    <row r="15" spans="1:34" s="21" customFormat="1" ht="20.100000000000001" customHeight="1">
      <c r="A15" s="65">
        <f t="shared" si="4"/>
        <v>37666</v>
      </c>
      <c r="B15" s="65"/>
      <c r="C15" s="8">
        <v>310</v>
      </c>
      <c r="D15" s="8">
        <v>173586</v>
      </c>
      <c r="E15" s="137">
        <f t="shared" si="5"/>
        <v>17324</v>
      </c>
      <c r="F15" s="9">
        <v>7.64</v>
      </c>
      <c r="G15" s="9">
        <v>42.4</v>
      </c>
      <c r="H15" s="9"/>
      <c r="I15" s="8">
        <v>782</v>
      </c>
      <c r="J15" s="8">
        <f t="shared" si="0"/>
        <v>13547.368</v>
      </c>
      <c r="K15" s="11">
        <v>0</v>
      </c>
      <c r="L15" s="54"/>
      <c r="M15" s="8">
        <v>100</v>
      </c>
      <c r="N15" s="8">
        <v>74</v>
      </c>
      <c r="O15" s="8">
        <v>44</v>
      </c>
      <c r="P15" s="8">
        <f t="shared" si="1"/>
        <v>218</v>
      </c>
      <c r="Q15" s="8">
        <f t="shared" si="2"/>
        <v>3776.6320000000001</v>
      </c>
      <c r="R15" s="138" t="s">
        <v>120</v>
      </c>
      <c r="S15" s="9">
        <f t="shared" si="3"/>
        <v>507.65725511755426</v>
      </c>
      <c r="T15" s="25"/>
      <c r="U15" s="84"/>
      <c r="V15" s="84"/>
      <c r="W15" s="139">
        <f t="shared" si="6"/>
        <v>15733.3485</v>
      </c>
      <c r="X15" s="84"/>
      <c r="Y15" s="84"/>
      <c r="Z15" s="139">
        <f t="shared" si="7"/>
        <v>57066.606</v>
      </c>
      <c r="AA15" s="84"/>
      <c r="AB15" s="84"/>
      <c r="AC15" s="84">
        <v>8000</v>
      </c>
      <c r="AD15" s="84">
        <v>30000</v>
      </c>
      <c r="AE15" s="84">
        <v>100</v>
      </c>
      <c r="AF15" s="84">
        <v>6</v>
      </c>
      <c r="AG15" s="84">
        <v>10</v>
      </c>
      <c r="AH15" s="84">
        <v>35000</v>
      </c>
    </row>
    <row r="16" spans="1:34" s="21" customFormat="1" ht="20.100000000000001" customHeight="1">
      <c r="A16" s="65">
        <f t="shared" si="4"/>
        <v>37673</v>
      </c>
      <c r="B16" s="65"/>
      <c r="C16" s="8">
        <v>342</v>
      </c>
      <c r="D16" s="8">
        <v>193278</v>
      </c>
      <c r="E16" s="137">
        <f t="shared" si="5"/>
        <v>19692</v>
      </c>
      <c r="F16" s="9">
        <v>7.8</v>
      </c>
      <c r="G16" s="22">
        <v>38.4</v>
      </c>
      <c r="H16" s="22"/>
      <c r="I16" s="8">
        <v>844</v>
      </c>
      <c r="J16" s="8">
        <f t="shared" si="0"/>
        <v>16620.047999999999</v>
      </c>
      <c r="K16" s="9">
        <v>0.4</v>
      </c>
      <c r="L16" s="54"/>
      <c r="M16" s="8">
        <v>72</v>
      </c>
      <c r="N16" s="8">
        <v>51</v>
      </c>
      <c r="O16" s="8">
        <v>44</v>
      </c>
      <c r="P16" s="8">
        <f t="shared" si="1"/>
        <v>167</v>
      </c>
      <c r="Q16" s="8">
        <f t="shared" si="2"/>
        <v>3288.5639999999999</v>
      </c>
      <c r="R16" s="138" t="s">
        <v>120</v>
      </c>
      <c r="S16" s="9">
        <f t="shared" si="3"/>
        <v>448.29135971846523</v>
      </c>
      <c r="T16" s="25"/>
      <c r="U16" s="84"/>
      <c r="V16" s="84"/>
      <c r="W16" s="139">
        <f t="shared" si="6"/>
        <v>16125.3315</v>
      </c>
      <c r="X16" s="84"/>
      <c r="Y16" s="84"/>
      <c r="Z16" s="139">
        <f t="shared" si="7"/>
        <v>55498.673999999999</v>
      </c>
      <c r="AA16" s="84"/>
      <c r="AB16" s="84"/>
      <c r="AC16" s="84">
        <v>8000</v>
      </c>
      <c r="AD16" s="84">
        <v>30000</v>
      </c>
      <c r="AE16" s="84">
        <v>100</v>
      </c>
      <c r="AF16" s="84">
        <v>6</v>
      </c>
      <c r="AG16" s="84">
        <v>10</v>
      </c>
      <c r="AH16" s="84">
        <v>35000</v>
      </c>
    </row>
    <row r="17" spans="1:34" s="21" customFormat="1" ht="20.100000000000001" customHeight="1">
      <c r="A17" s="65">
        <f t="shared" si="4"/>
        <v>37680</v>
      </c>
      <c r="B17" s="65"/>
      <c r="C17" s="8">
        <v>379</v>
      </c>
      <c r="D17" s="8">
        <v>214766</v>
      </c>
      <c r="E17" s="137">
        <f t="shared" si="5"/>
        <v>21488</v>
      </c>
      <c r="F17" s="9">
        <v>7.69</v>
      </c>
      <c r="G17" s="22">
        <v>34.4</v>
      </c>
      <c r="H17" s="22"/>
      <c r="I17" s="8">
        <v>837</v>
      </c>
      <c r="J17" s="8">
        <f t="shared" si="0"/>
        <v>17985.455999999998</v>
      </c>
      <c r="K17" s="11">
        <v>0.3</v>
      </c>
      <c r="L17" s="54"/>
      <c r="M17" s="8">
        <v>95</v>
      </c>
      <c r="N17" s="8">
        <v>63</v>
      </c>
      <c r="O17" s="8">
        <v>48</v>
      </c>
      <c r="P17" s="8">
        <f t="shared" si="1"/>
        <v>206</v>
      </c>
      <c r="Q17" s="8">
        <f t="shared" si="2"/>
        <v>4426.5280000000002</v>
      </c>
      <c r="R17" s="138" t="s">
        <v>120</v>
      </c>
      <c r="S17" s="9">
        <f t="shared" si="3"/>
        <v>597.88925817568497</v>
      </c>
      <c r="T17" s="25"/>
      <c r="U17" s="84"/>
      <c r="V17" s="84"/>
      <c r="W17" s="139">
        <f t="shared" si="6"/>
        <v>17187.862500000003</v>
      </c>
      <c r="X17" s="84"/>
      <c r="Y17" s="84"/>
      <c r="Z17" s="139">
        <f t="shared" si="7"/>
        <v>51248.549999999988</v>
      </c>
      <c r="AA17" s="84"/>
      <c r="AB17" s="84"/>
      <c r="AC17" s="84">
        <v>8000</v>
      </c>
      <c r="AD17" s="84">
        <v>30000</v>
      </c>
      <c r="AE17" s="84">
        <v>100</v>
      </c>
      <c r="AF17" s="84">
        <v>6</v>
      </c>
      <c r="AG17" s="84">
        <v>10</v>
      </c>
      <c r="AH17" s="84">
        <v>35000</v>
      </c>
    </row>
    <row r="18" spans="1:34" s="21" customFormat="1" ht="20.100000000000001" customHeight="1">
      <c r="A18" s="65">
        <f t="shared" si="4"/>
        <v>37687</v>
      </c>
      <c r="B18" s="65"/>
      <c r="C18" s="8">
        <v>293</v>
      </c>
      <c r="D18" s="8">
        <v>230901</v>
      </c>
      <c r="E18" s="137">
        <f t="shared" si="5"/>
        <v>16135</v>
      </c>
      <c r="F18" s="9">
        <v>7.09</v>
      </c>
      <c r="G18" s="9">
        <v>33.6</v>
      </c>
      <c r="H18" s="9"/>
      <c r="I18" s="8">
        <v>776</v>
      </c>
      <c r="J18" s="8">
        <f t="shared" si="0"/>
        <v>12520.76</v>
      </c>
      <c r="K18" s="11">
        <v>2.6</v>
      </c>
      <c r="L18" s="54"/>
      <c r="M18" s="8">
        <v>72</v>
      </c>
      <c r="N18" s="8">
        <v>94</v>
      </c>
      <c r="O18" s="8">
        <v>81</v>
      </c>
      <c r="P18" s="8">
        <f t="shared" si="1"/>
        <v>247</v>
      </c>
      <c r="Q18" s="8">
        <f t="shared" si="2"/>
        <v>3985.3449999999998</v>
      </c>
      <c r="R18" s="138" t="s">
        <v>120</v>
      </c>
      <c r="S18" s="9">
        <f t="shared" si="3"/>
        <v>559.55486750531827</v>
      </c>
      <c r="T18" s="25"/>
      <c r="U18" s="84"/>
      <c r="V18" s="84"/>
      <c r="W18" s="139">
        <f t="shared" si="6"/>
        <v>15168.407999999999</v>
      </c>
      <c r="X18" s="84"/>
      <c r="Y18" s="84"/>
      <c r="Z18" s="139">
        <f t="shared" si="7"/>
        <v>59326.368000000002</v>
      </c>
      <c r="AA18" s="84"/>
      <c r="AB18" s="84"/>
      <c r="AC18" s="84">
        <v>8000</v>
      </c>
      <c r="AD18" s="84">
        <v>30000</v>
      </c>
      <c r="AE18" s="84">
        <v>100</v>
      </c>
      <c r="AF18" s="84">
        <v>6</v>
      </c>
      <c r="AG18" s="84">
        <v>10</v>
      </c>
      <c r="AH18" s="84">
        <v>35000</v>
      </c>
    </row>
    <row r="19" spans="1:34" s="21" customFormat="1" ht="20.100000000000001" customHeight="1">
      <c r="A19" s="65">
        <f t="shared" si="4"/>
        <v>37694</v>
      </c>
      <c r="B19" s="65"/>
      <c r="C19" s="8">
        <v>292</v>
      </c>
      <c r="D19" s="8">
        <v>247678</v>
      </c>
      <c r="E19" s="137">
        <f t="shared" si="5"/>
        <v>16777</v>
      </c>
      <c r="F19" s="9">
        <v>7.7</v>
      </c>
      <c r="G19" s="26">
        <v>55.6</v>
      </c>
      <c r="H19" s="26"/>
      <c r="I19" s="8">
        <v>709</v>
      </c>
      <c r="J19" s="8">
        <f t="shared" si="0"/>
        <v>11894.893</v>
      </c>
      <c r="K19" s="11">
        <v>0.4</v>
      </c>
      <c r="L19" s="54"/>
      <c r="M19" s="8">
        <v>11</v>
      </c>
      <c r="N19" s="8">
        <v>113</v>
      </c>
      <c r="O19" s="8">
        <v>54</v>
      </c>
      <c r="P19" s="8">
        <f t="shared" si="1"/>
        <v>178</v>
      </c>
      <c r="Q19" s="8">
        <f t="shared" si="2"/>
        <v>2986.306</v>
      </c>
      <c r="R19" s="138" t="s">
        <v>120</v>
      </c>
      <c r="S19" s="9">
        <f t="shared" si="3"/>
        <v>430.65318886583623</v>
      </c>
      <c r="T19" s="25"/>
      <c r="U19" s="84"/>
      <c r="V19" s="84"/>
      <c r="W19" s="139">
        <f t="shared" si="6"/>
        <v>14755.289250000002</v>
      </c>
      <c r="X19" s="84"/>
      <c r="Y19" s="84"/>
      <c r="Z19" s="139">
        <f t="shared" si="7"/>
        <v>60978.842999999993</v>
      </c>
      <c r="AA19" s="84"/>
      <c r="AB19" s="84"/>
      <c r="AC19" s="84">
        <v>8000</v>
      </c>
      <c r="AD19" s="84">
        <v>30000</v>
      </c>
      <c r="AE19" s="84">
        <v>100</v>
      </c>
      <c r="AF19" s="84">
        <v>6</v>
      </c>
      <c r="AG19" s="84">
        <v>10</v>
      </c>
      <c r="AH19" s="84">
        <v>35000</v>
      </c>
    </row>
    <row r="20" spans="1:34" s="21" customFormat="1" ht="20.100000000000001" customHeight="1">
      <c r="A20" s="65">
        <f t="shared" si="4"/>
        <v>37701</v>
      </c>
      <c r="B20" s="65"/>
      <c r="C20" s="8">
        <v>334</v>
      </c>
      <c r="D20" s="8">
        <v>267252</v>
      </c>
      <c r="E20" s="137">
        <f t="shared" si="5"/>
        <v>19574</v>
      </c>
      <c r="F20" s="9">
        <v>7.51</v>
      </c>
      <c r="G20" s="9">
        <v>39.6</v>
      </c>
      <c r="H20" s="9"/>
      <c r="I20" s="8">
        <v>917</v>
      </c>
      <c r="J20" s="8">
        <f t="shared" si="0"/>
        <v>17949.358</v>
      </c>
      <c r="K20" s="11">
        <v>0</v>
      </c>
      <c r="L20" s="54"/>
      <c r="M20" s="8">
        <v>120</v>
      </c>
      <c r="N20" s="8">
        <v>86</v>
      </c>
      <c r="O20" s="8">
        <v>2</v>
      </c>
      <c r="P20" s="8">
        <f t="shared" si="1"/>
        <v>208</v>
      </c>
      <c r="Q20" s="8">
        <f t="shared" si="2"/>
        <v>4071.3919999999998</v>
      </c>
      <c r="R20" s="138" t="s">
        <v>120</v>
      </c>
      <c r="S20" s="9">
        <f t="shared" si="3"/>
        <v>520.6998264218995</v>
      </c>
      <c r="T20" s="25"/>
      <c r="U20" s="84"/>
      <c r="V20" s="84"/>
      <c r="W20" s="139">
        <f t="shared" si="6"/>
        <v>15087.616749999999</v>
      </c>
      <c r="X20" s="84"/>
      <c r="Y20" s="84"/>
      <c r="Z20" s="139">
        <f t="shared" si="7"/>
        <v>59649.533000000003</v>
      </c>
      <c r="AA20" s="84"/>
      <c r="AB20" s="84"/>
      <c r="AC20" s="84">
        <v>8000</v>
      </c>
      <c r="AD20" s="84">
        <v>30000</v>
      </c>
      <c r="AE20" s="84">
        <v>100</v>
      </c>
      <c r="AF20" s="84">
        <v>6</v>
      </c>
      <c r="AG20" s="84">
        <v>10</v>
      </c>
      <c r="AH20" s="84">
        <v>35000</v>
      </c>
    </row>
    <row r="21" spans="1:34" s="21" customFormat="1" ht="20.100000000000001" customHeight="1">
      <c r="A21" s="65">
        <f t="shared" si="4"/>
        <v>37708</v>
      </c>
      <c r="B21" s="65"/>
      <c r="C21" s="8">
        <v>362</v>
      </c>
      <c r="D21" s="8">
        <v>290194</v>
      </c>
      <c r="E21" s="137">
        <f t="shared" si="5"/>
        <v>22942</v>
      </c>
      <c r="F21" s="9">
        <v>6.69</v>
      </c>
      <c r="G21" s="9">
        <v>40</v>
      </c>
      <c r="H21" s="9"/>
      <c r="I21" s="8">
        <v>735</v>
      </c>
      <c r="J21" s="8">
        <f t="shared" si="0"/>
        <v>16862.37</v>
      </c>
      <c r="K21" s="11">
        <v>0.1</v>
      </c>
      <c r="L21" s="54"/>
      <c r="M21" s="8">
        <v>53</v>
      </c>
      <c r="N21" s="8">
        <v>61</v>
      </c>
      <c r="O21" s="8">
        <v>14</v>
      </c>
      <c r="P21" s="8">
        <f t="shared" si="1"/>
        <v>128</v>
      </c>
      <c r="Q21" s="8">
        <f t="shared" si="2"/>
        <v>2936.576</v>
      </c>
      <c r="R21" s="138" t="s">
        <v>120</v>
      </c>
      <c r="S21" s="9">
        <f t="shared" si="3"/>
        <v>391.16567577394346</v>
      </c>
      <c r="T21" s="25"/>
      <c r="U21" s="84"/>
      <c r="V21" s="84"/>
      <c r="W21" s="139">
        <f t="shared" si="6"/>
        <v>14806.845249999998</v>
      </c>
      <c r="X21" s="139">
        <f>AVERAGE(J10:J21)</f>
        <v>15284.301000000001</v>
      </c>
      <c r="Y21" s="84"/>
      <c r="Z21" s="139">
        <f t="shared" si="7"/>
        <v>60772.619000000006</v>
      </c>
      <c r="AA21" s="139">
        <f>360000-(SUM(J10:J21))</f>
        <v>176588.38799999998</v>
      </c>
      <c r="AB21" s="84"/>
      <c r="AC21" s="84">
        <v>8000</v>
      </c>
      <c r="AD21" s="84">
        <v>30000</v>
      </c>
      <c r="AE21" s="84">
        <v>100</v>
      </c>
      <c r="AF21" s="84">
        <v>6</v>
      </c>
      <c r="AG21" s="84">
        <v>10</v>
      </c>
      <c r="AH21" s="84">
        <v>35000</v>
      </c>
    </row>
    <row r="22" spans="1:34" s="21" customFormat="1" ht="20.100000000000001" customHeight="1">
      <c r="A22" s="65">
        <f t="shared" si="4"/>
        <v>37715</v>
      </c>
      <c r="B22" s="65"/>
      <c r="C22" s="8">
        <v>367</v>
      </c>
      <c r="D22" s="8">
        <v>313329</v>
      </c>
      <c r="E22" s="137">
        <f t="shared" si="5"/>
        <v>23135</v>
      </c>
      <c r="F22" s="9">
        <v>8.0299999999999994</v>
      </c>
      <c r="G22" s="22">
        <v>31.2</v>
      </c>
      <c r="H22" s="22"/>
      <c r="I22" s="8">
        <v>800</v>
      </c>
      <c r="J22" s="8">
        <f t="shared" si="0"/>
        <v>18508</v>
      </c>
      <c r="K22" s="11">
        <v>0.7</v>
      </c>
      <c r="L22" s="54"/>
      <c r="M22" s="8">
        <v>74</v>
      </c>
      <c r="N22" s="8">
        <v>55</v>
      </c>
      <c r="O22" s="8">
        <v>6</v>
      </c>
      <c r="P22" s="8">
        <f t="shared" si="1"/>
        <v>135</v>
      </c>
      <c r="Q22" s="8">
        <f t="shared" si="2"/>
        <v>3123.2249999999999</v>
      </c>
      <c r="R22" s="138" t="s">
        <v>120</v>
      </c>
      <c r="S22" s="9">
        <f t="shared" si="3"/>
        <v>403.56648822707211</v>
      </c>
      <c r="T22" s="25"/>
      <c r="U22" s="84"/>
      <c r="V22" s="84"/>
      <c r="W22" s="139">
        <f t="shared" si="6"/>
        <v>16303.65525</v>
      </c>
      <c r="X22" s="139">
        <f t="shared" ref="X22:X85" si="8">AVERAGE(J11:J22)</f>
        <v>15831.709083333333</v>
      </c>
      <c r="Y22" s="84"/>
      <c r="Z22" s="139">
        <f t="shared" si="7"/>
        <v>54785.379000000001</v>
      </c>
      <c r="AA22" s="139">
        <f t="shared" ref="AA22:AA85" si="9">360000-(SUM(J11:J22))</f>
        <v>170019.49100000001</v>
      </c>
      <c r="AB22" s="84"/>
      <c r="AC22" s="84">
        <v>8000</v>
      </c>
      <c r="AD22" s="84">
        <v>30000</v>
      </c>
      <c r="AE22" s="84">
        <v>100</v>
      </c>
      <c r="AF22" s="84">
        <v>6</v>
      </c>
      <c r="AG22" s="84">
        <v>10</v>
      </c>
      <c r="AH22" s="84">
        <v>35000</v>
      </c>
    </row>
    <row r="23" spans="1:34" s="21" customFormat="1" ht="20.100000000000001" customHeight="1">
      <c r="A23" s="65">
        <f t="shared" si="4"/>
        <v>37722</v>
      </c>
      <c r="B23" s="65"/>
      <c r="C23" s="8">
        <v>264</v>
      </c>
      <c r="D23" s="8">
        <v>329065</v>
      </c>
      <c r="E23" s="137">
        <f t="shared" si="5"/>
        <v>15736</v>
      </c>
      <c r="F23" s="9">
        <v>7.51</v>
      </c>
      <c r="G23" s="9">
        <v>37.200000000000003</v>
      </c>
      <c r="H23" s="9"/>
      <c r="I23" s="8">
        <v>713</v>
      </c>
      <c r="J23" s="8">
        <f t="shared" si="0"/>
        <v>11219.768</v>
      </c>
      <c r="K23" s="11">
        <v>0</v>
      </c>
      <c r="L23" s="54"/>
      <c r="M23" s="8">
        <v>85</v>
      </c>
      <c r="N23" s="8">
        <v>49</v>
      </c>
      <c r="O23" s="8">
        <v>6</v>
      </c>
      <c r="P23" s="8">
        <f t="shared" si="1"/>
        <v>140</v>
      </c>
      <c r="Q23" s="8">
        <f t="shared" si="2"/>
        <v>2203.04</v>
      </c>
      <c r="R23" s="138" t="s">
        <v>120</v>
      </c>
      <c r="S23" s="9">
        <f t="shared" si="3"/>
        <v>282.12345225610096</v>
      </c>
      <c r="T23" s="25"/>
      <c r="U23" s="84"/>
      <c r="V23" s="84"/>
      <c r="W23" s="139">
        <f t="shared" si="6"/>
        <v>16134.874</v>
      </c>
      <c r="X23" s="139">
        <f t="shared" si="8"/>
        <v>15541.170583333333</v>
      </c>
      <c r="Y23" s="84"/>
      <c r="Z23" s="139">
        <f t="shared" si="7"/>
        <v>55460.504000000001</v>
      </c>
      <c r="AA23" s="139">
        <f t="shared" si="9"/>
        <v>173505.95300000001</v>
      </c>
      <c r="AB23" s="84"/>
      <c r="AC23" s="84">
        <v>8000</v>
      </c>
      <c r="AD23" s="84">
        <v>30000</v>
      </c>
      <c r="AE23" s="84">
        <v>100</v>
      </c>
      <c r="AF23" s="84">
        <v>6</v>
      </c>
      <c r="AG23" s="84">
        <v>10</v>
      </c>
      <c r="AH23" s="84">
        <v>35000</v>
      </c>
    </row>
    <row r="24" spans="1:34" s="21" customFormat="1" ht="20.100000000000001" customHeight="1">
      <c r="A24" s="65">
        <f t="shared" si="4"/>
        <v>37729</v>
      </c>
      <c r="B24" s="65"/>
      <c r="C24" s="8">
        <v>310</v>
      </c>
      <c r="D24" s="8">
        <v>345260</v>
      </c>
      <c r="E24" s="137">
        <f t="shared" si="5"/>
        <v>16195</v>
      </c>
      <c r="F24" s="9">
        <v>7.62</v>
      </c>
      <c r="G24" s="26">
        <v>56.4</v>
      </c>
      <c r="H24" s="26"/>
      <c r="I24" s="8">
        <v>864</v>
      </c>
      <c r="J24" s="8">
        <f t="shared" si="0"/>
        <v>13992.48</v>
      </c>
      <c r="K24" s="9">
        <v>0</v>
      </c>
      <c r="L24" s="54"/>
      <c r="M24" s="8">
        <v>134</v>
      </c>
      <c r="N24" s="8">
        <v>66</v>
      </c>
      <c r="O24" s="8">
        <v>12</v>
      </c>
      <c r="P24" s="8">
        <f t="shared" si="1"/>
        <v>212</v>
      </c>
      <c r="Q24" s="8">
        <f t="shared" si="2"/>
        <v>3433.34</v>
      </c>
      <c r="R24" s="138" t="s">
        <v>120</v>
      </c>
      <c r="S24" s="9">
        <f t="shared" si="3"/>
        <v>439.10697668175305</v>
      </c>
      <c r="T24" s="25"/>
      <c r="U24" s="84"/>
      <c r="V24" s="84"/>
      <c r="W24" s="139">
        <f t="shared" si="6"/>
        <v>15145.654499999997</v>
      </c>
      <c r="X24" s="139">
        <f t="shared" si="8"/>
        <v>15452.867583333335</v>
      </c>
      <c r="Y24" s="84"/>
      <c r="Z24" s="139">
        <f t="shared" si="7"/>
        <v>59417.382000000012</v>
      </c>
      <c r="AA24" s="139">
        <f t="shared" si="9"/>
        <v>174565.58899999998</v>
      </c>
      <c r="AB24" s="84"/>
      <c r="AC24" s="84">
        <v>8000</v>
      </c>
      <c r="AD24" s="84">
        <v>30000</v>
      </c>
      <c r="AE24" s="84">
        <v>100</v>
      </c>
      <c r="AF24" s="84">
        <v>6</v>
      </c>
      <c r="AG24" s="84">
        <v>10</v>
      </c>
      <c r="AH24" s="84">
        <v>35000</v>
      </c>
    </row>
    <row r="25" spans="1:34" s="21" customFormat="1" ht="20.100000000000001" customHeight="1">
      <c r="A25" s="65">
        <f t="shared" si="4"/>
        <v>37736</v>
      </c>
      <c r="B25" s="65"/>
      <c r="C25" s="8">
        <v>315</v>
      </c>
      <c r="D25" s="8">
        <v>363183</v>
      </c>
      <c r="E25" s="137">
        <f t="shared" si="5"/>
        <v>17923</v>
      </c>
      <c r="F25" s="9">
        <v>7.43</v>
      </c>
      <c r="G25" s="9">
        <v>36.799999999999997</v>
      </c>
      <c r="H25" s="9"/>
      <c r="I25" s="8">
        <v>684</v>
      </c>
      <c r="J25" s="8">
        <f t="shared" si="0"/>
        <v>12259.332</v>
      </c>
      <c r="K25" s="9">
        <v>0.2</v>
      </c>
      <c r="L25" s="54"/>
      <c r="M25" s="8">
        <v>39</v>
      </c>
      <c r="N25" s="8">
        <v>91</v>
      </c>
      <c r="O25" s="8">
        <v>8</v>
      </c>
      <c r="P25" s="8">
        <f t="shared" si="1"/>
        <v>138</v>
      </c>
      <c r="Q25" s="8">
        <f t="shared" si="2"/>
        <v>2473.3739999999998</v>
      </c>
      <c r="R25" s="138" t="s">
        <v>120</v>
      </c>
      <c r="S25" s="9">
        <f t="shared" si="3"/>
        <v>332.79219164675084</v>
      </c>
      <c r="T25" s="25"/>
      <c r="U25" s="84"/>
      <c r="V25" s="84"/>
      <c r="W25" s="139">
        <f t="shared" si="6"/>
        <v>13994.895</v>
      </c>
      <c r="X25" s="139">
        <f t="shared" si="8"/>
        <v>15329.867583333335</v>
      </c>
      <c r="Y25" s="84"/>
      <c r="Z25" s="139">
        <f t="shared" si="7"/>
        <v>64020.42</v>
      </c>
      <c r="AA25" s="139">
        <f t="shared" si="9"/>
        <v>176041.58899999998</v>
      </c>
      <c r="AB25" s="84"/>
      <c r="AC25" s="84">
        <v>8000</v>
      </c>
      <c r="AD25" s="84">
        <v>30000</v>
      </c>
      <c r="AE25" s="84">
        <v>100</v>
      </c>
      <c r="AF25" s="84">
        <v>6</v>
      </c>
      <c r="AG25" s="84">
        <v>10</v>
      </c>
      <c r="AH25" s="84">
        <v>35000</v>
      </c>
    </row>
    <row r="26" spans="1:34" s="21" customFormat="1" ht="20.100000000000001" customHeight="1">
      <c r="A26" s="65">
        <f t="shared" si="4"/>
        <v>37743</v>
      </c>
      <c r="B26" s="65"/>
      <c r="C26" s="8">
        <v>371</v>
      </c>
      <c r="D26" s="8">
        <v>384742</v>
      </c>
      <c r="E26" s="137">
        <f t="shared" si="5"/>
        <v>21559</v>
      </c>
      <c r="F26" s="9">
        <v>7.59</v>
      </c>
      <c r="G26" s="9">
        <v>38.799999999999997</v>
      </c>
      <c r="H26" s="9"/>
      <c r="I26" s="8">
        <v>774</v>
      </c>
      <c r="J26" s="8">
        <f t="shared" si="0"/>
        <v>16686.666000000001</v>
      </c>
      <c r="K26" s="9">
        <v>0.4</v>
      </c>
      <c r="L26" s="54"/>
      <c r="M26" s="8">
        <v>79</v>
      </c>
      <c r="N26" s="8">
        <v>71</v>
      </c>
      <c r="O26" s="8">
        <v>0</v>
      </c>
      <c r="P26" s="8">
        <f t="shared" si="1"/>
        <v>150</v>
      </c>
      <c r="Q26" s="8">
        <f t="shared" si="2"/>
        <v>3233.85</v>
      </c>
      <c r="R26" s="138" t="s">
        <v>120</v>
      </c>
      <c r="S26" s="9">
        <f t="shared" si="3"/>
        <v>415.97175560632991</v>
      </c>
      <c r="T26" s="25"/>
      <c r="U26" s="84"/>
      <c r="V26" s="84"/>
      <c r="W26" s="139">
        <f t="shared" si="6"/>
        <v>13539.5615</v>
      </c>
      <c r="X26" s="139">
        <f t="shared" si="8"/>
        <v>15003.874916666668</v>
      </c>
      <c r="Y26" s="84"/>
      <c r="Z26" s="139">
        <f t="shared" si="7"/>
        <v>65841.754000000001</v>
      </c>
      <c r="AA26" s="139">
        <f t="shared" si="9"/>
        <v>179953.50099999999</v>
      </c>
      <c r="AB26" s="84"/>
      <c r="AC26" s="84">
        <v>8000</v>
      </c>
      <c r="AD26" s="84">
        <v>30000</v>
      </c>
      <c r="AE26" s="84">
        <v>100</v>
      </c>
      <c r="AF26" s="84">
        <v>6</v>
      </c>
      <c r="AG26" s="84">
        <v>10</v>
      </c>
      <c r="AH26" s="84">
        <v>35000</v>
      </c>
    </row>
    <row r="27" spans="1:34" s="21" customFormat="1" ht="20.100000000000001" customHeight="1">
      <c r="A27" s="65">
        <f t="shared" si="4"/>
        <v>37750</v>
      </c>
      <c r="B27" s="65"/>
      <c r="C27" s="8">
        <v>371</v>
      </c>
      <c r="D27" s="8">
        <v>406714</v>
      </c>
      <c r="E27" s="137">
        <f t="shared" si="5"/>
        <v>21972</v>
      </c>
      <c r="F27" s="9">
        <v>7.62</v>
      </c>
      <c r="G27" s="26">
        <v>63.2</v>
      </c>
      <c r="H27" s="26"/>
      <c r="I27" s="8">
        <v>852</v>
      </c>
      <c r="J27" s="8">
        <f t="shared" si="0"/>
        <v>18720.144</v>
      </c>
      <c r="K27" s="9">
        <v>0.2</v>
      </c>
      <c r="L27" s="54"/>
      <c r="M27" s="8">
        <v>86</v>
      </c>
      <c r="N27" s="8">
        <v>82</v>
      </c>
      <c r="O27" s="8">
        <v>0</v>
      </c>
      <c r="P27" s="8">
        <f t="shared" si="1"/>
        <v>168</v>
      </c>
      <c r="Q27" s="8">
        <f t="shared" si="2"/>
        <v>3691.2959999999998</v>
      </c>
      <c r="R27" s="138" t="s">
        <v>120</v>
      </c>
      <c r="S27" s="9">
        <f t="shared" si="3"/>
        <v>475.84617415587712</v>
      </c>
      <c r="T27" s="25"/>
      <c r="U27" s="84"/>
      <c r="V27" s="84"/>
      <c r="W27" s="139">
        <f t="shared" si="6"/>
        <v>15414.655500000001</v>
      </c>
      <c r="X27" s="139">
        <f t="shared" si="8"/>
        <v>15434.939583333333</v>
      </c>
      <c r="Y27" s="84"/>
      <c r="Z27" s="139">
        <f t="shared" si="7"/>
        <v>58341.377999999997</v>
      </c>
      <c r="AA27" s="139">
        <f t="shared" si="9"/>
        <v>174780.72500000001</v>
      </c>
      <c r="AB27" s="84"/>
      <c r="AC27" s="84">
        <v>8000</v>
      </c>
      <c r="AD27" s="84">
        <v>30000</v>
      </c>
      <c r="AE27" s="84">
        <v>100</v>
      </c>
      <c r="AF27" s="84">
        <v>6</v>
      </c>
      <c r="AG27" s="84">
        <v>10</v>
      </c>
      <c r="AH27" s="84">
        <v>35000</v>
      </c>
    </row>
    <row r="28" spans="1:34" s="21" customFormat="1" ht="20.100000000000001" customHeight="1">
      <c r="A28" s="65">
        <f t="shared" si="4"/>
        <v>37757</v>
      </c>
      <c r="B28" s="65"/>
      <c r="C28" s="8">
        <v>349</v>
      </c>
      <c r="D28" s="8">
        <v>427843</v>
      </c>
      <c r="E28" s="137">
        <f t="shared" si="5"/>
        <v>21129</v>
      </c>
      <c r="F28" s="9">
        <v>7.67</v>
      </c>
      <c r="G28" s="26">
        <v>60</v>
      </c>
      <c r="H28" s="26"/>
      <c r="I28" s="8">
        <v>774</v>
      </c>
      <c r="J28" s="8">
        <f t="shared" si="0"/>
        <v>16353.846</v>
      </c>
      <c r="K28" s="9">
        <v>0.1</v>
      </c>
      <c r="L28" s="54"/>
      <c r="M28" s="8">
        <v>41</v>
      </c>
      <c r="N28" s="8">
        <v>82</v>
      </c>
      <c r="O28" s="8">
        <v>4</v>
      </c>
      <c r="P28" s="8">
        <f t="shared" si="1"/>
        <v>127</v>
      </c>
      <c r="Q28" s="8">
        <f t="shared" si="2"/>
        <v>2683.3829999999998</v>
      </c>
      <c r="R28" s="138" t="s">
        <v>120</v>
      </c>
      <c r="S28" s="9">
        <f t="shared" si="3"/>
        <v>357.41811541525504</v>
      </c>
      <c r="T28" s="25"/>
      <c r="U28" s="84"/>
      <c r="V28" s="84"/>
      <c r="W28" s="139">
        <f t="shared" si="6"/>
        <v>16004.996999999999</v>
      </c>
      <c r="X28" s="139">
        <f t="shared" si="8"/>
        <v>15412.756083333332</v>
      </c>
      <c r="Y28" s="84"/>
      <c r="Z28" s="139">
        <f t="shared" si="7"/>
        <v>55980.012000000002</v>
      </c>
      <c r="AA28" s="139">
        <f t="shared" si="9"/>
        <v>175046.92700000003</v>
      </c>
      <c r="AB28" s="84"/>
      <c r="AC28" s="84">
        <v>8000</v>
      </c>
      <c r="AD28" s="84">
        <v>30000</v>
      </c>
      <c r="AE28" s="84">
        <v>100</v>
      </c>
      <c r="AF28" s="84">
        <v>6</v>
      </c>
      <c r="AG28" s="84">
        <v>10</v>
      </c>
      <c r="AH28" s="84">
        <v>35000</v>
      </c>
    </row>
    <row r="29" spans="1:34" s="21" customFormat="1" ht="20.100000000000001" customHeight="1">
      <c r="A29" s="65">
        <f t="shared" si="4"/>
        <v>37764</v>
      </c>
      <c r="B29" s="65"/>
      <c r="C29" s="8">
        <v>721</v>
      </c>
      <c r="D29" s="8">
        <v>450207</v>
      </c>
      <c r="E29" s="137">
        <f t="shared" si="5"/>
        <v>22364</v>
      </c>
      <c r="F29" s="9">
        <v>6.99</v>
      </c>
      <c r="G29" s="22">
        <v>48</v>
      </c>
      <c r="H29" s="22"/>
      <c r="I29" s="8">
        <v>811</v>
      </c>
      <c r="J29" s="8">
        <f t="shared" si="0"/>
        <v>18137.204000000002</v>
      </c>
      <c r="K29" s="9">
        <v>0.5</v>
      </c>
      <c r="L29" s="54"/>
      <c r="M29" s="8">
        <v>45</v>
      </c>
      <c r="N29" s="8">
        <v>75</v>
      </c>
      <c r="O29" s="8">
        <v>0</v>
      </c>
      <c r="P29" s="8">
        <f t="shared" si="1"/>
        <v>120</v>
      </c>
      <c r="Q29" s="8">
        <f t="shared" si="2"/>
        <v>2683.68</v>
      </c>
      <c r="R29" s="138" t="s">
        <v>120</v>
      </c>
      <c r="S29" s="9">
        <f t="shared" si="3"/>
        <v>352.91856816450877</v>
      </c>
      <c r="T29" s="25"/>
      <c r="U29" s="84"/>
      <c r="V29" s="84"/>
      <c r="W29" s="139">
        <f t="shared" si="6"/>
        <v>17474.465</v>
      </c>
      <c r="X29" s="139">
        <f t="shared" si="8"/>
        <v>15425.401749999997</v>
      </c>
      <c r="Y29" s="84"/>
      <c r="Z29" s="139">
        <f t="shared" si="7"/>
        <v>50102.14</v>
      </c>
      <c r="AA29" s="139">
        <f t="shared" si="9"/>
        <v>174895.17900000003</v>
      </c>
      <c r="AB29" s="84"/>
      <c r="AC29" s="84">
        <v>8000</v>
      </c>
      <c r="AD29" s="84">
        <v>30000</v>
      </c>
      <c r="AE29" s="84">
        <v>100</v>
      </c>
      <c r="AF29" s="84">
        <v>6</v>
      </c>
      <c r="AG29" s="84">
        <v>10</v>
      </c>
      <c r="AH29" s="84">
        <v>35000</v>
      </c>
    </row>
    <row r="30" spans="1:34" s="21" customFormat="1" ht="20.100000000000001" customHeight="1">
      <c r="A30" s="65">
        <f t="shared" si="4"/>
        <v>37771</v>
      </c>
      <c r="B30" s="65"/>
      <c r="C30" s="8">
        <v>421</v>
      </c>
      <c r="D30" s="8">
        <v>474913</v>
      </c>
      <c r="E30" s="137">
        <f t="shared" si="5"/>
        <v>24706</v>
      </c>
      <c r="F30" s="9">
        <v>7.23</v>
      </c>
      <c r="G30" s="22">
        <v>40</v>
      </c>
      <c r="H30" s="22"/>
      <c r="I30" s="8">
        <v>694</v>
      </c>
      <c r="J30" s="8">
        <f t="shared" si="0"/>
        <v>17145.964</v>
      </c>
      <c r="K30" s="9">
        <v>0.2</v>
      </c>
      <c r="L30" s="54"/>
      <c r="M30" s="8">
        <v>51</v>
      </c>
      <c r="N30" s="8">
        <v>89</v>
      </c>
      <c r="O30" s="8">
        <v>4</v>
      </c>
      <c r="P30" s="8">
        <f t="shared" si="1"/>
        <v>144</v>
      </c>
      <c r="Q30" s="8">
        <f t="shared" si="2"/>
        <v>3557.6640000000002</v>
      </c>
      <c r="R30" s="138" t="s">
        <v>120</v>
      </c>
      <c r="S30" s="9">
        <f t="shared" si="3"/>
        <v>471.46153264875556</v>
      </c>
      <c r="T30" s="25"/>
      <c r="U30" s="84"/>
      <c r="V30" s="84"/>
      <c r="W30" s="139">
        <f t="shared" si="6"/>
        <v>17589.289499999999</v>
      </c>
      <c r="X30" s="139">
        <f t="shared" si="8"/>
        <v>15810.835416666667</v>
      </c>
      <c r="Y30" s="84"/>
      <c r="Z30" s="139">
        <f t="shared" si="7"/>
        <v>49642.842000000004</v>
      </c>
      <c r="AA30" s="139">
        <f t="shared" si="9"/>
        <v>170269.97500000001</v>
      </c>
      <c r="AB30" s="84"/>
      <c r="AC30" s="84">
        <v>8000</v>
      </c>
      <c r="AD30" s="84">
        <v>30000</v>
      </c>
      <c r="AE30" s="84">
        <v>100</v>
      </c>
      <c r="AF30" s="84">
        <v>6</v>
      </c>
      <c r="AG30" s="84">
        <v>10</v>
      </c>
      <c r="AH30" s="84">
        <v>35000</v>
      </c>
    </row>
    <row r="31" spans="1:34" s="21" customFormat="1" ht="20.100000000000001" customHeight="1">
      <c r="A31" s="65">
        <f t="shared" si="4"/>
        <v>37778</v>
      </c>
      <c r="B31" s="65"/>
      <c r="C31" s="8">
        <v>361</v>
      </c>
      <c r="D31" s="8">
        <v>495730</v>
      </c>
      <c r="E31" s="137">
        <f t="shared" si="5"/>
        <v>20817</v>
      </c>
      <c r="F31" s="9">
        <v>7.47</v>
      </c>
      <c r="G31" s="26">
        <v>62.8</v>
      </c>
      <c r="H31" s="26"/>
      <c r="I31" s="8">
        <v>810</v>
      </c>
      <c r="J31" s="8">
        <f t="shared" si="0"/>
        <v>16861.77</v>
      </c>
      <c r="K31" s="9">
        <v>0.2</v>
      </c>
      <c r="L31" s="54"/>
      <c r="M31" s="8">
        <v>83</v>
      </c>
      <c r="N31" s="8">
        <v>95</v>
      </c>
      <c r="O31" s="8">
        <v>4</v>
      </c>
      <c r="P31" s="8">
        <f t="shared" si="1"/>
        <v>182</v>
      </c>
      <c r="Q31" s="8">
        <f t="shared" si="2"/>
        <v>3788.694</v>
      </c>
      <c r="R31" s="138" t="s">
        <v>120</v>
      </c>
      <c r="S31" s="9">
        <f t="shared" si="3"/>
        <v>494.27091514562591</v>
      </c>
      <c r="T31" s="25"/>
      <c r="U31" s="84"/>
      <c r="V31" s="84"/>
      <c r="W31" s="139">
        <f t="shared" si="6"/>
        <v>17124.696</v>
      </c>
      <c r="X31" s="139">
        <f t="shared" si="8"/>
        <v>16224.741833333332</v>
      </c>
      <c r="Y31" s="84"/>
      <c r="Z31" s="139">
        <f t="shared" si="7"/>
        <v>51501.216</v>
      </c>
      <c r="AA31" s="139">
        <f t="shared" si="9"/>
        <v>165303.09800000003</v>
      </c>
      <c r="AB31" s="84"/>
      <c r="AC31" s="84">
        <v>8000</v>
      </c>
      <c r="AD31" s="84">
        <v>30000</v>
      </c>
      <c r="AE31" s="84">
        <v>100</v>
      </c>
      <c r="AF31" s="84">
        <v>6</v>
      </c>
      <c r="AG31" s="84">
        <v>10</v>
      </c>
      <c r="AH31" s="84">
        <v>35000</v>
      </c>
    </row>
    <row r="32" spans="1:34" s="21" customFormat="1" ht="20.100000000000001" customHeight="1">
      <c r="A32" s="65">
        <f t="shared" si="4"/>
        <v>37785</v>
      </c>
      <c r="B32" s="65"/>
      <c r="C32" s="8">
        <v>331</v>
      </c>
      <c r="D32" s="8">
        <v>13724</v>
      </c>
      <c r="E32" s="137">
        <f>(499998+D32)-D31</f>
        <v>17992</v>
      </c>
      <c r="F32" s="9">
        <v>7.55</v>
      </c>
      <c r="G32" s="26">
        <v>57</v>
      </c>
      <c r="H32" s="26"/>
      <c r="I32" s="8">
        <v>1101</v>
      </c>
      <c r="J32" s="8">
        <f t="shared" si="0"/>
        <v>19809.191999999999</v>
      </c>
      <c r="K32" s="9">
        <v>0.4</v>
      </c>
      <c r="L32" s="54"/>
      <c r="M32" s="8">
        <v>41</v>
      </c>
      <c r="N32" s="8">
        <v>124</v>
      </c>
      <c r="O32" s="8">
        <v>5</v>
      </c>
      <c r="P32" s="8">
        <f t="shared" si="1"/>
        <v>170</v>
      </c>
      <c r="Q32" s="8">
        <f t="shared" si="2"/>
        <v>3058.64</v>
      </c>
      <c r="R32" s="138" t="s">
        <v>120</v>
      </c>
      <c r="S32" s="9">
        <f t="shared" si="3"/>
        <v>411.99339994689132</v>
      </c>
      <c r="T32" s="25"/>
      <c r="U32" s="84"/>
      <c r="V32" s="84"/>
      <c r="W32" s="139">
        <f t="shared" si="6"/>
        <v>17988.532500000001</v>
      </c>
      <c r="X32" s="139">
        <f t="shared" si="8"/>
        <v>16379.728000000001</v>
      </c>
      <c r="Y32" s="84"/>
      <c r="Z32" s="139">
        <f t="shared" si="7"/>
        <v>48045.869999999995</v>
      </c>
      <c r="AA32" s="139">
        <f t="shared" si="9"/>
        <v>163443.264</v>
      </c>
      <c r="AB32" s="84"/>
      <c r="AC32" s="84">
        <v>8000</v>
      </c>
      <c r="AD32" s="84">
        <v>30000</v>
      </c>
      <c r="AE32" s="84">
        <v>100</v>
      </c>
      <c r="AF32" s="84">
        <v>6</v>
      </c>
      <c r="AG32" s="84">
        <v>10</v>
      </c>
      <c r="AH32" s="84">
        <v>35000</v>
      </c>
    </row>
    <row r="33" spans="1:34" s="21" customFormat="1" ht="20.100000000000001" customHeight="1">
      <c r="A33" s="65">
        <f t="shared" si="4"/>
        <v>37792</v>
      </c>
      <c r="B33" s="65"/>
      <c r="C33" s="8">
        <v>380</v>
      </c>
      <c r="D33" s="8">
        <v>34360</v>
      </c>
      <c r="E33" s="137">
        <f t="shared" ref="E33:E54" si="10">D33-D32</f>
        <v>20636</v>
      </c>
      <c r="F33" s="9">
        <v>7.76</v>
      </c>
      <c r="G33" s="26">
        <v>63.2</v>
      </c>
      <c r="H33" s="26"/>
      <c r="I33" s="8">
        <v>806</v>
      </c>
      <c r="J33" s="8">
        <f t="shared" si="0"/>
        <v>16632.616000000002</v>
      </c>
      <c r="K33" s="9">
        <v>0.6</v>
      </c>
      <c r="L33" s="54"/>
      <c r="M33" s="8">
        <v>6</v>
      </c>
      <c r="N33" s="8">
        <v>80</v>
      </c>
      <c r="O33" s="8">
        <v>0</v>
      </c>
      <c r="P33" s="8">
        <f t="shared" si="1"/>
        <v>86</v>
      </c>
      <c r="Q33" s="8">
        <f t="shared" si="2"/>
        <v>1774.6959999999999</v>
      </c>
      <c r="R33" s="138" t="s">
        <v>120</v>
      </c>
      <c r="S33" s="9">
        <f t="shared" si="3"/>
        <v>243.65044122873823</v>
      </c>
      <c r="T33" s="25"/>
      <c r="U33" s="84"/>
      <c r="V33" s="84"/>
      <c r="W33" s="139">
        <f t="shared" si="6"/>
        <v>17612.385499999997</v>
      </c>
      <c r="X33" s="139">
        <f t="shared" si="8"/>
        <v>16360.581833333335</v>
      </c>
      <c r="Y33" s="84"/>
      <c r="Z33" s="139">
        <f t="shared" si="7"/>
        <v>49550.458000000013</v>
      </c>
      <c r="AA33" s="139">
        <f t="shared" si="9"/>
        <v>163673.01799999998</v>
      </c>
      <c r="AB33" s="84"/>
      <c r="AC33" s="84">
        <v>8000</v>
      </c>
      <c r="AD33" s="84">
        <v>30000</v>
      </c>
      <c r="AE33" s="84">
        <v>100</v>
      </c>
      <c r="AF33" s="84">
        <v>6</v>
      </c>
      <c r="AG33" s="84">
        <v>10</v>
      </c>
      <c r="AH33" s="84">
        <v>35000</v>
      </c>
    </row>
    <row r="34" spans="1:34" s="21" customFormat="1" ht="20.100000000000001" customHeight="1">
      <c r="A34" s="65">
        <f t="shared" si="4"/>
        <v>37799</v>
      </c>
      <c r="B34" s="65"/>
      <c r="C34" s="8">
        <v>399</v>
      </c>
      <c r="D34" s="8">
        <v>56030</v>
      </c>
      <c r="E34" s="137">
        <f t="shared" si="10"/>
        <v>21670</v>
      </c>
      <c r="F34" s="9">
        <v>7.65</v>
      </c>
      <c r="G34" s="26">
        <v>59.2</v>
      </c>
      <c r="H34" s="26"/>
      <c r="I34" s="8">
        <v>737</v>
      </c>
      <c r="J34" s="8">
        <f t="shared" si="0"/>
        <v>15970.79</v>
      </c>
      <c r="K34" s="9">
        <v>0</v>
      </c>
      <c r="L34" s="54"/>
      <c r="M34" s="8">
        <v>12</v>
      </c>
      <c r="N34" s="8">
        <v>93</v>
      </c>
      <c r="O34" s="8">
        <v>2</v>
      </c>
      <c r="P34" s="8">
        <f t="shared" si="1"/>
        <v>107</v>
      </c>
      <c r="Q34" s="8">
        <f t="shared" si="2"/>
        <v>2318.69</v>
      </c>
      <c r="R34" s="138" t="s">
        <v>121</v>
      </c>
      <c r="S34" s="9">
        <f t="shared" si="3"/>
        <v>317.44005129955968</v>
      </c>
      <c r="T34" s="25"/>
      <c r="U34" s="84"/>
      <c r="V34" s="84"/>
      <c r="W34" s="139">
        <f t="shared" si="6"/>
        <v>17318.592000000001</v>
      </c>
      <c r="X34" s="139">
        <f t="shared" si="8"/>
        <v>16149.147666666669</v>
      </c>
      <c r="Y34" s="84"/>
      <c r="Z34" s="139">
        <f t="shared" si="7"/>
        <v>50725.631999999998</v>
      </c>
      <c r="AA34" s="139">
        <f t="shared" si="9"/>
        <v>166210.22799999997</v>
      </c>
      <c r="AB34" s="84"/>
      <c r="AC34" s="84">
        <v>8000</v>
      </c>
      <c r="AD34" s="84">
        <v>30000</v>
      </c>
      <c r="AE34" s="84">
        <v>100</v>
      </c>
      <c r="AF34" s="84">
        <v>6</v>
      </c>
      <c r="AG34" s="84">
        <v>10</v>
      </c>
      <c r="AH34" s="84">
        <v>35000</v>
      </c>
    </row>
    <row r="35" spans="1:34" s="21" customFormat="1" ht="20.100000000000001" customHeight="1">
      <c r="A35" s="65">
        <f t="shared" si="4"/>
        <v>37806</v>
      </c>
      <c r="B35" s="65"/>
      <c r="C35" s="8">
        <v>423</v>
      </c>
      <c r="D35" s="8">
        <v>79319</v>
      </c>
      <c r="E35" s="137">
        <f t="shared" si="10"/>
        <v>23289</v>
      </c>
      <c r="F35" s="9">
        <v>7.57</v>
      </c>
      <c r="G35" s="26">
        <v>57.6</v>
      </c>
      <c r="H35" s="26"/>
      <c r="I35" s="8">
        <v>677</v>
      </c>
      <c r="J35" s="8">
        <f t="shared" si="0"/>
        <v>15766.653</v>
      </c>
      <c r="K35" s="9">
        <v>0.4</v>
      </c>
      <c r="L35" s="54"/>
      <c r="M35" s="8">
        <v>39</v>
      </c>
      <c r="N35" s="8">
        <v>33</v>
      </c>
      <c r="O35" s="8">
        <v>1</v>
      </c>
      <c r="P35" s="8">
        <f t="shared" si="1"/>
        <v>73</v>
      </c>
      <c r="Q35" s="8">
        <f t="shared" si="2"/>
        <v>1700.097</v>
      </c>
      <c r="R35" s="138" t="s">
        <v>121</v>
      </c>
      <c r="S35" s="9">
        <f t="shared" si="3"/>
        <v>218.95953636053258</v>
      </c>
      <c r="T35" s="25"/>
      <c r="U35" s="84"/>
      <c r="V35" s="84"/>
      <c r="W35" s="139">
        <f t="shared" si="6"/>
        <v>17044.812750000001</v>
      </c>
      <c r="X35" s="139">
        <f t="shared" si="8"/>
        <v>16528.054749999999</v>
      </c>
      <c r="Y35" s="84"/>
      <c r="Z35" s="139">
        <f t="shared" si="7"/>
        <v>51820.748999999996</v>
      </c>
      <c r="AA35" s="139">
        <f t="shared" si="9"/>
        <v>161663.34299999999</v>
      </c>
      <c r="AB35" s="84"/>
      <c r="AC35" s="84">
        <v>8000</v>
      </c>
      <c r="AD35" s="84">
        <v>30000</v>
      </c>
      <c r="AE35" s="84">
        <v>100</v>
      </c>
      <c r="AF35" s="84">
        <v>6</v>
      </c>
      <c r="AG35" s="84">
        <v>10</v>
      </c>
      <c r="AH35" s="84">
        <v>35000</v>
      </c>
    </row>
    <row r="36" spans="1:34" s="21" customFormat="1" ht="20.100000000000001" customHeight="1">
      <c r="A36" s="65">
        <f t="shared" si="4"/>
        <v>37813</v>
      </c>
      <c r="B36" s="65"/>
      <c r="C36" s="8">
        <v>410</v>
      </c>
      <c r="D36" s="8">
        <v>101698</v>
      </c>
      <c r="E36" s="137">
        <f t="shared" si="10"/>
        <v>22379</v>
      </c>
      <c r="F36" s="9">
        <v>7.55</v>
      </c>
      <c r="G36" s="26">
        <v>69.599999999999994</v>
      </c>
      <c r="H36" s="26"/>
      <c r="I36" s="8">
        <v>770</v>
      </c>
      <c r="J36" s="8">
        <f t="shared" si="0"/>
        <v>17231.830000000002</v>
      </c>
      <c r="K36" s="9">
        <v>0.1</v>
      </c>
      <c r="L36" s="54"/>
      <c r="M36" s="8">
        <v>22</v>
      </c>
      <c r="N36" s="8">
        <v>28</v>
      </c>
      <c r="O36" s="8">
        <v>0</v>
      </c>
      <c r="P36" s="8">
        <f t="shared" si="1"/>
        <v>50</v>
      </c>
      <c r="Q36" s="8">
        <f t="shared" si="2"/>
        <v>1118.95</v>
      </c>
      <c r="R36" s="138" t="s">
        <v>121</v>
      </c>
      <c r="S36" s="9">
        <f t="shared" si="3"/>
        <v>145.76934822713039</v>
      </c>
      <c r="T36" s="25"/>
      <c r="U36" s="84"/>
      <c r="V36" s="84"/>
      <c r="W36" s="139">
        <f t="shared" si="6"/>
        <v>16400.472249999999</v>
      </c>
      <c r="X36" s="139">
        <f t="shared" si="8"/>
        <v>16798.000583333331</v>
      </c>
      <c r="Y36" s="84"/>
      <c r="Z36" s="139">
        <f t="shared" si="7"/>
        <v>54398.111000000004</v>
      </c>
      <c r="AA36" s="139">
        <f t="shared" si="9"/>
        <v>158423.99300000002</v>
      </c>
      <c r="AB36" s="84"/>
      <c r="AC36" s="84">
        <v>8000</v>
      </c>
      <c r="AD36" s="84">
        <v>30000</v>
      </c>
      <c r="AE36" s="84">
        <v>100</v>
      </c>
      <c r="AF36" s="84">
        <v>6</v>
      </c>
      <c r="AG36" s="84">
        <v>10</v>
      </c>
      <c r="AH36" s="84">
        <v>35000</v>
      </c>
    </row>
    <row r="37" spans="1:34" s="21" customFormat="1" ht="20.100000000000001" customHeight="1">
      <c r="A37" s="65">
        <f t="shared" si="4"/>
        <v>37820</v>
      </c>
      <c r="B37" s="65"/>
      <c r="C37" s="8">
        <v>390</v>
      </c>
      <c r="D37" s="8">
        <v>123051</v>
      </c>
      <c r="E37" s="137">
        <f t="shared" si="10"/>
        <v>21353</v>
      </c>
      <c r="F37" s="9">
        <v>7.65</v>
      </c>
      <c r="G37" s="22">
        <v>44.8</v>
      </c>
      <c r="H37" s="22"/>
      <c r="I37" s="8">
        <v>719</v>
      </c>
      <c r="J37" s="8">
        <f t="shared" si="0"/>
        <v>15352.807000000001</v>
      </c>
      <c r="K37" s="9">
        <v>0.5</v>
      </c>
      <c r="L37" s="54"/>
      <c r="M37" s="8">
        <v>62</v>
      </c>
      <c r="N37" s="8">
        <v>68</v>
      </c>
      <c r="O37" s="8">
        <v>0</v>
      </c>
      <c r="P37" s="8">
        <f t="shared" si="1"/>
        <v>130</v>
      </c>
      <c r="Q37" s="8">
        <f t="shared" si="2"/>
        <v>2775.89</v>
      </c>
      <c r="R37" s="138" t="s">
        <v>121</v>
      </c>
      <c r="S37" s="9">
        <f t="shared" si="3"/>
        <v>359.68159058982826</v>
      </c>
      <c r="T37" s="25"/>
      <c r="U37" s="84"/>
      <c r="V37" s="84"/>
      <c r="W37" s="139">
        <f t="shared" si="6"/>
        <v>16080.52</v>
      </c>
      <c r="X37" s="139">
        <f t="shared" si="8"/>
        <v>17055.790166666666</v>
      </c>
      <c r="Y37" s="84"/>
      <c r="Z37" s="139">
        <f t="shared" si="7"/>
        <v>55677.919999999998</v>
      </c>
      <c r="AA37" s="139">
        <f t="shared" si="9"/>
        <v>155330.51800000001</v>
      </c>
      <c r="AB37" s="84"/>
      <c r="AC37" s="84">
        <v>8000</v>
      </c>
      <c r="AD37" s="84">
        <v>30000</v>
      </c>
      <c r="AE37" s="84">
        <v>100</v>
      </c>
      <c r="AF37" s="84">
        <v>6</v>
      </c>
      <c r="AG37" s="84">
        <v>10</v>
      </c>
      <c r="AH37" s="84">
        <v>35000</v>
      </c>
    </row>
    <row r="38" spans="1:34" s="21" customFormat="1" ht="20.100000000000001" customHeight="1">
      <c r="A38" s="65">
        <f t="shared" si="4"/>
        <v>37827</v>
      </c>
      <c r="B38" s="65"/>
      <c r="C38" s="8">
        <v>390</v>
      </c>
      <c r="D38" s="8">
        <v>145074</v>
      </c>
      <c r="E38" s="137">
        <f t="shared" si="10"/>
        <v>22023</v>
      </c>
      <c r="F38" s="9">
        <v>7.73</v>
      </c>
      <c r="G38" s="26">
        <v>62</v>
      </c>
      <c r="H38" s="26"/>
      <c r="I38" s="8">
        <v>668</v>
      </c>
      <c r="J38" s="8">
        <f t="shared" si="0"/>
        <v>14711.364</v>
      </c>
      <c r="K38" s="9">
        <v>0.3</v>
      </c>
      <c r="L38" s="54"/>
      <c r="M38" s="8">
        <v>25</v>
      </c>
      <c r="N38" s="8">
        <v>81</v>
      </c>
      <c r="O38" s="8">
        <v>0</v>
      </c>
      <c r="P38" s="8">
        <f t="shared" si="1"/>
        <v>106</v>
      </c>
      <c r="Q38" s="8">
        <f t="shared" si="2"/>
        <v>2334.4380000000001</v>
      </c>
      <c r="R38" s="138" t="s">
        <v>120</v>
      </c>
      <c r="S38" s="9">
        <f t="shared" si="3"/>
        <v>313.14890784463057</v>
      </c>
      <c r="T38" s="25"/>
      <c r="U38" s="84"/>
      <c r="V38" s="84"/>
      <c r="W38" s="139">
        <f t="shared" si="6"/>
        <v>15765.663500000001</v>
      </c>
      <c r="X38" s="139">
        <f t="shared" si="8"/>
        <v>16891.181666666667</v>
      </c>
      <c r="Y38" s="84"/>
      <c r="Z38" s="139">
        <f t="shared" si="7"/>
        <v>56937.345999999998</v>
      </c>
      <c r="AA38" s="139">
        <f t="shared" si="9"/>
        <v>157305.81999999998</v>
      </c>
      <c r="AB38" s="84"/>
      <c r="AC38" s="84">
        <v>8000</v>
      </c>
      <c r="AD38" s="84">
        <v>30000</v>
      </c>
      <c r="AE38" s="84">
        <v>100</v>
      </c>
      <c r="AF38" s="84">
        <v>6</v>
      </c>
      <c r="AG38" s="84">
        <v>10</v>
      </c>
      <c r="AH38" s="84">
        <v>35000</v>
      </c>
    </row>
    <row r="39" spans="1:34" s="21" customFormat="1" ht="20.100000000000001" customHeight="1">
      <c r="A39" s="65">
        <f t="shared" si="4"/>
        <v>37834</v>
      </c>
      <c r="B39" s="65"/>
      <c r="C39" s="8">
        <v>435</v>
      </c>
      <c r="D39" s="8">
        <v>170565</v>
      </c>
      <c r="E39" s="137">
        <f t="shared" si="10"/>
        <v>25491</v>
      </c>
      <c r="F39" s="9">
        <v>7.41</v>
      </c>
      <c r="G39" s="26">
        <v>66.400000000000006</v>
      </c>
      <c r="H39" s="44"/>
      <c r="I39" s="8">
        <v>718</v>
      </c>
      <c r="J39" s="8">
        <f t="shared" si="0"/>
        <v>18302.538</v>
      </c>
      <c r="K39" s="9">
        <v>0.2</v>
      </c>
      <c r="L39" s="54"/>
      <c r="M39" s="8">
        <v>32</v>
      </c>
      <c r="N39" s="8">
        <v>134</v>
      </c>
      <c r="O39" s="8">
        <v>0</v>
      </c>
      <c r="P39" s="8">
        <f t="shared" si="1"/>
        <v>166</v>
      </c>
      <c r="Q39" s="8">
        <f t="shared" si="2"/>
        <v>4231.5060000000003</v>
      </c>
      <c r="R39" s="138" t="s">
        <v>120</v>
      </c>
      <c r="S39" s="9">
        <f t="shared" si="3"/>
        <v>571.08296014216808</v>
      </c>
      <c r="T39" s="25"/>
      <c r="U39" s="84"/>
      <c r="V39" s="84"/>
      <c r="W39" s="139">
        <f t="shared" si="6"/>
        <v>16399.634750000001</v>
      </c>
      <c r="X39" s="139">
        <f t="shared" si="8"/>
        <v>16856.381166666666</v>
      </c>
      <c r="Y39" s="84"/>
      <c r="Z39" s="139">
        <f t="shared" si="7"/>
        <v>54401.460999999996</v>
      </c>
      <c r="AA39" s="139">
        <f t="shared" si="9"/>
        <v>157723.42600000001</v>
      </c>
      <c r="AB39" s="84"/>
      <c r="AC39" s="84">
        <v>8000</v>
      </c>
      <c r="AD39" s="84">
        <v>30000</v>
      </c>
      <c r="AE39" s="84">
        <v>100</v>
      </c>
      <c r="AF39" s="84">
        <v>6</v>
      </c>
      <c r="AG39" s="84">
        <v>10</v>
      </c>
      <c r="AH39" s="84">
        <v>35000</v>
      </c>
    </row>
    <row r="40" spans="1:34" s="21" customFormat="1" ht="20.100000000000001" customHeight="1">
      <c r="A40" s="65">
        <f t="shared" si="4"/>
        <v>37841</v>
      </c>
      <c r="B40" s="65"/>
      <c r="C40" s="8">
        <v>406</v>
      </c>
      <c r="D40" s="8">
        <v>193402</v>
      </c>
      <c r="E40" s="137">
        <f t="shared" si="10"/>
        <v>22837</v>
      </c>
      <c r="F40" s="9">
        <v>7.66</v>
      </c>
      <c r="G40" s="26">
        <v>68</v>
      </c>
      <c r="H40" s="26"/>
      <c r="I40" s="8">
        <v>808</v>
      </c>
      <c r="J40" s="8">
        <f t="shared" si="0"/>
        <v>18452.295999999998</v>
      </c>
      <c r="K40" s="9">
        <v>0.8</v>
      </c>
      <c r="L40" s="54"/>
      <c r="M40" s="8">
        <v>116</v>
      </c>
      <c r="N40" s="8">
        <v>0</v>
      </c>
      <c r="O40" s="8">
        <v>0</v>
      </c>
      <c r="P40" s="8">
        <f t="shared" si="1"/>
        <v>116</v>
      </c>
      <c r="Q40" s="8">
        <f t="shared" si="2"/>
        <v>2649.0920000000001</v>
      </c>
      <c r="R40" s="138" t="s">
        <v>120</v>
      </c>
      <c r="S40" s="9">
        <f t="shared" si="3"/>
        <v>316.98536752136755</v>
      </c>
      <c r="T40" s="25"/>
      <c r="U40" s="84"/>
      <c r="V40" s="84"/>
      <c r="W40" s="139">
        <f t="shared" si="6"/>
        <v>16704.751250000001</v>
      </c>
      <c r="X40" s="139">
        <f t="shared" si="8"/>
        <v>17031.252000000004</v>
      </c>
      <c r="Y40" s="84"/>
      <c r="Z40" s="139">
        <f t="shared" si="7"/>
        <v>53180.994999999995</v>
      </c>
      <c r="AA40" s="139">
        <f t="shared" si="9"/>
        <v>155624.97599999997</v>
      </c>
      <c r="AB40" s="84"/>
      <c r="AC40" s="84">
        <v>8000</v>
      </c>
      <c r="AD40" s="84">
        <v>30000</v>
      </c>
      <c r="AE40" s="84">
        <v>100</v>
      </c>
      <c r="AF40" s="84">
        <v>6</v>
      </c>
      <c r="AG40" s="84">
        <v>10</v>
      </c>
      <c r="AH40" s="84">
        <v>35000</v>
      </c>
    </row>
    <row r="41" spans="1:34" s="21" customFormat="1" ht="20.100000000000001" customHeight="1">
      <c r="A41" s="65">
        <f t="shared" si="4"/>
        <v>37848</v>
      </c>
      <c r="B41" s="65"/>
      <c r="C41" s="8">
        <v>388</v>
      </c>
      <c r="D41" s="8">
        <v>214616</v>
      </c>
      <c r="E41" s="137">
        <f t="shared" si="10"/>
        <v>21214</v>
      </c>
      <c r="F41" s="9">
        <v>7.58</v>
      </c>
      <c r="G41" s="26">
        <v>71.599999999999994</v>
      </c>
      <c r="H41" s="26"/>
      <c r="I41" s="8">
        <v>831</v>
      </c>
      <c r="J41" s="8">
        <f t="shared" si="0"/>
        <v>17628.833999999999</v>
      </c>
      <c r="K41" s="9">
        <v>0</v>
      </c>
      <c r="L41" s="54"/>
      <c r="M41" s="8">
        <v>0</v>
      </c>
      <c r="N41" s="8">
        <v>138</v>
      </c>
      <c r="O41" s="8">
        <v>0</v>
      </c>
      <c r="P41" s="8">
        <f t="shared" si="1"/>
        <v>138</v>
      </c>
      <c r="Q41" s="8">
        <f t="shared" si="2"/>
        <v>2927.5320000000002</v>
      </c>
      <c r="R41" s="138" t="s">
        <v>121</v>
      </c>
      <c r="S41" s="9">
        <f t="shared" si="3"/>
        <v>405.79651485148509</v>
      </c>
      <c r="T41" s="25"/>
      <c r="U41" s="84"/>
      <c r="V41" s="84"/>
      <c r="W41" s="139">
        <f t="shared" si="6"/>
        <v>17273.758000000002</v>
      </c>
      <c r="X41" s="139">
        <f t="shared" si="8"/>
        <v>16988.887833333334</v>
      </c>
      <c r="Y41" s="84"/>
      <c r="Z41" s="139">
        <f t="shared" si="7"/>
        <v>50904.967999999993</v>
      </c>
      <c r="AA41" s="139">
        <f t="shared" si="9"/>
        <v>156133.34599999999</v>
      </c>
      <c r="AB41" s="84"/>
      <c r="AC41" s="84">
        <v>8000</v>
      </c>
      <c r="AD41" s="84">
        <v>30000</v>
      </c>
      <c r="AE41" s="84">
        <v>100</v>
      </c>
      <c r="AF41" s="84">
        <v>6</v>
      </c>
      <c r="AG41" s="84">
        <v>10</v>
      </c>
      <c r="AH41" s="84">
        <v>35000</v>
      </c>
    </row>
    <row r="42" spans="1:34" s="21" customFormat="1" ht="20.100000000000001" customHeight="1">
      <c r="A42" s="65">
        <f t="shared" si="4"/>
        <v>37855</v>
      </c>
      <c r="B42" s="65"/>
      <c r="C42" s="8">
        <v>387</v>
      </c>
      <c r="D42" s="8">
        <v>236503</v>
      </c>
      <c r="E42" s="137">
        <f t="shared" si="10"/>
        <v>21887</v>
      </c>
      <c r="F42" s="9">
        <v>7.77</v>
      </c>
      <c r="G42" s="26">
        <v>64.8</v>
      </c>
      <c r="H42" s="26"/>
      <c r="I42" s="8">
        <v>910</v>
      </c>
      <c r="J42" s="8">
        <f t="shared" si="0"/>
        <v>19917.169999999998</v>
      </c>
      <c r="K42" s="9">
        <v>0.4</v>
      </c>
      <c r="L42" s="54"/>
      <c r="M42" s="8">
        <v>166</v>
      </c>
      <c r="N42" s="8">
        <v>0</v>
      </c>
      <c r="O42" s="8">
        <v>0</v>
      </c>
      <c r="P42" s="8">
        <f t="shared" si="1"/>
        <v>166</v>
      </c>
      <c r="Q42" s="8">
        <f t="shared" si="2"/>
        <v>3633.2420000000002</v>
      </c>
      <c r="R42" s="138" t="s">
        <v>121</v>
      </c>
      <c r="S42" s="9">
        <f t="shared" si="3"/>
        <v>434.74690598290601</v>
      </c>
      <c r="T42" s="25"/>
      <c r="U42" s="84"/>
      <c r="V42" s="84"/>
      <c r="W42" s="139">
        <f t="shared" si="6"/>
        <v>18575.209500000001</v>
      </c>
      <c r="X42" s="139">
        <f t="shared" si="8"/>
        <v>17219.821666666667</v>
      </c>
      <c r="Y42" s="84"/>
      <c r="Z42" s="139">
        <f t="shared" si="7"/>
        <v>45699.161999999997</v>
      </c>
      <c r="AA42" s="139">
        <f t="shared" si="9"/>
        <v>153362.14000000001</v>
      </c>
      <c r="AB42" s="84"/>
      <c r="AC42" s="84">
        <v>8000</v>
      </c>
      <c r="AD42" s="84">
        <v>30000</v>
      </c>
      <c r="AE42" s="84">
        <v>100</v>
      </c>
      <c r="AF42" s="84">
        <v>6</v>
      </c>
      <c r="AG42" s="84">
        <v>10</v>
      </c>
      <c r="AH42" s="84">
        <v>35000</v>
      </c>
    </row>
    <row r="43" spans="1:34" s="21" customFormat="1" ht="20.100000000000001" customHeight="1">
      <c r="A43" s="65">
        <f t="shared" si="4"/>
        <v>37862</v>
      </c>
      <c r="B43" s="65"/>
      <c r="C43" s="8">
        <v>378</v>
      </c>
      <c r="D43" s="8">
        <v>259335</v>
      </c>
      <c r="E43" s="137">
        <f t="shared" si="10"/>
        <v>22832</v>
      </c>
      <c r="F43" s="9">
        <v>7.85</v>
      </c>
      <c r="G43" s="26">
        <v>64</v>
      </c>
      <c r="H43" s="26"/>
      <c r="I43" s="8">
        <v>829</v>
      </c>
      <c r="J43" s="8">
        <f t="shared" si="0"/>
        <v>18927.727999999999</v>
      </c>
      <c r="K43" s="9">
        <v>0.1</v>
      </c>
      <c r="L43" s="54"/>
      <c r="M43" s="8">
        <v>116</v>
      </c>
      <c r="N43" s="8">
        <v>0</v>
      </c>
      <c r="O43" s="8">
        <v>0</v>
      </c>
      <c r="P43" s="8">
        <f t="shared" si="1"/>
        <v>116</v>
      </c>
      <c r="Q43" s="8">
        <f t="shared" si="2"/>
        <v>2648.5120000000002</v>
      </c>
      <c r="R43" s="138" t="s">
        <v>121</v>
      </c>
      <c r="S43" s="9">
        <f t="shared" si="3"/>
        <v>316.9159658119658</v>
      </c>
      <c r="T43" s="25"/>
      <c r="U43" s="84"/>
      <c r="V43" s="84"/>
      <c r="W43" s="139">
        <f t="shared" si="6"/>
        <v>18731.506999999998</v>
      </c>
      <c r="X43" s="139">
        <f t="shared" si="8"/>
        <v>17391.984833333336</v>
      </c>
      <c r="Y43" s="84"/>
      <c r="Z43" s="139">
        <f t="shared" si="7"/>
        <v>45073.972000000009</v>
      </c>
      <c r="AA43" s="139">
        <f t="shared" si="9"/>
        <v>151296.18199999997</v>
      </c>
      <c r="AB43" s="84"/>
      <c r="AC43" s="84">
        <v>8000</v>
      </c>
      <c r="AD43" s="84">
        <v>30000</v>
      </c>
      <c r="AE43" s="84">
        <v>100</v>
      </c>
      <c r="AF43" s="84">
        <v>6</v>
      </c>
      <c r="AG43" s="84">
        <v>10</v>
      </c>
      <c r="AH43" s="84">
        <v>35000</v>
      </c>
    </row>
    <row r="44" spans="1:34" s="21" customFormat="1" ht="20.100000000000001" customHeight="1">
      <c r="A44" s="65">
        <f t="shared" si="4"/>
        <v>37869</v>
      </c>
      <c r="B44" s="65"/>
      <c r="C44" s="8">
        <v>361</v>
      </c>
      <c r="D44" s="8">
        <v>282879</v>
      </c>
      <c r="E44" s="137">
        <f t="shared" si="10"/>
        <v>23544</v>
      </c>
      <c r="F44" s="9">
        <v>7.85</v>
      </c>
      <c r="G44" s="22">
        <v>38</v>
      </c>
      <c r="H44" s="22"/>
      <c r="I44" s="8">
        <v>856</v>
      </c>
      <c r="J44" s="8">
        <f t="shared" si="0"/>
        <v>20153.664000000001</v>
      </c>
      <c r="K44" s="9">
        <v>0.9</v>
      </c>
      <c r="L44" s="54"/>
      <c r="M44" s="8">
        <v>96</v>
      </c>
      <c r="N44" s="8">
        <v>72</v>
      </c>
      <c r="O44" s="8">
        <v>64</v>
      </c>
      <c r="P44" s="8">
        <f t="shared" si="1"/>
        <v>232</v>
      </c>
      <c r="Q44" s="8">
        <f t="shared" si="2"/>
        <v>5462.2079999999996</v>
      </c>
      <c r="R44" s="138" t="s">
        <v>121</v>
      </c>
      <c r="S44" s="9">
        <f t="shared" si="3"/>
        <v>747.90407395540615</v>
      </c>
      <c r="T44" s="25"/>
      <c r="U44" s="84"/>
      <c r="V44" s="84"/>
      <c r="W44" s="139">
        <f t="shared" si="6"/>
        <v>19156.849000000002</v>
      </c>
      <c r="X44" s="139">
        <f t="shared" si="8"/>
        <v>17420.69083333333</v>
      </c>
      <c r="Y44" s="84"/>
      <c r="Z44" s="139">
        <f t="shared" si="7"/>
        <v>43372.603999999992</v>
      </c>
      <c r="AA44" s="139">
        <f t="shared" si="9"/>
        <v>150951.71000000002</v>
      </c>
      <c r="AB44" s="84"/>
      <c r="AC44" s="84">
        <v>8000</v>
      </c>
      <c r="AD44" s="84">
        <v>30000</v>
      </c>
      <c r="AE44" s="84">
        <v>100</v>
      </c>
      <c r="AF44" s="84">
        <v>6</v>
      </c>
      <c r="AG44" s="84">
        <v>10</v>
      </c>
      <c r="AH44" s="84">
        <v>35000</v>
      </c>
    </row>
    <row r="45" spans="1:34" s="21" customFormat="1" ht="20.100000000000001" customHeight="1">
      <c r="A45" s="65">
        <f t="shared" si="4"/>
        <v>37876</v>
      </c>
      <c r="B45" s="65"/>
      <c r="C45" s="8">
        <v>357</v>
      </c>
      <c r="D45" s="8">
        <v>305302</v>
      </c>
      <c r="E45" s="137">
        <f t="shared" si="10"/>
        <v>22423</v>
      </c>
      <c r="F45" s="9">
        <v>7.39</v>
      </c>
      <c r="G45" s="22">
        <v>38.799999999999997</v>
      </c>
      <c r="H45" s="22"/>
      <c r="I45" s="8">
        <v>657</v>
      </c>
      <c r="J45" s="8">
        <f t="shared" si="0"/>
        <v>14731.911</v>
      </c>
      <c r="K45" s="9">
        <v>0.9</v>
      </c>
      <c r="L45" s="54"/>
      <c r="M45" s="8">
        <v>59</v>
      </c>
      <c r="N45" s="8">
        <v>82</v>
      </c>
      <c r="O45" s="8">
        <v>74</v>
      </c>
      <c r="P45" s="8">
        <f t="shared" si="1"/>
        <v>215</v>
      </c>
      <c r="Q45" s="8">
        <f t="shared" si="2"/>
        <v>4820.9449999999997</v>
      </c>
      <c r="R45" s="138" t="s">
        <v>120</v>
      </c>
      <c r="S45" s="9">
        <f t="shared" si="3"/>
        <v>680.18402828770934</v>
      </c>
      <c r="T45" s="25"/>
      <c r="U45" s="84"/>
      <c r="V45" s="84"/>
      <c r="W45" s="139">
        <f t="shared" si="6"/>
        <v>18432.61825</v>
      </c>
      <c r="X45" s="139">
        <f t="shared" si="8"/>
        <v>17262.298749999998</v>
      </c>
      <c r="Y45" s="84"/>
      <c r="Z45" s="139">
        <f t="shared" si="7"/>
        <v>46269.527000000002</v>
      </c>
      <c r="AA45" s="139">
        <f t="shared" si="9"/>
        <v>152852.41500000001</v>
      </c>
      <c r="AB45" s="84"/>
      <c r="AC45" s="84">
        <v>8000</v>
      </c>
      <c r="AD45" s="84">
        <v>30000</v>
      </c>
      <c r="AE45" s="84">
        <v>100</v>
      </c>
      <c r="AF45" s="84">
        <v>6</v>
      </c>
      <c r="AG45" s="84">
        <v>10</v>
      </c>
      <c r="AH45" s="84">
        <v>35000</v>
      </c>
    </row>
    <row r="46" spans="1:34" s="21" customFormat="1" ht="20.100000000000001" customHeight="1">
      <c r="A46" s="65">
        <f t="shared" si="4"/>
        <v>37883</v>
      </c>
      <c r="B46" s="65"/>
      <c r="C46" s="8">
        <v>335</v>
      </c>
      <c r="D46" s="8">
        <v>325896</v>
      </c>
      <c r="E46" s="137">
        <f t="shared" si="10"/>
        <v>20594</v>
      </c>
      <c r="F46" s="9">
        <v>7.63</v>
      </c>
      <c r="G46" s="26">
        <v>73.599999999999994</v>
      </c>
      <c r="H46" s="26"/>
      <c r="I46" s="8">
        <v>901</v>
      </c>
      <c r="J46" s="8">
        <f t="shared" si="0"/>
        <v>18555.194</v>
      </c>
      <c r="K46" s="9">
        <v>0</v>
      </c>
      <c r="L46" s="54"/>
      <c r="M46" s="8">
        <v>72</v>
      </c>
      <c r="N46" s="8">
        <v>131</v>
      </c>
      <c r="O46" s="8">
        <v>61</v>
      </c>
      <c r="P46" s="8">
        <f t="shared" si="1"/>
        <v>264</v>
      </c>
      <c r="Q46" s="8">
        <f t="shared" si="2"/>
        <v>5436.8159999999998</v>
      </c>
      <c r="R46" s="138" t="s">
        <v>120</v>
      </c>
      <c r="S46" s="9">
        <f t="shared" si="3"/>
        <v>753.53224431196429</v>
      </c>
      <c r="T46" s="25"/>
      <c r="U46" s="84"/>
      <c r="V46" s="84"/>
      <c r="W46" s="139">
        <f t="shared" si="6"/>
        <v>18092.124250000001</v>
      </c>
      <c r="X46" s="139">
        <f t="shared" si="8"/>
        <v>17477.66575</v>
      </c>
      <c r="Y46" s="84"/>
      <c r="Z46" s="139">
        <f t="shared" si="7"/>
        <v>47631.502999999997</v>
      </c>
      <c r="AA46" s="139">
        <f t="shared" si="9"/>
        <v>150268.011</v>
      </c>
      <c r="AB46" s="84"/>
      <c r="AC46" s="84">
        <v>8000</v>
      </c>
      <c r="AD46" s="84">
        <v>30000</v>
      </c>
      <c r="AE46" s="84">
        <v>100</v>
      </c>
      <c r="AF46" s="84">
        <v>6</v>
      </c>
      <c r="AG46" s="84">
        <v>10</v>
      </c>
      <c r="AH46" s="84">
        <v>35000</v>
      </c>
    </row>
    <row r="47" spans="1:34" s="21" customFormat="1" ht="20.100000000000001" customHeight="1">
      <c r="A47" s="65">
        <f t="shared" si="4"/>
        <v>37890</v>
      </c>
      <c r="B47" s="65"/>
      <c r="C47" s="8">
        <v>367</v>
      </c>
      <c r="D47" s="8">
        <v>347547</v>
      </c>
      <c r="E47" s="137">
        <f t="shared" si="10"/>
        <v>21651</v>
      </c>
      <c r="F47" s="9">
        <v>7.42</v>
      </c>
      <c r="G47" s="22">
        <v>46.4</v>
      </c>
      <c r="H47" s="22"/>
      <c r="I47" s="8">
        <v>834</v>
      </c>
      <c r="J47" s="8">
        <f t="shared" si="0"/>
        <v>18056.934000000001</v>
      </c>
      <c r="K47" s="9">
        <v>0.1</v>
      </c>
      <c r="L47" s="54"/>
      <c r="M47" s="8">
        <v>79</v>
      </c>
      <c r="N47" s="8">
        <v>109</v>
      </c>
      <c r="O47" s="8">
        <v>77</v>
      </c>
      <c r="P47" s="8">
        <f t="shared" si="1"/>
        <v>265</v>
      </c>
      <c r="Q47" s="8">
        <f t="shared" si="2"/>
        <v>5737.5150000000003</v>
      </c>
      <c r="R47" s="138" t="s">
        <v>120</v>
      </c>
      <c r="S47" s="9">
        <f t="shared" si="3"/>
        <v>800.06305799651591</v>
      </c>
      <c r="T47" s="25"/>
      <c r="U47" s="84"/>
      <c r="V47" s="84"/>
      <c r="W47" s="139">
        <f t="shared" si="6"/>
        <v>17874.425750000002</v>
      </c>
      <c r="X47" s="139">
        <f t="shared" si="8"/>
        <v>17668.522499999999</v>
      </c>
      <c r="Y47" s="84"/>
      <c r="Z47" s="139">
        <f t="shared" si="7"/>
        <v>48502.296999999991</v>
      </c>
      <c r="AA47" s="139">
        <f t="shared" si="9"/>
        <v>147977.73000000001</v>
      </c>
      <c r="AB47" s="84"/>
      <c r="AC47" s="84">
        <v>8000</v>
      </c>
      <c r="AD47" s="84">
        <v>30000</v>
      </c>
      <c r="AE47" s="84">
        <v>100</v>
      </c>
      <c r="AF47" s="84">
        <v>6</v>
      </c>
      <c r="AG47" s="84">
        <v>10</v>
      </c>
      <c r="AH47" s="84">
        <v>35000</v>
      </c>
    </row>
    <row r="48" spans="1:34" s="21" customFormat="1" ht="20.100000000000001" customHeight="1">
      <c r="A48" s="65">
        <f t="shared" si="4"/>
        <v>37897</v>
      </c>
      <c r="B48" s="65"/>
      <c r="C48" s="8">
        <v>87</v>
      </c>
      <c r="D48" s="8">
        <v>370722</v>
      </c>
      <c r="E48" s="137">
        <f t="shared" si="10"/>
        <v>23175</v>
      </c>
      <c r="F48" s="9">
        <v>7.52</v>
      </c>
      <c r="G48" s="26">
        <v>52.8</v>
      </c>
      <c r="H48" s="26"/>
      <c r="I48" s="8">
        <v>857</v>
      </c>
      <c r="J48" s="8">
        <f t="shared" si="0"/>
        <v>19860.974999999999</v>
      </c>
      <c r="K48" s="9">
        <v>0.1</v>
      </c>
      <c r="L48" s="54"/>
      <c r="M48" s="8">
        <v>108</v>
      </c>
      <c r="N48" s="8">
        <v>84</v>
      </c>
      <c r="O48" s="8">
        <v>73</v>
      </c>
      <c r="P48" s="8">
        <f t="shared" si="1"/>
        <v>265</v>
      </c>
      <c r="Q48" s="8">
        <f t="shared" si="2"/>
        <v>6141.375</v>
      </c>
      <c r="R48" s="138" t="s">
        <v>120</v>
      </c>
      <c r="S48" s="9">
        <f t="shared" si="3"/>
        <v>841.57156682511766</v>
      </c>
      <c r="T48" s="25"/>
      <c r="U48" s="84"/>
      <c r="V48" s="84"/>
      <c r="W48" s="139">
        <f t="shared" si="6"/>
        <v>17801.253499999999</v>
      </c>
      <c r="X48" s="139">
        <f t="shared" si="8"/>
        <v>17887.617916666666</v>
      </c>
      <c r="Y48" s="84"/>
      <c r="Z48" s="139">
        <f t="shared" si="7"/>
        <v>48794.986000000004</v>
      </c>
      <c r="AA48" s="139">
        <f t="shared" si="9"/>
        <v>145348.58499999999</v>
      </c>
      <c r="AB48" s="84"/>
      <c r="AC48" s="84">
        <v>8000</v>
      </c>
      <c r="AD48" s="84">
        <v>30000</v>
      </c>
      <c r="AE48" s="84">
        <v>100</v>
      </c>
      <c r="AF48" s="84">
        <v>6</v>
      </c>
      <c r="AG48" s="84">
        <v>10</v>
      </c>
      <c r="AH48" s="84">
        <v>35000</v>
      </c>
    </row>
    <row r="49" spans="1:34" s="21" customFormat="1" ht="20.100000000000001" customHeight="1">
      <c r="A49" s="65">
        <f t="shared" si="4"/>
        <v>37904</v>
      </c>
      <c r="B49" s="65"/>
      <c r="C49" s="8">
        <v>398</v>
      </c>
      <c r="D49" s="8">
        <v>391695</v>
      </c>
      <c r="E49" s="137">
        <f t="shared" si="10"/>
        <v>20973</v>
      </c>
      <c r="F49" s="9">
        <v>7.4</v>
      </c>
      <c r="G49" s="22">
        <v>34.799999999999997</v>
      </c>
      <c r="H49" s="22"/>
      <c r="I49" s="8">
        <v>807</v>
      </c>
      <c r="J49" s="8">
        <f t="shared" si="0"/>
        <v>16925.210999999999</v>
      </c>
      <c r="K49" s="9">
        <v>0.4</v>
      </c>
      <c r="L49" s="54"/>
      <c r="M49" s="8">
        <v>80</v>
      </c>
      <c r="N49" s="8">
        <v>0</v>
      </c>
      <c r="O49" s="8">
        <v>0</v>
      </c>
      <c r="P49" s="8">
        <f t="shared" si="1"/>
        <v>80</v>
      </c>
      <c r="Q49" s="8">
        <f t="shared" si="2"/>
        <v>1677.84</v>
      </c>
      <c r="R49" s="138" t="s">
        <v>120</v>
      </c>
      <c r="S49" s="9">
        <f t="shared" si="3"/>
        <v>200.76717948717948</v>
      </c>
      <c r="T49" s="25"/>
      <c r="U49" s="84"/>
      <c r="V49" s="84"/>
      <c r="W49" s="139">
        <f t="shared" si="6"/>
        <v>18349.5785</v>
      </c>
      <c r="X49" s="139">
        <f t="shared" si="8"/>
        <v>18018.651583333336</v>
      </c>
      <c r="Y49" s="84"/>
      <c r="Z49" s="139">
        <f t="shared" si="7"/>
        <v>46601.686000000002</v>
      </c>
      <c r="AA49" s="139">
        <f t="shared" si="9"/>
        <v>143776.18099999998</v>
      </c>
      <c r="AB49" s="84"/>
      <c r="AC49" s="84">
        <v>8000</v>
      </c>
      <c r="AD49" s="84">
        <v>30000</v>
      </c>
      <c r="AE49" s="84">
        <v>100</v>
      </c>
      <c r="AF49" s="84">
        <v>6</v>
      </c>
      <c r="AG49" s="84">
        <v>10</v>
      </c>
      <c r="AH49" s="84">
        <v>35000</v>
      </c>
    </row>
    <row r="50" spans="1:34" s="21" customFormat="1" ht="20.100000000000001" customHeight="1">
      <c r="A50" s="65">
        <f t="shared" si="4"/>
        <v>37911</v>
      </c>
      <c r="B50" s="65"/>
      <c r="C50" s="8">
        <v>201</v>
      </c>
      <c r="D50" s="8">
        <v>414409</v>
      </c>
      <c r="E50" s="137">
        <f t="shared" si="10"/>
        <v>22714</v>
      </c>
      <c r="F50" s="9">
        <v>7.42</v>
      </c>
      <c r="G50" s="22">
        <v>49.6</v>
      </c>
      <c r="H50" s="22"/>
      <c r="I50" s="8">
        <v>832</v>
      </c>
      <c r="J50" s="8">
        <f t="shared" si="0"/>
        <v>18898.047999999999</v>
      </c>
      <c r="K50" s="9">
        <v>0.4</v>
      </c>
      <c r="L50" s="54"/>
      <c r="M50" s="8">
        <v>126</v>
      </c>
      <c r="N50" s="8">
        <v>69</v>
      </c>
      <c r="O50" s="8">
        <v>0</v>
      </c>
      <c r="P50" s="8">
        <f t="shared" si="1"/>
        <v>195</v>
      </c>
      <c r="Q50" s="8">
        <f t="shared" si="2"/>
        <v>4429.2299999999996</v>
      </c>
      <c r="R50" s="138" t="s">
        <v>120</v>
      </c>
      <c r="S50" s="9">
        <f t="shared" si="3"/>
        <v>559.70202284843867</v>
      </c>
      <c r="T50" s="25"/>
      <c r="U50" s="84"/>
      <c r="V50" s="84"/>
      <c r="W50" s="139">
        <f t="shared" si="6"/>
        <v>18435.291999999998</v>
      </c>
      <c r="X50" s="139">
        <f t="shared" si="8"/>
        <v>18367.541916666669</v>
      </c>
      <c r="Y50" s="84"/>
      <c r="Z50" s="139">
        <f t="shared" si="7"/>
        <v>46258.832000000009</v>
      </c>
      <c r="AA50" s="139">
        <f t="shared" si="9"/>
        <v>139589.49699999997</v>
      </c>
      <c r="AB50" s="84"/>
      <c r="AC50" s="84">
        <v>8000</v>
      </c>
      <c r="AD50" s="84">
        <v>30000</v>
      </c>
      <c r="AE50" s="84">
        <v>100</v>
      </c>
      <c r="AF50" s="84">
        <v>6</v>
      </c>
      <c r="AG50" s="84">
        <v>10</v>
      </c>
      <c r="AH50" s="84">
        <v>35000</v>
      </c>
    </row>
    <row r="51" spans="1:34" s="21" customFormat="1" ht="20.100000000000001" customHeight="1">
      <c r="A51" s="65">
        <f t="shared" si="4"/>
        <v>37918</v>
      </c>
      <c r="B51" s="65"/>
      <c r="C51" s="8">
        <v>407</v>
      </c>
      <c r="D51" s="8">
        <v>435866</v>
      </c>
      <c r="E51" s="137">
        <f t="shared" si="10"/>
        <v>21457</v>
      </c>
      <c r="F51" s="9">
        <v>6.89</v>
      </c>
      <c r="G51" s="22">
        <v>17.2</v>
      </c>
      <c r="H51" s="22"/>
      <c r="I51" s="8">
        <v>669</v>
      </c>
      <c r="J51" s="8">
        <f t="shared" si="0"/>
        <v>14354.733</v>
      </c>
      <c r="K51" s="9">
        <v>0</v>
      </c>
      <c r="L51" s="54"/>
      <c r="M51" s="8">
        <v>77</v>
      </c>
      <c r="N51" s="8">
        <v>40</v>
      </c>
      <c r="O51" s="8">
        <v>0</v>
      </c>
      <c r="P51" s="8">
        <f t="shared" si="1"/>
        <v>117</v>
      </c>
      <c r="Q51" s="8">
        <f t="shared" si="2"/>
        <v>2510.4690000000001</v>
      </c>
      <c r="R51" s="138" t="s">
        <v>120</v>
      </c>
      <c r="S51" s="9">
        <f t="shared" si="3"/>
        <v>316.66733401032411</v>
      </c>
      <c r="T51" s="25"/>
      <c r="U51" s="84"/>
      <c r="V51" s="84"/>
      <c r="W51" s="139">
        <f t="shared" si="6"/>
        <v>17509.741750000001</v>
      </c>
      <c r="X51" s="139">
        <f t="shared" si="8"/>
        <v>18038.558166666669</v>
      </c>
      <c r="Y51" s="84"/>
      <c r="Z51" s="139">
        <f t="shared" si="7"/>
        <v>49961.032999999996</v>
      </c>
      <c r="AA51" s="139">
        <f t="shared" si="9"/>
        <v>143537.30199999997</v>
      </c>
      <c r="AB51" s="84"/>
      <c r="AC51" s="84">
        <v>8000</v>
      </c>
      <c r="AD51" s="84">
        <v>30000</v>
      </c>
      <c r="AE51" s="84">
        <v>100</v>
      </c>
      <c r="AF51" s="84">
        <v>6</v>
      </c>
      <c r="AG51" s="84">
        <v>10</v>
      </c>
      <c r="AH51" s="84">
        <v>35000</v>
      </c>
    </row>
    <row r="52" spans="1:34" s="21" customFormat="1" ht="20.100000000000001" customHeight="1">
      <c r="A52" s="65">
        <f t="shared" si="4"/>
        <v>37925</v>
      </c>
      <c r="B52" s="65"/>
      <c r="C52" s="8">
        <v>482</v>
      </c>
      <c r="D52" s="8">
        <v>455722</v>
      </c>
      <c r="E52" s="137">
        <f t="shared" si="10"/>
        <v>19856</v>
      </c>
      <c r="F52" s="9">
        <v>7.49</v>
      </c>
      <c r="G52" s="22">
        <v>22.4</v>
      </c>
      <c r="H52" s="22"/>
      <c r="I52" s="8">
        <v>522</v>
      </c>
      <c r="J52" s="8">
        <f t="shared" si="0"/>
        <v>10364.832</v>
      </c>
      <c r="K52" s="9">
        <v>0.2</v>
      </c>
      <c r="L52" s="54"/>
      <c r="M52" s="8">
        <v>68</v>
      </c>
      <c r="N52" s="8">
        <v>22</v>
      </c>
      <c r="O52" s="8">
        <v>0</v>
      </c>
      <c r="P52" s="8">
        <f t="shared" si="1"/>
        <v>90</v>
      </c>
      <c r="Q52" s="8">
        <f t="shared" si="2"/>
        <v>1787.04</v>
      </c>
      <c r="R52" s="138" t="s">
        <v>120</v>
      </c>
      <c r="S52" s="9">
        <f t="shared" si="3"/>
        <v>222.11432072438012</v>
      </c>
      <c r="T52" s="25"/>
      <c r="U52" s="84"/>
      <c r="V52" s="84"/>
      <c r="W52" s="139">
        <f t="shared" si="6"/>
        <v>15135.706</v>
      </c>
      <c r="X52" s="139">
        <f t="shared" si="8"/>
        <v>17364.602833333334</v>
      </c>
      <c r="Y52" s="84"/>
      <c r="Z52" s="139">
        <f t="shared" si="7"/>
        <v>59457.175999999999</v>
      </c>
      <c r="AA52" s="139">
        <f t="shared" si="9"/>
        <v>151624.76599999997</v>
      </c>
      <c r="AB52" s="84"/>
      <c r="AC52" s="84">
        <v>8000</v>
      </c>
      <c r="AD52" s="84">
        <v>30000</v>
      </c>
      <c r="AE52" s="84">
        <v>100</v>
      </c>
      <c r="AF52" s="84">
        <v>6</v>
      </c>
      <c r="AG52" s="84">
        <v>10</v>
      </c>
      <c r="AH52" s="84">
        <v>35000</v>
      </c>
    </row>
    <row r="53" spans="1:34" s="21" customFormat="1" ht="20.100000000000001" customHeight="1">
      <c r="A53" s="65">
        <f t="shared" si="4"/>
        <v>37932</v>
      </c>
      <c r="B53" s="65"/>
      <c r="C53" s="8">
        <v>440</v>
      </c>
      <c r="D53" s="8">
        <v>472816</v>
      </c>
      <c r="E53" s="137">
        <f t="shared" si="10"/>
        <v>17094</v>
      </c>
      <c r="F53" s="9">
        <v>7.2</v>
      </c>
      <c r="G53" s="22">
        <v>32.4</v>
      </c>
      <c r="H53" s="22"/>
      <c r="I53" s="8">
        <v>832</v>
      </c>
      <c r="J53" s="8">
        <f t="shared" si="0"/>
        <v>14222.208000000001</v>
      </c>
      <c r="K53" s="9">
        <v>0.2</v>
      </c>
      <c r="L53" s="54"/>
      <c r="M53" s="8">
        <v>66</v>
      </c>
      <c r="N53" s="8">
        <v>44</v>
      </c>
      <c r="O53" s="8">
        <v>0</v>
      </c>
      <c r="P53" s="8">
        <f t="shared" si="1"/>
        <v>110</v>
      </c>
      <c r="Q53" s="8">
        <f t="shared" si="2"/>
        <v>1880.34</v>
      </c>
      <c r="R53" s="138" t="s">
        <v>120</v>
      </c>
      <c r="S53" s="9">
        <f t="shared" si="3"/>
        <v>239.255244478294</v>
      </c>
      <c r="T53" s="25"/>
      <c r="U53" s="84"/>
      <c r="V53" s="84"/>
      <c r="W53" s="139">
        <f t="shared" si="6"/>
        <v>14459.955250000001</v>
      </c>
      <c r="X53" s="139">
        <f t="shared" si="8"/>
        <v>17080.717333333338</v>
      </c>
      <c r="Y53" s="84"/>
      <c r="Z53" s="139">
        <f t="shared" si="7"/>
        <v>62160.178999999996</v>
      </c>
      <c r="AA53" s="139">
        <f t="shared" si="9"/>
        <v>155031.39199999996</v>
      </c>
      <c r="AB53" s="84"/>
      <c r="AC53" s="84">
        <v>8000</v>
      </c>
      <c r="AD53" s="84">
        <v>30000</v>
      </c>
      <c r="AE53" s="84">
        <v>100</v>
      </c>
      <c r="AF53" s="84">
        <v>6</v>
      </c>
      <c r="AG53" s="84">
        <v>10</v>
      </c>
      <c r="AH53" s="84">
        <v>35000</v>
      </c>
    </row>
    <row r="54" spans="1:34" s="21" customFormat="1" ht="20.100000000000001" customHeight="1">
      <c r="A54" s="65">
        <f t="shared" si="4"/>
        <v>37939</v>
      </c>
      <c r="B54" s="65"/>
      <c r="C54" s="8">
        <v>401</v>
      </c>
      <c r="D54" s="8">
        <v>492649</v>
      </c>
      <c r="E54" s="137">
        <f t="shared" si="10"/>
        <v>19833</v>
      </c>
      <c r="F54" s="9">
        <v>7.29</v>
      </c>
      <c r="G54" s="22">
        <v>35.6</v>
      </c>
      <c r="H54" s="22"/>
      <c r="I54" s="8">
        <v>838</v>
      </c>
      <c r="J54" s="8">
        <f t="shared" si="0"/>
        <v>16620.054</v>
      </c>
      <c r="K54" s="9">
        <v>0.1</v>
      </c>
      <c r="L54" s="54"/>
      <c r="M54" s="8">
        <v>113</v>
      </c>
      <c r="N54" s="8">
        <v>57</v>
      </c>
      <c r="O54" s="8">
        <v>0</v>
      </c>
      <c r="P54" s="8">
        <f t="shared" si="1"/>
        <v>170</v>
      </c>
      <c r="Q54" s="8">
        <f t="shared" si="2"/>
        <v>3371.61</v>
      </c>
      <c r="R54" s="138" t="s">
        <v>120</v>
      </c>
      <c r="S54" s="9">
        <f t="shared" si="3"/>
        <v>424.86961868494541</v>
      </c>
      <c r="T54" s="25"/>
      <c r="U54" s="84"/>
      <c r="V54" s="84"/>
      <c r="W54" s="139">
        <f t="shared" si="6"/>
        <v>13890.456750000001</v>
      </c>
      <c r="X54" s="139">
        <f t="shared" si="8"/>
        <v>16805.957666666669</v>
      </c>
      <c r="Y54" s="84"/>
      <c r="Z54" s="139">
        <f t="shared" si="7"/>
        <v>64438.172999999995</v>
      </c>
      <c r="AA54" s="139">
        <f t="shared" si="9"/>
        <v>158328.50799999997</v>
      </c>
      <c r="AB54" s="84"/>
      <c r="AC54" s="84">
        <v>8000</v>
      </c>
      <c r="AD54" s="84">
        <v>30000</v>
      </c>
      <c r="AE54" s="84">
        <v>100</v>
      </c>
      <c r="AF54" s="84">
        <v>6</v>
      </c>
      <c r="AG54" s="84">
        <v>10</v>
      </c>
      <c r="AH54" s="84">
        <v>35000</v>
      </c>
    </row>
    <row r="55" spans="1:34" s="21" customFormat="1" ht="20.100000000000001" customHeight="1">
      <c r="A55" s="65">
        <f t="shared" si="4"/>
        <v>37946</v>
      </c>
      <c r="B55" s="65"/>
      <c r="C55" s="8">
        <v>411</v>
      </c>
      <c r="D55" s="8">
        <v>11151</v>
      </c>
      <c r="E55" s="137">
        <f>D55-D54+499997</f>
        <v>18499</v>
      </c>
      <c r="F55" s="9">
        <v>7.38</v>
      </c>
      <c r="G55" s="22">
        <v>43.2</v>
      </c>
      <c r="H55" s="22"/>
      <c r="I55" s="8">
        <v>991</v>
      </c>
      <c r="J55" s="8">
        <f t="shared" si="0"/>
        <v>18332.508999999998</v>
      </c>
      <c r="K55" s="11">
        <v>0.2</v>
      </c>
      <c r="L55" s="54"/>
      <c r="M55" s="8">
        <v>91.6</v>
      </c>
      <c r="N55" s="8">
        <v>61.1</v>
      </c>
      <c r="O55" s="8">
        <v>0</v>
      </c>
      <c r="P55" s="8">
        <f t="shared" si="1"/>
        <v>152.69999999999999</v>
      </c>
      <c r="Q55" s="8">
        <f t="shared" si="2"/>
        <v>2824.7972999999997</v>
      </c>
      <c r="R55" s="138" t="s">
        <v>120</v>
      </c>
      <c r="S55" s="9">
        <f t="shared" si="3"/>
        <v>359.43539779977993</v>
      </c>
      <c r="T55" s="25"/>
      <c r="U55" s="84"/>
      <c r="V55" s="84"/>
      <c r="W55" s="139">
        <f t="shared" si="6"/>
        <v>14884.900749999999</v>
      </c>
      <c r="X55" s="139">
        <f t="shared" si="8"/>
        <v>16756.356083333336</v>
      </c>
      <c r="Y55" s="84"/>
      <c r="Z55" s="139">
        <f t="shared" si="7"/>
        <v>60460.397000000004</v>
      </c>
      <c r="AA55" s="139">
        <f t="shared" si="9"/>
        <v>158923.72699999998</v>
      </c>
      <c r="AB55" s="84"/>
      <c r="AC55" s="84">
        <v>8000</v>
      </c>
      <c r="AD55" s="84">
        <v>30000</v>
      </c>
      <c r="AE55" s="84">
        <v>100</v>
      </c>
      <c r="AF55" s="84">
        <v>6</v>
      </c>
      <c r="AG55" s="84">
        <v>10</v>
      </c>
      <c r="AH55" s="84">
        <v>35000</v>
      </c>
    </row>
    <row r="56" spans="1:34" s="21" customFormat="1" ht="20.100000000000001" customHeight="1">
      <c r="A56" s="65">
        <f t="shared" si="4"/>
        <v>37953</v>
      </c>
      <c r="B56" s="65"/>
      <c r="C56" s="8">
        <v>403</v>
      </c>
      <c r="D56" s="8">
        <v>31071</v>
      </c>
      <c r="E56" s="137">
        <f t="shared" ref="E56:E80" si="11">D56-D55</f>
        <v>19920</v>
      </c>
      <c r="F56" s="9">
        <v>7.22</v>
      </c>
      <c r="G56" s="22">
        <v>22.8</v>
      </c>
      <c r="H56" s="22"/>
      <c r="I56" s="8">
        <v>795</v>
      </c>
      <c r="J56" s="8">
        <f t="shared" si="0"/>
        <v>15836.4</v>
      </c>
      <c r="K56" s="11">
        <v>0.2</v>
      </c>
      <c r="L56" s="54"/>
      <c r="M56" s="8">
        <v>109</v>
      </c>
      <c r="N56" s="8">
        <v>52</v>
      </c>
      <c r="O56" s="8">
        <v>0</v>
      </c>
      <c r="P56" s="8">
        <f t="shared" si="1"/>
        <v>161</v>
      </c>
      <c r="Q56" s="8">
        <f t="shared" si="2"/>
        <v>3207.12</v>
      </c>
      <c r="R56" s="138" t="s">
        <v>120</v>
      </c>
      <c r="S56" s="9">
        <f t="shared" si="3"/>
        <v>403.39306422949988</v>
      </c>
      <c r="T56" s="25"/>
      <c r="U56" s="84"/>
      <c r="V56" s="84"/>
      <c r="W56" s="139">
        <f t="shared" si="6"/>
        <v>16252.792750000001</v>
      </c>
      <c r="X56" s="139">
        <f t="shared" si="8"/>
        <v>16396.584083333331</v>
      </c>
      <c r="Y56" s="84"/>
      <c r="Z56" s="139">
        <f t="shared" si="7"/>
        <v>54988.828999999998</v>
      </c>
      <c r="AA56" s="139">
        <f t="shared" si="9"/>
        <v>163240.99100000001</v>
      </c>
      <c r="AB56" s="84"/>
      <c r="AC56" s="84">
        <v>8000</v>
      </c>
      <c r="AD56" s="84">
        <v>30000</v>
      </c>
      <c r="AE56" s="84">
        <v>100</v>
      </c>
      <c r="AF56" s="84">
        <v>6</v>
      </c>
      <c r="AG56" s="84">
        <v>10</v>
      </c>
      <c r="AH56" s="84">
        <v>35000</v>
      </c>
    </row>
    <row r="57" spans="1:34" s="21" customFormat="1" ht="20.100000000000001" customHeight="1">
      <c r="A57" s="65">
        <f t="shared" si="4"/>
        <v>37960</v>
      </c>
      <c r="B57" s="65"/>
      <c r="C57" s="8">
        <v>216</v>
      </c>
      <c r="D57" s="8">
        <v>52111</v>
      </c>
      <c r="E57" s="137">
        <f t="shared" si="11"/>
        <v>21040</v>
      </c>
      <c r="F57" s="9">
        <v>7</v>
      </c>
      <c r="G57" s="22">
        <v>22.8</v>
      </c>
      <c r="H57" s="22"/>
      <c r="I57" s="8">
        <v>886</v>
      </c>
      <c r="J57" s="8">
        <f t="shared" si="0"/>
        <v>18641.439999999999</v>
      </c>
      <c r="K57" s="11">
        <v>0.2</v>
      </c>
      <c r="L57" s="54"/>
      <c r="M57" s="8">
        <v>132</v>
      </c>
      <c r="N57" s="8">
        <v>74</v>
      </c>
      <c r="O57" s="8">
        <v>0</v>
      </c>
      <c r="P57" s="8">
        <f t="shared" si="1"/>
        <v>206</v>
      </c>
      <c r="Q57" s="8">
        <f t="shared" si="2"/>
        <v>4334.24</v>
      </c>
      <c r="R57" s="138" t="s">
        <v>120</v>
      </c>
      <c r="S57" s="9">
        <f t="shared" si="3"/>
        <v>548.14034018786492</v>
      </c>
      <c r="T57" s="25"/>
      <c r="U57" s="84"/>
      <c r="V57" s="84"/>
      <c r="W57" s="139">
        <f t="shared" si="6"/>
        <v>17357.600749999998</v>
      </c>
      <c r="X57" s="139">
        <f t="shared" si="8"/>
        <v>16722.378166666665</v>
      </c>
      <c r="Y57" s="84"/>
      <c r="Z57" s="139">
        <f t="shared" si="7"/>
        <v>50569.597000000009</v>
      </c>
      <c r="AA57" s="139">
        <f t="shared" si="9"/>
        <v>159331.462</v>
      </c>
      <c r="AB57" s="84"/>
      <c r="AC57" s="84">
        <v>8000</v>
      </c>
      <c r="AD57" s="84">
        <v>30000</v>
      </c>
      <c r="AE57" s="84">
        <v>100</v>
      </c>
      <c r="AF57" s="84">
        <v>6</v>
      </c>
      <c r="AG57" s="84">
        <v>10</v>
      </c>
      <c r="AH57" s="84">
        <v>35000</v>
      </c>
    </row>
    <row r="58" spans="1:34" s="21" customFormat="1" ht="20.100000000000001" customHeight="1">
      <c r="A58" s="65">
        <f t="shared" si="4"/>
        <v>37967</v>
      </c>
      <c r="B58" s="65"/>
      <c r="C58" s="8">
        <v>209</v>
      </c>
      <c r="D58" s="8">
        <v>72904</v>
      </c>
      <c r="E58" s="137">
        <f t="shared" si="11"/>
        <v>20793</v>
      </c>
      <c r="F58" s="9">
        <v>7.07</v>
      </c>
      <c r="G58" s="9">
        <v>32.799999999999997</v>
      </c>
      <c r="H58" s="9"/>
      <c r="I58" s="8">
        <v>953</v>
      </c>
      <c r="J58" s="8">
        <f t="shared" si="0"/>
        <v>19815.728999999999</v>
      </c>
      <c r="K58" s="11">
        <v>0.5</v>
      </c>
      <c r="L58" s="54"/>
      <c r="M58" s="8">
        <v>126</v>
      </c>
      <c r="N58" s="8">
        <v>72</v>
      </c>
      <c r="O58" s="8">
        <v>0</v>
      </c>
      <c r="P58" s="8">
        <f t="shared" si="1"/>
        <v>198</v>
      </c>
      <c r="Q58" s="8">
        <f t="shared" si="2"/>
        <v>4117.0140000000001</v>
      </c>
      <c r="R58" s="138" t="s">
        <v>120</v>
      </c>
      <c r="S58" s="9">
        <f t="shared" si="3"/>
        <v>521.01271896420405</v>
      </c>
      <c r="T58" s="25"/>
      <c r="U58" s="84"/>
      <c r="V58" s="84"/>
      <c r="W58" s="139">
        <f t="shared" si="6"/>
        <v>18156.519500000002</v>
      </c>
      <c r="X58" s="139">
        <f t="shared" si="8"/>
        <v>16827.422749999998</v>
      </c>
      <c r="Y58" s="84"/>
      <c r="Z58" s="139">
        <f t="shared" si="7"/>
        <v>47373.921999999991</v>
      </c>
      <c r="AA58" s="139">
        <f t="shared" si="9"/>
        <v>158070.92700000003</v>
      </c>
      <c r="AB58" s="84"/>
      <c r="AC58" s="84">
        <v>8000</v>
      </c>
      <c r="AD58" s="84">
        <v>30000</v>
      </c>
      <c r="AE58" s="84">
        <v>100</v>
      </c>
      <c r="AF58" s="84">
        <v>6</v>
      </c>
      <c r="AG58" s="84">
        <v>10</v>
      </c>
      <c r="AH58" s="84">
        <v>35000</v>
      </c>
    </row>
    <row r="59" spans="1:34" s="21" customFormat="1" ht="20.100000000000001" customHeight="1">
      <c r="A59" s="65">
        <f t="shared" si="4"/>
        <v>37974</v>
      </c>
      <c r="B59" s="65"/>
      <c r="C59" s="8">
        <v>415</v>
      </c>
      <c r="D59" s="8">
        <v>93320</v>
      </c>
      <c r="E59" s="137">
        <f t="shared" si="11"/>
        <v>20416</v>
      </c>
      <c r="F59" s="9">
        <v>7.21</v>
      </c>
      <c r="G59" s="22">
        <v>33.200000000000003</v>
      </c>
      <c r="H59" s="22"/>
      <c r="I59" s="8">
        <v>872</v>
      </c>
      <c r="J59" s="8">
        <f t="shared" si="0"/>
        <v>17802.752</v>
      </c>
      <c r="K59" s="11">
        <v>0</v>
      </c>
      <c r="L59" s="54"/>
      <c r="M59" s="8">
        <v>107</v>
      </c>
      <c r="N59" s="8">
        <v>66</v>
      </c>
      <c r="O59" s="8">
        <v>25</v>
      </c>
      <c r="P59" s="8">
        <f t="shared" si="1"/>
        <v>198</v>
      </c>
      <c r="Q59" s="8">
        <f t="shared" si="2"/>
        <v>4042.3679999999999</v>
      </c>
      <c r="R59" s="138" t="s">
        <v>120</v>
      </c>
      <c r="S59" s="9">
        <f t="shared" si="3"/>
        <v>530.30401083185245</v>
      </c>
      <c r="T59" s="25"/>
      <c r="U59" s="84"/>
      <c r="V59" s="84"/>
      <c r="W59" s="139">
        <f t="shared" si="6"/>
        <v>18024.080249999999</v>
      </c>
      <c r="X59" s="139">
        <f t="shared" si="8"/>
        <v>16806.240916666666</v>
      </c>
      <c r="Y59" s="84"/>
      <c r="Z59" s="139">
        <f t="shared" si="7"/>
        <v>47903.679000000004</v>
      </c>
      <c r="AA59" s="139">
        <f t="shared" si="9"/>
        <v>158325.109</v>
      </c>
      <c r="AB59" s="84"/>
      <c r="AC59" s="84">
        <v>8000</v>
      </c>
      <c r="AD59" s="84">
        <v>30000</v>
      </c>
      <c r="AE59" s="84">
        <v>100</v>
      </c>
      <c r="AF59" s="84">
        <v>6</v>
      </c>
      <c r="AG59" s="84">
        <v>10</v>
      </c>
      <c r="AH59" s="84">
        <v>35000</v>
      </c>
    </row>
    <row r="60" spans="1:34" s="21" customFormat="1" ht="20.100000000000001" customHeight="1">
      <c r="A60" s="65">
        <f t="shared" si="4"/>
        <v>37981</v>
      </c>
      <c r="B60" s="65"/>
      <c r="C60" s="8">
        <v>179</v>
      </c>
      <c r="D60" s="8">
        <v>110562</v>
      </c>
      <c r="E60" s="137">
        <f t="shared" si="11"/>
        <v>17242</v>
      </c>
      <c r="F60" s="9">
        <v>7.43</v>
      </c>
      <c r="G60" s="22">
        <v>34.4</v>
      </c>
      <c r="H60" s="22"/>
      <c r="I60" s="8">
        <v>923</v>
      </c>
      <c r="J60" s="8">
        <f t="shared" si="0"/>
        <v>15914.366</v>
      </c>
      <c r="K60" s="11">
        <v>0</v>
      </c>
      <c r="L60" s="54"/>
      <c r="M60" s="8">
        <v>52</v>
      </c>
      <c r="N60" s="8">
        <v>64</v>
      </c>
      <c r="O60" s="8">
        <v>29</v>
      </c>
      <c r="P60" s="8">
        <f t="shared" si="1"/>
        <v>145</v>
      </c>
      <c r="Q60" s="8">
        <f t="shared" si="2"/>
        <v>2500.09</v>
      </c>
      <c r="R60" s="138" t="s">
        <v>120</v>
      </c>
      <c r="S60" s="9">
        <f t="shared" si="3"/>
        <v>340.70495489548961</v>
      </c>
      <c r="T60" s="25"/>
      <c r="U60" s="84"/>
      <c r="V60" s="84"/>
      <c r="W60" s="139">
        <f t="shared" si="6"/>
        <v>18043.571749999999</v>
      </c>
      <c r="X60" s="139">
        <f t="shared" si="8"/>
        <v>16477.356833333335</v>
      </c>
      <c r="Y60" s="84"/>
      <c r="Z60" s="139">
        <f t="shared" si="7"/>
        <v>47825.713000000003</v>
      </c>
      <c r="AA60" s="139">
        <f t="shared" si="9"/>
        <v>162271.71799999999</v>
      </c>
      <c r="AB60" s="84"/>
      <c r="AC60" s="84">
        <v>8000</v>
      </c>
      <c r="AD60" s="84">
        <v>30000</v>
      </c>
      <c r="AE60" s="84">
        <v>100</v>
      </c>
      <c r="AF60" s="84">
        <v>6</v>
      </c>
      <c r="AG60" s="84">
        <v>10</v>
      </c>
      <c r="AH60" s="84">
        <v>35000</v>
      </c>
    </row>
    <row r="61" spans="1:34" ht="20.100000000000001" customHeight="1">
      <c r="A61" s="65">
        <f t="shared" si="4"/>
        <v>37988</v>
      </c>
      <c r="B61" s="65"/>
      <c r="C61" s="8">
        <v>168</v>
      </c>
      <c r="D61" s="8">
        <v>126595</v>
      </c>
      <c r="E61" s="137">
        <f t="shared" si="11"/>
        <v>16033</v>
      </c>
      <c r="F61" s="9">
        <v>7.36</v>
      </c>
      <c r="G61" s="9">
        <v>30.4</v>
      </c>
      <c r="H61" s="9"/>
      <c r="I61" s="8">
        <v>860</v>
      </c>
      <c r="J61" s="8">
        <f t="shared" si="0"/>
        <v>13788.38</v>
      </c>
      <c r="K61" s="11">
        <v>0</v>
      </c>
      <c r="L61" s="54"/>
      <c r="M61" s="8">
        <v>56.488</v>
      </c>
      <c r="N61" s="8">
        <v>61.061300000000003</v>
      </c>
      <c r="O61" s="8">
        <v>31.727</v>
      </c>
      <c r="P61" s="8">
        <f t="shared" si="1"/>
        <v>149.27629999999999</v>
      </c>
      <c r="Q61" s="8">
        <f t="shared" si="2"/>
        <v>2393.3469178999999</v>
      </c>
      <c r="R61" s="11" t="s">
        <v>120</v>
      </c>
      <c r="S61" s="9">
        <f t="shared" si="3"/>
        <v>325.92980164084412</v>
      </c>
      <c r="T61" s="25"/>
      <c r="W61" s="139">
        <f t="shared" si="6"/>
        <v>16830.30675</v>
      </c>
      <c r="X61" s="139">
        <f t="shared" si="8"/>
        <v>16215.954250000001</v>
      </c>
      <c r="Z61" s="139">
        <f t="shared" si="7"/>
        <v>52678.773000000001</v>
      </c>
      <c r="AA61" s="139">
        <f t="shared" si="9"/>
        <v>165408.549</v>
      </c>
      <c r="AC61" s="84">
        <v>8000</v>
      </c>
      <c r="AD61" s="84">
        <v>30000</v>
      </c>
      <c r="AE61" s="84">
        <v>100</v>
      </c>
      <c r="AF61" s="84">
        <v>6</v>
      </c>
      <c r="AG61" s="84">
        <v>10</v>
      </c>
      <c r="AH61" s="84">
        <v>35000</v>
      </c>
    </row>
    <row r="62" spans="1:34" ht="20.100000000000001" customHeight="1">
      <c r="A62" s="65">
        <f t="shared" si="4"/>
        <v>37995</v>
      </c>
      <c r="B62" s="65"/>
      <c r="C62" s="8">
        <v>169</v>
      </c>
      <c r="D62" s="8">
        <v>143960</v>
      </c>
      <c r="E62" s="137">
        <f t="shared" si="11"/>
        <v>17365</v>
      </c>
      <c r="F62" s="9">
        <v>7.08</v>
      </c>
      <c r="G62" s="9">
        <v>24.4</v>
      </c>
      <c r="H62" s="9"/>
      <c r="I62" s="8">
        <v>895</v>
      </c>
      <c r="J62" s="8">
        <f t="shared" si="0"/>
        <v>15541.674999999999</v>
      </c>
      <c r="K62" s="11">
        <v>1</v>
      </c>
      <c r="L62" s="54"/>
      <c r="M62" s="8">
        <v>114</v>
      </c>
      <c r="N62" s="8">
        <v>53</v>
      </c>
      <c r="O62" s="8">
        <v>55</v>
      </c>
      <c r="P62" s="8">
        <f t="shared" si="1"/>
        <v>222</v>
      </c>
      <c r="Q62" s="8">
        <f t="shared" si="2"/>
        <v>3855.03</v>
      </c>
      <c r="R62" s="138" t="s">
        <v>120</v>
      </c>
      <c r="S62" s="9">
        <f t="shared" si="3"/>
        <v>518.1392143988935</v>
      </c>
      <c r="T62" s="25"/>
      <c r="W62" s="139">
        <f t="shared" si="6"/>
        <v>15761.793249999999</v>
      </c>
      <c r="X62" s="139">
        <f t="shared" si="8"/>
        <v>15936.256500000001</v>
      </c>
      <c r="Z62" s="139">
        <f t="shared" si="7"/>
        <v>56952.827000000005</v>
      </c>
      <c r="AA62" s="139">
        <f t="shared" si="9"/>
        <v>168764.92199999999</v>
      </c>
      <c r="AC62" s="84">
        <v>8000</v>
      </c>
      <c r="AD62" s="84">
        <v>30000</v>
      </c>
      <c r="AE62" s="84">
        <v>100</v>
      </c>
      <c r="AF62" s="84">
        <v>6</v>
      </c>
      <c r="AG62" s="84">
        <v>10</v>
      </c>
      <c r="AH62" s="84">
        <v>35000</v>
      </c>
    </row>
    <row r="63" spans="1:34" ht="20.100000000000001" customHeight="1">
      <c r="A63" s="65">
        <f t="shared" si="4"/>
        <v>38002</v>
      </c>
      <c r="B63" s="65"/>
      <c r="C63" s="8">
        <v>209</v>
      </c>
      <c r="D63" s="8">
        <v>165966</v>
      </c>
      <c r="E63" s="137">
        <f t="shared" si="11"/>
        <v>22006</v>
      </c>
      <c r="F63" s="9">
        <v>7.3</v>
      </c>
      <c r="G63" s="9">
        <v>24.8</v>
      </c>
      <c r="H63" s="9"/>
      <c r="I63" s="8">
        <v>665</v>
      </c>
      <c r="J63" s="8">
        <f t="shared" si="0"/>
        <v>14633.99</v>
      </c>
      <c r="K63" s="11">
        <v>0</v>
      </c>
      <c r="L63" s="54"/>
      <c r="M63" s="8">
        <v>125</v>
      </c>
      <c r="N63" s="8">
        <v>48</v>
      </c>
      <c r="O63" s="8">
        <v>0</v>
      </c>
      <c r="P63" s="8">
        <f t="shared" si="1"/>
        <v>173</v>
      </c>
      <c r="Q63" s="8">
        <f t="shared" si="2"/>
        <v>3807.038</v>
      </c>
      <c r="R63" s="138" t="s">
        <v>120</v>
      </c>
      <c r="S63" s="9">
        <f t="shared" si="3"/>
        <v>475.56573106541424</v>
      </c>
      <c r="T63" s="25"/>
      <c r="W63" s="139">
        <f t="shared" si="6"/>
        <v>14969.60275</v>
      </c>
      <c r="X63" s="139">
        <f t="shared" si="8"/>
        <v>15959.527916666666</v>
      </c>
      <c r="Z63" s="139">
        <f t="shared" si="7"/>
        <v>60121.589</v>
      </c>
      <c r="AA63" s="139">
        <f t="shared" si="9"/>
        <v>168485.66500000001</v>
      </c>
      <c r="AC63" s="84">
        <v>8000</v>
      </c>
      <c r="AD63" s="84">
        <v>30000</v>
      </c>
      <c r="AE63" s="84">
        <v>100</v>
      </c>
      <c r="AF63" s="84">
        <v>6</v>
      </c>
      <c r="AG63" s="84">
        <v>10</v>
      </c>
      <c r="AH63" s="84">
        <v>35000</v>
      </c>
    </row>
    <row r="64" spans="1:34" ht="20.100000000000001" customHeight="1">
      <c r="A64" s="65">
        <f t="shared" si="4"/>
        <v>38009</v>
      </c>
      <c r="B64" s="65"/>
      <c r="C64" s="8">
        <v>187</v>
      </c>
      <c r="D64" s="8">
        <v>185415</v>
      </c>
      <c r="E64" s="137">
        <f t="shared" si="11"/>
        <v>19449</v>
      </c>
      <c r="F64" s="9">
        <v>7.34</v>
      </c>
      <c r="G64" s="9">
        <v>8.4</v>
      </c>
      <c r="H64" s="9"/>
      <c r="I64" s="8">
        <v>963</v>
      </c>
      <c r="J64" s="8">
        <f t="shared" si="0"/>
        <v>18729.386999999999</v>
      </c>
      <c r="K64" s="11">
        <v>0</v>
      </c>
      <c r="L64" s="54"/>
      <c r="M64" s="8">
        <v>139</v>
      </c>
      <c r="N64" s="8">
        <v>53</v>
      </c>
      <c r="O64" s="8">
        <v>108</v>
      </c>
      <c r="P64" s="8">
        <f t="shared" si="1"/>
        <v>300</v>
      </c>
      <c r="Q64" s="8">
        <f t="shared" si="2"/>
        <v>5834.7</v>
      </c>
      <c r="R64" s="138" t="s">
        <v>120</v>
      </c>
      <c r="S64" s="9">
        <f t="shared" si="3"/>
        <v>804.37803629487621</v>
      </c>
      <c r="T64" s="25"/>
      <c r="W64" s="139">
        <f t="shared" si="6"/>
        <v>15673.358</v>
      </c>
      <c r="X64" s="139">
        <f t="shared" si="8"/>
        <v>16656.574166666665</v>
      </c>
      <c r="Z64" s="139">
        <f t="shared" si="7"/>
        <v>57306.567999999999</v>
      </c>
      <c r="AA64" s="139">
        <f t="shared" si="9"/>
        <v>160121.11000000002</v>
      </c>
      <c r="AC64" s="84">
        <v>8000</v>
      </c>
      <c r="AD64" s="84">
        <v>30000</v>
      </c>
      <c r="AE64" s="84">
        <v>100</v>
      </c>
      <c r="AF64" s="84">
        <v>6</v>
      </c>
      <c r="AG64" s="84">
        <v>10</v>
      </c>
      <c r="AH64" s="84">
        <v>35000</v>
      </c>
    </row>
    <row r="65" spans="1:34" ht="20.100000000000001" customHeight="1">
      <c r="A65" s="65">
        <f t="shared" si="4"/>
        <v>38016</v>
      </c>
      <c r="B65" s="65"/>
      <c r="C65" s="8">
        <v>156</v>
      </c>
      <c r="D65" s="8">
        <v>201800</v>
      </c>
      <c r="E65" s="137">
        <f t="shared" si="11"/>
        <v>16385</v>
      </c>
      <c r="F65" s="9">
        <v>7.23</v>
      </c>
      <c r="G65" s="9">
        <v>18.8</v>
      </c>
      <c r="H65" s="9"/>
      <c r="I65" s="8">
        <v>1113</v>
      </c>
      <c r="J65" s="8">
        <f t="shared" si="0"/>
        <v>18236.505000000001</v>
      </c>
      <c r="K65" s="11">
        <v>0.5</v>
      </c>
      <c r="L65" s="54"/>
      <c r="M65" s="8">
        <v>141</v>
      </c>
      <c r="N65" s="8">
        <v>56</v>
      </c>
      <c r="O65" s="8">
        <v>83</v>
      </c>
      <c r="P65" s="8">
        <f t="shared" si="1"/>
        <v>280</v>
      </c>
      <c r="Q65" s="8">
        <f t="shared" si="2"/>
        <v>4587.8</v>
      </c>
      <c r="R65" s="138" t="s">
        <v>120</v>
      </c>
      <c r="S65" s="9">
        <f t="shared" si="3"/>
        <v>622.4742269611578</v>
      </c>
      <c r="T65" s="25"/>
      <c r="W65" s="139">
        <f t="shared" si="6"/>
        <v>16785.38925</v>
      </c>
      <c r="X65" s="139">
        <f t="shared" si="8"/>
        <v>16991.098916666662</v>
      </c>
      <c r="Z65" s="139">
        <f t="shared" si="7"/>
        <v>52858.442999999999</v>
      </c>
      <c r="AA65" s="139">
        <f t="shared" si="9"/>
        <v>156106.81300000005</v>
      </c>
      <c r="AC65" s="84">
        <v>8000</v>
      </c>
      <c r="AD65" s="84">
        <v>30000</v>
      </c>
      <c r="AE65" s="84">
        <v>100</v>
      </c>
      <c r="AF65" s="84">
        <v>6</v>
      </c>
      <c r="AG65" s="84">
        <v>10</v>
      </c>
      <c r="AH65" s="84">
        <v>35000</v>
      </c>
    </row>
    <row r="66" spans="1:34" ht="20.100000000000001" customHeight="1">
      <c r="A66" s="65">
        <f t="shared" si="4"/>
        <v>38023</v>
      </c>
      <c r="B66" s="65"/>
      <c r="C66" s="8">
        <v>197</v>
      </c>
      <c r="D66" s="8">
        <v>222522</v>
      </c>
      <c r="E66" s="137">
        <f t="shared" si="11"/>
        <v>20722</v>
      </c>
      <c r="F66" s="9">
        <v>7.21</v>
      </c>
      <c r="G66" s="9">
        <v>34</v>
      </c>
      <c r="H66" s="9"/>
      <c r="I66" s="8">
        <v>905</v>
      </c>
      <c r="J66" s="8">
        <f t="shared" si="0"/>
        <v>18753.41</v>
      </c>
      <c r="K66" s="11">
        <v>0</v>
      </c>
      <c r="L66" s="54"/>
      <c r="M66" s="8">
        <v>135</v>
      </c>
      <c r="N66" s="8">
        <v>53</v>
      </c>
      <c r="O66" s="8">
        <v>78</v>
      </c>
      <c r="P66" s="8">
        <f t="shared" si="1"/>
        <v>266</v>
      </c>
      <c r="Q66" s="8">
        <f t="shared" si="2"/>
        <v>5512.0519999999997</v>
      </c>
      <c r="R66" s="138" t="s">
        <v>120</v>
      </c>
      <c r="S66" s="9">
        <f t="shared" si="3"/>
        <v>747.07171867531576</v>
      </c>
      <c r="T66" s="25"/>
      <c r="W66" s="139">
        <f t="shared" si="6"/>
        <v>17588.323</v>
      </c>
      <c r="X66" s="139">
        <f t="shared" si="8"/>
        <v>17168.878583333335</v>
      </c>
      <c r="Z66" s="139">
        <f t="shared" si="7"/>
        <v>49646.707999999999</v>
      </c>
      <c r="AA66" s="139">
        <f t="shared" si="9"/>
        <v>153973.45699999999</v>
      </c>
      <c r="AC66" s="84">
        <v>8000</v>
      </c>
      <c r="AD66" s="84">
        <v>30000</v>
      </c>
      <c r="AE66" s="84">
        <v>100</v>
      </c>
      <c r="AF66" s="84">
        <v>6</v>
      </c>
      <c r="AG66" s="84">
        <v>10</v>
      </c>
      <c r="AH66" s="84">
        <v>35000</v>
      </c>
    </row>
    <row r="67" spans="1:34" ht="20.100000000000001" customHeight="1">
      <c r="A67" s="65">
        <f t="shared" si="4"/>
        <v>38030</v>
      </c>
      <c r="B67" s="65"/>
      <c r="C67" s="8">
        <v>179</v>
      </c>
      <c r="D67" s="8">
        <v>241051</v>
      </c>
      <c r="E67" s="137">
        <f t="shared" si="11"/>
        <v>18529</v>
      </c>
      <c r="F67" s="9">
        <v>7.3</v>
      </c>
      <c r="G67" s="9">
        <v>24.4</v>
      </c>
      <c r="H67" s="9"/>
      <c r="I67" s="8">
        <v>1082</v>
      </c>
      <c r="J67" s="8">
        <f t="shared" si="0"/>
        <v>20048.378000000001</v>
      </c>
      <c r="K67" s="11">
        <v>0</v>
      </c>
      <c r="L67" s="54"/>
      <c r="M67" s="8">
        <v>196</v>
      </c>
      <c r="N67" s="8">
        <v>56</v>
      </c>
      <c r="O67" s="8">
        <v>21</v>
      </c>
      <c r="P67" s="8">
        <f t="shared" si="1"/>
        <v>273</v>
      </c>
      <c r="Q67" s="8">
        <f t="shared" si="2"/>
        <v>5058.4170000000004</v>
      </c>
      <c r="R67" s="138" t="s">
        <v>121</v>
      </c>
      <c r="S67" s="9">
        <f t="shared" si="3"/>
        <v>641.00478931871953</v>
      </c>
      <c r="T67" s="25"/>
      <c r="W67" s="139">
        <f t="shared" si="6"/>
        <v>18941.919999999998</v>
      </c>
      <c r="X67" s="139">
        <f t="shared" si="8"/>
        <v>17311.867666666665</v>
      </c>
      <c r="Z67" s="139">
        <f t="shared" si="7"/>
        <v>44232.320000000007</v>
      </c>
      <c r="AA67" s="139">
        <f t="shared" si="9"/>
        <v>152257.58800000002</v>
      </c>
      <c r="AC67" s="84">
        <v>8000</v>
      </c>
      <c r="AD67" s="84">
        <v>30000</v>
      </c>
      <c r="AE67" s="84">
        <v>100</v>
      </c>
      <c r="AF67" s="84">
        <v>6</v>
      </c>
      <c r="AG67" s="84">
        <v>10</v>
      </c>
      <c r="AH67" s="84">
        <v>35000</v>
      </c>
    </row>
    <row r="68" spans="1:34" ht="20.100000000000001" customHeight="1">
      <c r="A68" s="65">
        <f t="shared" si="4"/>
        <v>38037</v>
      </c>
      <c r="B68" s="65"/>
      <c r="C68" s="8">
        <v>155</v>
      </c>
      <c r="D68" s="8">
        <v>257169</v>
      </c>
      <c r="E68" s="137">
        <f t="shared" si="11"/>
        <v>16118</v>
      </c>
      <c r="F68" s="9">
        <v>7.23</v>
      </c>
      <c r="G68" s="9">
        <v>26</v>
      </c>
      <c r="H68" s="9"/>
      <c r="I68" s="8">
        <v>1028</v>
      </c>
      <c r="J68" s="8">
        <f t="shared" si="0"/>
        <v>16569.304</v>
      </c>
      <c r="K68" s="11">
        <v>0</v>
      </c>
      <c r="L68" s="54"/>
      <c r="M68" s="8">
        <v>120</v>
      </c>
      <c r="N68" s="8">
        <v>55</v>
      </c>
      <c r="O68" s="8">
        <v>80</v>
      </c>
      <c r="P68" s="8">
        <f t="shared" si="1"/>
        <v>255</v>
      </c>
      <c r="Q68" s="8">
        <f t="shared" si="2"/>
        <v>4110.09</v>
      </c>
      <c r="R68" s="138" t="s">
        <v>121</v>
      </c>
      <c r="S68" s="9">
        <f t="shared" si="3"/>
        <v>561.81384265216968</v>
      </c>
      <c r="T68" s="25"/>
      <c r="W68" s="139">
        <f t="shared" si="6"/>
        <v>18401.899250000002</v>
      </c>
      <c r="X68" s="139">
        <f t="shared" si="8"/>
        <v>17372.943000000003</v>
      </c>
      <c r="Z68" s="139">
        <f t="shared" si="7"/>
        <v>46392.402999999991</v>
      </c>
      <c r="AA68" s="139">
        <f t="shared" si="9"/>
        <v>151524.68399999998</v>
      </c>
      <c r="AC68" s="84">
        <v>8000</v>
      </c>
      <c r="AD68" s="84">
        <v>30000</v>
      </c>
      <c r="AE68" s="84">
        <v>100</v>
      </c>
      <c r="AF68" s="84">
        <v>6</v>
      </c>
      <c r="AG68" s="84">
        <v>10</v>
      </c>
      <c r="AH68" s="84">
        <v>35000</v>
      </c>
    </row>
    <row r="69" spans="1:34" ht="20.100000000000001" customHeight="1">
      <c r="A69" s="65">
        <f t="shared" si="4"/>
        <v>38044</v>
      </c>
      <c r="B69" s="65"/>
      <c r="C69" s="8">
        <v>199</v>
      </c>
      <c r="D69" s="8">
        <v>278597</v>
      </c>
      <c r="E69" s="137">
        <f t="shared" si="11"/>
        <v>21428</v>
      </c>
      <c r="F69" s="9">
        <v>7.3</v>
      </c>
      <c r="G69" s="9">
        <v>30</v>
      </c>
      <c r="H69" s="9"/>
      <c r="I69" s="8">
        <v>954</v>
      </c>
      <c r="J69" s="8">
        <f t="shared" si="0"/>
        <v>20442.312000000002</v>
      </c>
      <c r="K69" s="11">
        <v>1</v>
      </c>
      <c r="L69" s="54"/>
      <c r="M69" s="8">
        <v>119.7</v>
      </c>
      <c r="N69" s="8">
        <v>18.5</v>
      </c>
      <c r="O69" s="8">
        <v>63.8</v>
      </c>
      <c r="P69" s="8">
        <f t="shared" si="1"/>
        <v>202</v>
      </c>
      <c r="Q69" s="8">
        <f t="shared" si="2"/>
        <v>4328.4560000000001</v>
      </c>
      <c r="R69" s="138" t="s">
        <v>120</v>
      </c>
      <c r="S69" s="9">
        <f t="shared" si="3"/>
        <v>581.85805534399594</v>
      </c>
      <c r="T69" s="25"/>
      <c r="W69" s="139">
        <f t="shared" si="6"/>
        <v>18953.351000000002</v>
      </c>
      <c r="X69" s="139">
        <f t="shared" si="8"/>
        <v>17523.01566666667</v>
      </c>
      <c r="Z69" s="139">
        <f t="shared" si="7"/>
        <v>44186.59599999999</v>
      </c>
      <c r="AA69" s="139">
        <f t="shared" si="9"/>
        <v>149723.81199999998</v>
      </c>
      <c r="AC69" s="84">
        <v>8000</v>
      </c>
      <c r="AD69" s="84">
        <v>30000</v>
      </c>
      <c r="AE69" s="84">
        <v>100</v>
      </c>
      <c r="AF69" s="84">
        <v>6</v>
      </c>
      <c r="AG69" s="84">
        <v>10</v>
      </c>
      <c r="AH69" s="84">
        <v>35000</v>
      </c>
    </row>
    <row r="70" spans="1:34" ht="20.100000000000001" customHeight="1">
      <c r="A70" s="65">
        <f t="shared" si="4"/>
        <v>38051</v>
      </c>
      <c r="B70" s="65"/>
      <c r="C70" s="8">
        <v>210</v>
      </c>
      <c r="D70" s="8">
        <v>300816</v>
      </c>
      <c r="E70" s="137">
        <f t="shared" si="11"/>
        <v>22219</v>
      </c>
      <c r="F70" s="9">
        <v>7.27</v>
      </c>
      <c r="G70" s="9">
        <v>13.6</v>
      </c>
      <c r="H70" s="9"/>
      <c r="I70" s="8">
        <v>945</v>
      </c>
      <c r="J70" s="8">
        <f t="shared" si="0"/>
        <v>20996.955000000002</v>
      </c>
      <c r="K70" s="11">
        <v>0</v>
      </c>
      <c r="L70" s="54"/>
      <c r="M70" s="8">
        <v>116.57</v>
      </c>
      <c r="N70" s="8">
        <v>18.466999999999999</v>
      </c>
      <c r="O70" s="8">
        <v>0</v>
      </c>
      <c r="P70" s="8">
        <f t="shared" si="1"/>
        <v>135.03699999999998</v>
      </c>
      <c r="Q70" s="8">
        <f t="shared" si="2"/>
        <v>3000.3871029999996</v>
      </c>
      <c r="R70" s="138" t="s">
        <v>120</v>
      </c>
      <c r="S70" s="9">
        <f t="shared" si="3"/>
        <v>366.79856620072775</v>
      </c>
      <c r="T70" s="25"/>
      <c r="W70" s="139">
        <f t="shared" si="6"/>
        <v>19514.237250000002</v>
      </c>
      <c r="X70" s="139">
        <f t="shared" si="8"/>
        <v>17621.451166666666</v>
      </c>
      <c r="Z70" s="139">
        <f t="shared" si="7"/>
        <v>41943.050999999992</v>
      </c>
      <c r="AA70" s="139">
        <f t="shared" si="9"/>
        <v>148542.58600000001</v>
      </c>
      <c r="AC70" s="84">
        <v>8000</v>
      </c>
      <c r="AD70" s="84">
        <v>30000</v>
      </c>
      <c r="AE70" s="84">
        <v>100</v>
      </c>
      <c r="AF70" s="84">
        <v>6</v>
      </c>
      <c r="AG70" s="84">
        <v>10</v>
      </c>
      <c r="AH70" s="84">
        <v>35000</v>
      </c>
    </row>
    <row r="71" spans="1:34" ht="20.100000000000001" customHeight="1">
      <c r="A71" s="65">
        <f t="shared" si="4"/>
        <v>38058</v>
      </c>
      <c r="B71" s="65"/>
      <c r="C71" s="8">
        <v>193</v>
      </c>
      <c r="D71" s="8">
        <v>321078</v>
      </c>
      <c r="E71" s="137">
        <f t="shared" si="11"/>
        <v>20262</v>
      </c>
      <c r="F71" s="9">
        <v>7.28</v>
      </c>
      <c r="G71" s="9">
        <v>27.6</v>
      </c>
      <c r="H71" s="9"/>
      <c r="I71" s="8">
        <v>951</v>
      </c>
      <c r="J71" s="8">
        <f t="shared" si="0"/>
        <v>19269.162</v>
      </c>
      <c r="K71" s="11">
        <v>0.5</v>
      </c>
      <c r="L71" s="54"/>
      <c r="M71" s="8">
        <v>159</v>
      </c>
      <c r="N71" s="8">
        <v>51</v>
      </c>
      <c r="O71" s="8">
        <v>96</v>
      </c>
      <c r="P71" s="8">
        <f t="shared" si="1"/>
        <v>306</v>
      </c>
      <c r="Q71" s="8">
        <f t="shared" si="2"/>
        <v>6200.1719999999996</v>
      </c>
      <c r="R71" s="138" t="s">
        <v>120</v>
      </c>
      <c r="S71" s="9">
        <f t="shared" si="3"/>
        <v>841.74880100848293</v>
      </c>
      <c r="T71" s="25"/>
      <c r="W71" s="139">
        <f t="shared" si="6"/>
        <v>19319.433250000002</v>
      </c>
      <c r="X71" s="139">
        <f t="shared" si="8"/>
        <v>17743.652000000002</v>
      </c>
      <c r="Z71" s="139">
        <f t="shared" si="7"/>
        <v>42722.266999999993</v>
      </c>
      <c r="AA71" s="139">
        <f t="shared" si="9"/>
        <v>147076.17599999998</v>
      </c>
      <c r="AC71" s="84">
        <v>8000</v>
      </c>
      <c r="AD71" s="84">
        <v>30000</v>
      </c>
      <c r="AE71" s="84">
        <v>100</v>
      </c>
      <c r="AF71" s="84">
        <v>6</v>
      </c>
      <c r="AG71" s="84">
        <v>10</v>
      </c>
      <c r="AH71" s="84">
        <v>35000</v>
      </c>
    </row>
    <row r="72" spans="1:34" ht="20.100000000000001" customHeight="1">
      <c r="A72" s="65">
        <f t="shared" si="4"/>
        <v>38065</v>
      </c>
      <c r="B72" s="65"/>
      <c r="C72" s="8">
        <v>205</v>
      </c>
      <c r="D72" s="8">
        <v>342509</v>
      </c>
      <c r="E72" s="137">
        <f t="shared" si="11"/>
        <v>21431</v>
      </c>
      <c r="F72" s="9">
        <v>7.21</v>
      </c>
      <c r="G72" s="9">
        <v>31.2</v>
      </c>
      <c r="H72" s="9"/>
      <c r="I72" s="8">
        <v>1049</v>
      </c>
      <c r="J72" s="8">
        <f t="shared" si="0"/>
        <v>22481.118999999999</v>
      </c>
      <c r="K72" s="11">
        <v>0.5</v>
      </c>
      <c r="L72" s="54"/>
      <c r="M72" s="8">
        <v>146.84650999999999</v>
      </c>
      <c r="N72" s="8">
        <v>47.569690000000001</v>
      </c>
      <c r="O72" s="8">
        <v>71</v>
      </c>
      <c r="P72" s="8">
        <f t="shared" si="1"/>
        <v>265.4162</v>
      </c>
      <c r="Q72" s="8">
        <f t="shared" si="2"/>
        <v>5688.1345822000003</v>
      </c>
      <c r="R72" s="138" t="s">
        <v>120</v>
      </c>
      <c r="S72" s="9">
        <f t="shared" si="3"/>
        <v>762.73964196853353</v>
      </c>
      <c r="T72" s="25"/>
      <c r="W72" s="139">
        <f t="shared" si="6"/>
        <v>20797.387000000002</v>
      </c>
      <c r="X72" s="139">
        <f t="shared" si="8"/>
        <v>18290.881416666671</v>
      </c>
      <c r="Z72" s="139">
        <f t="shared" si="7"/>
        <v>36810.45199999999</v>
      </c>
      <c r="AA72" s="139">
        <f t="shared" si="9"/>
        <v>140509.42299999995</v>
      </c>
      <c r="AC72" s="84">
        <v>8000</v>
      </c>
      <c r="AD72" s="84">
        <v>30000</v>
      </c>
      <c r="AE72" s="84">
        <v>100</v>
      </c>
      <c r="AF72" s="84">
        <v>6</v>
      </c>
      <c r="AG72" s="84">
        <v>10</v>
      </c>
      <c r="AH72" s="84">
        <v>35000</v>
      </c>
    </row>
    <row r="73" spans="1:34" ht="20.100000000000001" customHeight="1">
      <c r="A73" s="65">
        <f t="shared" si="4"/>
        <v>38072</v>
      </c>
      <c r="B73" s="65"/>
      <c r="C73" s="8">
        <v>168</v>
      </c>
      <c r="D73" s="8">
        <v>359905</v>
      </c>
      <c r="E73" s="137">
        <f t="shared" si="11"/>
        <v>17396</v>
      </c>
      <c r="F73" s="9">
        <v>7.36</v>
      </c>
      <c r="G73" s="9">
        <v>34.799999999999997</v>
      </c>
      <c r="H73" s="9"/>
      <c r="I73" s="8">
        <v>932</v>
      </c>
      <c r="J73" s="8">
        <f t="shared" ref="J73:J136" si="12">E73*I73/1000</f>
        <v>16213.072</v>
      </c>
      <c r="K73" s="11">
        <v>0.5</v>
      </c>
      <c r="L73" s="54"/>
      <c r="M73" s="8">
        <v>212</v>
      </c>
      <c r="N73" s="8">
        <v>70</v>
      </c>
      <c r="O73" s="8">
        <v>83</v>
      </c>
      <c r="P73" s="8">
        <f t="shared" ref="P73:P136" si="13">M73+N73+O73</f>
        <v>365</v>
      </c>
      <c r="Q73" s="8">
        <f t="shared" ref="Q73:Q136" si="14">E73*P73/1000</f>
        <v>6349.54</v>
      </c>
      <c r="R73" s="138" t="s">
        <v>120</v>
      </c>
      <c r="S73" s="9">
        <f t="shared" ref="S73:S136" si="15">((O73*14/87)+(N73*14/101)+(M73*14/117))*(E73/1000)</f>
        <v>842.4328477091741</v>
      </c>
      <c r="T73" s="25"/>
      <c r="W73" s="139">
        <f t="shared" si="6"/>
        <v>19740.076999999997</v>
      </c>
      <c r="X73" s="139">
        <f t="shared" si="8"/>
        <v>18492.939083333335</v>
      </c>
      <c r="Z73" s="139">
        <f t="shared" si="7"/>
        <v>41039.69200000001</v>
      </c>
      <c r="AA73" s="139">
        <f t="shared" si="9"/>
        <v>138084.73099999997</v>
      </c>
      <c r="AC73" s="84">
        <v>8000</v>
      </c>
      <c r="AD73" s="84">
        <v>30000</v>
      </c>
      <c r="AE73" s="84">
        <v>100</v>
      </c>
      <c r="AF73" s="84">
        <v>6</v>
      </c>
      <c r="AG73" s="84">
        <v>10</v>
      </c>
      <c r="AH73" s="84">
        <v>35000</v>
      </c>
    </row>
    <row r="74" spans="1:34" ht="20.100000000000001" customHeight="1">
      <c r="A74" s="65">
        <f t="shared" ref="A74:A137" si="16">A73+7</f>
        <v>38079</v>
      </c>
      <c r="B74" s="65"/>
      <c r="C74" s="8">
        <v>161</v>
      </c>
      <c r="D74" s="8">
        <v>376880</v>
      </c>
      <c r="E74" s="137">
        <f t="shared" si="11"/>
        <v>16975</v>
      </c>
      <c r="F74" s="9">
        <v>7.23</v>
      </c>
      <c r="G74" s="9">
        <v>68</v>
      </c>
      <c r="H74" s="9"/>
      <c r="I74" s="8">
        <v>1008</v>
      </c>
      <c r="J74" s="8">
        <f t="shared" si="12"/>
        <v>17110.8</v>
      </c>
      <c r="K74" s="11">
        <v>0</v>
      </c>
      <c r="L74" s="54"/>
      <c r="M74" s="8">
        <v>176</v>
      </c>
      <c r="N74" s="8">
        <v>97</v>
      </c>
      <c r="O74" s="8">
        <v>84</v>
      </c>
      <c r="P74" s="8">
        <f t="shared" si="13"/>
        <v>357</v>
      </c>
      <c r="Q74" s="8">
        <f t="shared" si="14"/>
        <v>6060.0749999999998</v>
      </c>
      <c r="R74" s="138" t="s">
        <v>120</v>
      </c>
      <c r="S74" s="9">
        <f t="shared" si="15"/>
        <v>815.18388951627264</v>
      </c>
      <c r="T74" s="25"/>
      <c r="W74" s="139">
        <f t="shared" si="6"/>
        <v>18768.538250000001</v>
      </c>
      <c r="X74" s="139">
        <f t="shared" si="8"/>
        <v>18623.699500000002</v>
      </c>
      <c r="Z74" s="139">
        <f t="shared" si="7"/>
        <v>44925.846999999994</v>
      </c>
      <c r="AA74" s="139">
        <f t="shared" si="9"/>
        <v>136515.60599999997</v>
      </c>
      <c r="AC74" s="84">
        <v>8000</v>
      </c>
      <c r="AD74" s="84">
        <v>30000</v>
      </c>
      <c r="AE74" s="84">
        <v>100</v>
      </c>
      <c r="AF74" s="84">
        <v>6</v>
      </c>
      <c r="AG74" s="84">
        <v>10</v>
      </c>
      <c r="AH74" s="84">
        <v>35000</v>
      </c>
    </row>
    <row r="75" spans="1:34" ht="20.100000000000001" customHeight="1">
      <c r="A75" s="65">
        <f t="shared" si="16"/>
        <v>38086</v>
      </c>
      <c r="B75" s="65"/>
      <c r="C75" s="8">
        <v>167</v>
      </c>
      <c r="D75" s="8">
        <v>394841</v>
      </c>
      <c r="E75" s="137">
        <f t="shared" si="11"/>
        <v>17961</v>
      </c>
      <c r="F75" s="9">
        <v>7.33</v>
      </c>
      <c r="G75" s="9">
        <v>40</v>
      </c>
      <c r="H75" s="9"/>
      <c r="I75" s="8">
        <v>1078</v>
      </c>
      <c r="J75" s="8">
        <f t="shared" si="12"/>
        <v>19361.957999999999</v>
      </c>
      <c r="K75" s="11">
        <v>0.5</v>
      </c>
      <c r="L75" s="54"/>
      <c r="M75" s="8">
        <v>93</v>
      </c>
      <c r="N75" s="8">
        <v>131</v>
      </c>
      <c r="O75" s="8">
        <v>56</v>
      </c>
      <c r="P75" s="8">
        <f t="shared" si="13"/>
        <v>280</v>
      </c>
      <c r="Q75" s="8">
        <f t="shared" si="14"/>
        <v>5029.08</v>
      </c>
      <c r="R75" s="138" t="s">
        <v>120</v>
      </c>
      <c r="S75" s="9">
        <f t="shared" si="15"/>
        <v>687.87244751424726</v>
      </c>
      <c r="T75" s="25"/>
      <c r="W75" s="139">
        <f t="shared" si="6"/>
        <v>18791.737249999998</v>
      </c>
      <c r="X75" s="139">
        <f t="shared" si="8"/>
        <v>19017.696833333332</v>
      </c>
      <c r="Z75" s="139">
        <f t="shared" si="7"/>
        <v>44833.051000000007</v>
      </c>
      <c r="AA75" s="139">
        <f t="shared" si="9"/>
        <v>131787.63800000004</v>
      </c>
      <c r="AC75" s="84">
        <v>8000</v>
      </c>
      <c r="AD75" s="84">
        <v>30000</v>
      </c>
      <c r="AE75" s="84">
        <v>100</v>
      </c>
      <c r="AF75" s="84">
        <v>6</v>
      </c>
      <c r="AG75" s="84">
        <v>10</v>
      </c>
      <c r="AH75" s="84">
        <v>35000</v>
      </c>
    </row>
    <row r="76" spans="1:34" ht="20.100000000000001" customHeight="1">
      <c r="A76" s="65">
        <f t="shared" si="16"/>
        <v>38093</v>
      </c>
      <c r="B76" s="65"/>
      <c r="C76" s="8">
        <v>190</v>
      </c>
      <c r="D76" s="8">
        <v>415124</v>
      </c>
      <c r="E76" s="137">
        <f t="shared" si="11"/>
        <v>20283</v>
      </c>
      <c r="F76" s="9">
        <v>7.54</v>
      </c>
      <c r="G76" s="9">
        <v>33.6</v>
      </c>
      <c r="H76" s="9"/>
      <c r="I76" s="8">
        <v>1003</v>
      </c>
      <c r="J76" s="8">
        <f t="shared" si="12"/>
        <v>20343.848999999998</v>
      </c>
      <c r="K76" s="11">
        <v>1.5</v>
      </c>
      <c r="L76" s="54"/>
      <c r="M76" s="8">
        <v>93</v>
      </c>
      <c r="N76" s="8">
        <v>114</v>
      </c>
      <c r="O76" s="8">
        <v>47</v>
      </c>
      <c r="P76" s="8">
        <f t="shared" si="13"/>
        <v>254</v>
      </c>
      <c r="Q76" s="8">
        <f t="shared" si="14"/>
        <v>5151.8819999999996</v>
      </c>
      <c r="R76" s="138" t="s">
        <v>120</v>
      </c>
      <c r="S76" s="9">
        <f t="shared" si="15"/>
        <v>699.62970759250982</v>
      </c>
      <c r="T76" s="25"/>
      <c r="W76" s="139">
        <f t="shared" si="6"/>
        <v>18257.419750000001</v>
      </c>
      <c r="X76" s="139">
        <f t="shared" si="8"/>
        <v>19152.23533333333</v>
      </c>
      <c r="Z76" s="139">
        <f t="shared" si="7"/>
        <v>46970.320999999996</v>
      </c>
      <c r="AA76" s="139">
        <f t="shared" si="9"/>
        <v>130173.17600000004</v>
      </c>
      <c r="AC76" s="84">
        <v>8000</v>
      </c>
      <c r="AD76" s="84">
        <v>30000</v>
      </c>
      <c r="AE76" s="84">
        <v>100</v>
      </c>
      <c r="AF76" s="84">
        <v>6</v>
      </c>
      <c r="AG76" s="84">
        <v>10</v>
      </c>
      <c r="AH76" s="84">
        <v>35000</v>
      </c>
    </row>
    <row r="77" spans="1:34" ht="20.100000000000001" customHeight="1">
      <c r="A77" s="65">
        <f t="shared" si="16"/>
        <v>38100</v>
      </c>
      <c r="B77" s="65"/>
      <c r="C77" s="8">
        <v>171</v>
      </c>
      <c r="D77" s="8">
        <v>433279</v>
      </c>
      <c r="E77" s="137">
        <f t="shared" si="11"/>
        <v>18155</v>
      </c>
      <c r="F77" s="9">
        <v>7.13</v>
      </c>
      <c r="G77" s="9">
        <v>30.8</v>
      </c>
      <c r="H77" s="9"/>
      <c r="I77" s="8">
        <v>970</v>
      </c>
      <c r="J77" s="8">
        <f t="shared" si="12"/>
        <v>17610.349999999999</v>
      </c>
      <c r="K77" s="11">
        <v>0.5</v>
      </c>
      <c r="L77" s="54"/>
      <c r="M77" s="8">
        <v>99</v>
      </c>
      <c r="N77" s="8">
        <v>64</v>
      </c>
      <c r="O77" s="8">
        <v>71</v>
      </c>
      <c r="P77" s="8">
        <f t="shared" si="13"/>
        <v>234</v>
      </c>
      <c r="Q77" s="8">
        <f t="shared" si="14"/>
        <v>4248.2700000000004</v>
      </c>
      <c r="R77" s="138" t="s">
        <v>120</v>
      </c>
      <c r="S77" s="9">
        <f t="shared" si="15"/>
        <v>583.55123285272828</v>
      </c>
      <c r="T77" s="25"/>
      <c r="W77" s="139">
        <f t="shared" si="6"/>
        <v>18606.739249999999</v>
      </c>
      <c r="X77" s="139">
        <f t="shared" si="8"/>
        <v>19100.055749999996</v>
      </c>
      <c r="Z77" s="139">
        <f t="shared" si="7"/>
        <v>45573.043000000005</v>
      </c>
      <c r="AA77" s="139">
        <f t="shared" si="9"/>
        <v>130799.33100000003</v>
      </c>
      <c r="AC77" s="84">
        <v>8000</v>
      </c>
      <c r="AD77" s="84">
        <v>30000</v>
      </c>
      <c r="AE77" s="84">
        <v>100</v>
      </c>
      <c r="AF77" s="84">
        <v>6</v>
      </c>
      <c r="AG77" s="84">
        <v>10</v>
      </c>
      <c r="AH77" s="84">
        <v>35000</v>
      </c>
    </row>
    <row r="78" spans="1:34" ht="20.100000000000001" customHeight="1">
      <c r="A78" s="65">
        <f t="shared" si="16"/>
        <v>38107</v>
      </c>
      <c r="B78" s="65"/>
      <c r="C78" s="8">
        <v>179</v>
      </c>
      <c r="D78" s="8">
        <v>452429</v>
      </c>
      <c r="E78" s="137">
        <f t="shared" si="11"/>
        <v>19150</v>
      </c>
      <c r="F78" s="9">
        <v>7.17</v>
      </c>
      <c r="G78" s="9">
        <v>42.8</v>
      </c>
      <c r="H78" s="9"/>
      <c r="I78" s="8">
        <v>980</v>
      </c>
      <c r="J78" s="8">
        <f t="shared" si="12"/>
        <v>18767</v>
      </c>
      <c r="K78" s="11">
        <v>1</v>
      </c>
      <c r="L78" s="54"/>
      <c r="M78" s="8">
        <v>124</v>
      </c>
      <c r="N78" s="8">
        <v>57</v>
      </c>
      <c r="O78" s="8">
        <v>60</v>
      </c>
      <c r="P78" s="8">
        <f t="shared" si="13"/>
        <v>241</v>
      </c>
      <c r="Q78" s="8">
        <f t="shared" si="14"/>
        <v>4615.1499999999996</v>
      </c>
      <c r="R78" s="138" t="s">
        <v>120</v>
      </c>
      <c r="S78" s="9">
        <f t="shared" si="15"/>
        <v>620.3406830603484</v>
      </c>
      <c r="T78" s="25"/>
      <c r="W78" s="139">
        <f t="shared" ref="W78:W141" si="17">AVERAGE(J75:J78)</f>
        <v>19020.789250000002</v>
      </c>
      <c r="X78" s="139">
        <f t="shared" si="8"/>
        <v>19101.188249999999</v>
      </c>
      <c r="Z78" s="139">
        <f t="shared" ref="Z78:Z141" si="18">120000-(SUM(J75:J78))</f>
        <v>43916.842999999993</v>
      </c>
      <c r="AA78" s="139">
        <f t="shared" si="9"/>
        <v>130785.74100000001</v>
      </c>
      <c r="AC78" s="84">
        <v>8000</v>
      </c>
      <c r="AD78" s="84">
        <v>30000</v>
      </c>
      <c r="AE78" s="84">
        <v>100</v>
      </c>
      <c r="AF78" s="84">
        <v>6</v>
      </c>
      <c r="AG78" s="84">
        <v>10</v>
      </c>
      <c r="AH78" s="84">
        <v>35000</v>
      </c>
    </row>
    <row r="79" spans="1:34" ht="20.100000000000001" customHeight="1">
      <c r="A79" s="65">
        <f t="shared" si="16"/>
        <v>38114</v>
      </c>
      <c r="B79" s="65"/>
      <c r="C79" s="8">
        <v>193</v>
      </c>
      <c r="D79" s="8">
        <v>472693</v>
      </c>
      <c r="E79" s="137">
        <f t="shared" si="11"/>
        <v>20264</v>
      </c>
      <c r="F79" s="9">
        <v>7.4</v>
      </c>
      <c r="G79" s="9">
        <v>40.799999999999997</v>
      </c>
      <c r="H79" s="9"/>
      <c r="I79" s="8">
        <v>937</v>
      </c>
      <c r="J79" s="8">
        <f t="shared" si="12"/>
        <v>18987.367999999999</v>
      </c>
      <c r="K79" s="11">
        <v>0.5</v>
      </c>
      <c r="L79" s="54"/>
      <c r="M79" s="8">
        <v>109.4</v>
      </c>
      <c r="N79" s="8">
        <v>63.3</v>
      </c>
      <c r="O79" s="8">
        <v>0</v>
      </c>
      <c r="P79" s="8">
        <f t="shared" si="13"/>
        <v>172.7</v>
      </c>
      <c r="Q79" s="8">
        <f t="shared" si="14"/>
        <v>3499.5927999999999</v>
      </c>
      <c r="R79" s="138" t="s">
        <v>120</v>
      </c>
      <c r="S79" s="9">
        <f t="shared" si="15"/>
        <v>443.06943623593128</v>
      </c>
      <c r="T79" s="25"/>
      <c r="W79" s="139">
        <f t="shared" si="17"/>
        <v>18927.141749999999</v>
      </c>
      <c r="X79" s="139">
        <f t="shared" si="8"/>
        <v>19012.77075</v>
      </c>
      <c r="Z79" s="139">
        <f t="shared" si="18"/>
        <v>44291.433000000005</v>
      </c>
      <c r="AA79" s="139">
        <f t="shared" si="9"/>
        <v>131846.75099999999</v>
      </c>
      <c r="AC79" s="84">
        <v>8000</v>
      </c>
      <c r="AD79" s="84">
        <v>30000</v>
      </c>
      <c r="AE79" s="84">
        <v>100</v>
      </c>
      <c r="AF79" s="84">
        <v>6</v>
      </c>
      <c r="AG79" s="84">
        <v>10</v>
      </c>
      <c r="AH79" s="84">
        <v>35000</v>
      </c>
    </row>
    <row r="80" spans="1:34" ht="20.100000000000001" customHeight="1">
      <c r="A80" s="65">
        <f t="shared" si="16"/>
        <v>38121</v>
      </c>
      <c r="B80" s="65"/>
      <c r="C80" s="8">
        <v>176</v>
      </c>
      <c r="D80" s="8">
        <v>490892</v>
      </c>
      <c r="E80" s="137">
        <f t="shared" si="11"/>
        <v>18199</v>
      </c>
      <c r="F80" s="9">
        <v>7.38</v>
      </c>
      <c r="G80" s="9">
        <v>47.6</v>
      </c>
      <c r="H80" s="9"/>
      <c r="I80" s="8">
        <v>973</v>
      </c>
      <c r="J80" s="8">
        <f t="shared" si="12"/>
        <v>17707.627</v>
      </c>
      <c r="K80" s="11">
        <v>0</v>
      </c>
      <c r="L80" s="54"/>
      <c r="M80" s="8">
        <v>124</v>
      </c>
      <c r="N80" s="8">
        <v>68</v>
      </c>
      <c r="O80" s="8">
        <v>53</v>
      </c>
      <c r="P80" s="8">
        <f t="shared" si="13"/>
        <v>245</v>
      </c>
      <c r="Q80" s="8">
        <f t="shared" si="14"/>
        <v>4458.7550000000001</v>
      </c>
      <c r="R80" s="138" t="s">
        <v>121</v>
      </c>
      <c r="S80" s="9">
        <f t="shared" si="15"/>
        <v>596.78315571663268</v>
      </c>
      <c r="T80" s="25"/>
      <c r="W80" s="139">
        <f t="shared" si="17"/>
        <v>18268.08625</v>
      </c>
      <c r="X80" s="139">
        <f t="shared" si="8"/>
        <v>19107.631000000001</v>
      </c>
      <c r="Z80" s="139">
        <f t="shared" si="18"/>
        <v>46927.654999999999</v>
      </c>
      <c r="AA80" s="139">
        <f t="shared" si="9"/>
        <v>130708.42799999999</v>
      </c>
      <c r="AC80" s="84">
        <v>8000</v>
      </c>
      <c r="AD80" s="84">
        <v>30000</v>
      </c>
      <c r="AE80" s="84">
        <v>100</v>
      </c>
      <c r="AF80" s="84">
        <v>6</v>
      </c>
      <c r="AG80" s="84">
        <v>10</v>
      </c>
      <c r="AH80" s="84">
        <v>35000</v>
      </c>
    </row>
    <row r="81" spans="1:34" ht="20.100000000000001" customHeight="1">
      <c r="A81" s="65">
        <f t="shared" si="16"/>
        <v>38128</v>
      </c>
      <c r="B81" s="65"/>
      <c r="C81" s="8">
        <v>191</v>
      </c>
      <c r="D81" s="8">
        <v>10265</v>
      </c>
      <c r="E81" s="137">
        <f>D81+(500000-D80)</f>
        <v>19373</v>
      </c>
      <c r="F81" s="9">
        <v>7.3</v>
      </c>
      <c r="G81" s="9">
        <v>50</v>
      </c>
      <c r="H81" s="9"/>
      <c r="I81" s="8">
        <v>987</v>
      </c>
      <c r="J81" s="8">
        <f t="shared" si="12"/>
        <v>19121.151000000002</v>
      </c>
      <c r="K81" s="11">
        <v>1</v>
      </c>
      <c r="L81" s="54"/>
      <c r="M81" s="8">
        <v>106</v>
      </c>
      <c r="N81" s="8">
        <v>88</v>
      </c>
      <c r="O81" s="8">
        <v>0</v>
      </c>
      <c r="P81" s="8">
        <f t="shared" si="13"/>
        <v>194</v>
      </c>
      <c r="Q81" s="8">
        <f t="shared" si="14"/>
        <v>3758.3620000000001</v>
      </c>
      <c r="R81" s="138" t="s">
        <v>121</v>
      </c>
      <c r="S81" s="9">
        <f t="shared" si="15"/>
        <v>482.03473335025814</v>
      </c>
      <c r="T81" s="25"/>
      <c r="W81" s="139">
        <f t="shared" si="17"/>
        <v>18645.786500000002</v>
      </c>
      <c r="X81" s="139">
        <f t="shared" si="8"/>
        <v>18997.534250000001</v>
      </c>
      <c r="Z81" s="139">
        <f t="shared" si="18"/>
        <v>45416.853999999992</v>
      </c>
      <c r="AA81" s="139">
        <f t="shared" si="9"/>
        <v>132029.58900000001</v>
      </c>
      <c r="AC81" s="84">
        <v>8000</v>
      </c>
      <c r="AD81" s="84">
        <v>30000</v>
      </c>
      <c r="AE81" s="84">
        <v>100</v>
      </c>
      <c r="AF81" s="84">
        <v>6</v>
      </c>
      <c r="AG81" s="84">
        <v>10</v>
      </c>
      <c r="AH81" s="84">
        <v>35000</v>
      </c>
    </row>
    <row r="82" spans="1:34" ht="20.100000000000001" customHeight="1">
      <c r="A82" s="65">
        <f t="shared" si="16"/>
        <v>38135</v>
      </c>
      <c r="B82" s="65"/>
      <c r="C82" s="8">
        <v>200</v>
      </c>
      <c r="D82" s="8">
        <v>30143</v>
      </c>
      <c r="E82" s="137">
        <f t="shared" ref="E82:E106" si="19">D82-D81</f>
        <v>19878</v>
      </c>
      <c r="F82" s="9">
        <v>7.3</v>
      </c>
      <c r="G82" s="9">
        <v>29.6</v>
      </c>
      <c r="H82" s="9"/>
      <c r="I82" s="8">
        <v>1001</v>
      </c>
      <c r="J82" s="8">
        <f t="shared" si="12"/>
        <v>19897.878000000001</v>
      </c>
      <c r="K82" s="11">
        <v>1</v>
      </c>
      <c r="L82" s="54"/>
      <c r="M82" s="8">
        <v>127</v>
      </c>
      <c r="N82" s="8">
        <v>81</v>
      </c>
      <c r="O82" s="8">
        <v>0</v>
      </c>
      <c r="P82" s="8">
        <f t="shared" si="13"/>
        <v>208</v>
      </c>
      <c r="Q82" s="8">
        <f t="shared" si="14"/>
        <v>4134.6239999999998</v>
      </c>
      <c r="R82" s="138" t="s">
        <v>121</v>
      </c>
      <c r="S82" s="9">
        <f t="shared" si="15"/>
        <v>525.26231429296774</v>
      </c>
      <c r="T82" s="25"/>
      <c r="W82" s="139">
        <f t="shared" si="17"/>
        <v>18928.505999999998</v>
      </c>
      <c r="X82" s="139">
        <f t="shared" si="8"/>
        <v>18905.944500000001</v>
      </c>
      <c r="Z82" s="139">
        <f t="shared" si="18"/>
        <v>44285.97600000001</v>
      </c>
      <c r="AA82" s="139">
        <f t="shared" si="9"/>
        <v>133128.666</v>
      </c>
      <c r="AC82" s="84">
        <v>8000</v>
      </c>
      <c r="AD82" s="84">
        <v>30000</v>
      </c>
      <c r="AE82" s="84">
        <v>100</v>
      </c>
      <c r="AF82" s="84">
        <v>6</v>
      </c>
      <c r="AG82" s="84">
        <v>10</v>
      </c>
      <c r="AH82" s="84">
        <v>35000</v>
      </c>
    </row>
    <row r="83" spans="1:34" ht="20.100000000000001" customHeight="1">
      <c r="A83" s="65">
        <f t="shared" si="16"/>
        <v>38142</v>
      </c>
      <c r="B83" s="65"/>
      <c r="C83" s="8">
        <v>186</v>
      </c>
      <c r="D83" s="8">
        <v>48522</v>
      </c>
      <c r="E83" s="137">
        <f t="shared" si="19"/>
        <v>18379</v>
      </c>
      <c r="F83" s="9">
        <v>7.38</v>
      </c>
      <c r="G83" s="9">
        <v>44</v>
      </c>
      <c r="H83" s="9"/>
      <c r="I83" s="8">
        <v>1163</v>
      </c>
      <c r="J83" s="8">
        <f t="shared" si="12"/>
        <v>21374.776999999998</v>
      </c>
      <c r="K83" s="11">
        <v>0.5</v>
      </c>
      <c r="L83" s="54"/>
      <c r="M83" s="8">
        <v>6</v>
      </c>
      <c r="N83" s="8">
        <v>207</v>
      </c>
      <c r="O83" s="8">
        <v>8</v>
      </c>
      <c r="P83" s="8">
        <f t="shared" si="13"/>
        <v>221</v>
      </c>
      <c r="Q83" s="8">
        <f t="shared" si="14"/>
        <v>4061.759</v>
      </c>
      <c r="R83" s="138" t="s">
        <v>121</v>
      </c>
      <c r="S83" s="9">
        <f t="shared" si="15"/>
        <v>564.20542211833924</v>
      </c>
      <c r="T83" s="25"/>
      <c r="W83" s="139">
        <f t="shared" si="17"/>
        <v>19525.358250000001</v>
      </c>
      <c r="X83" s="139">
        <f t="shared" si="8"/>
        <v>19081.412416666666</v>
      </c>
      <c r="Z83" s="139">
        <f t="shared" si="18"/>
        <v>41898.566999999995</v>
      </c>
      <c r="AA83" s="139">
        <f t="shared" si="9"/>
        <v>131023.05100000001</v>
      </c>
      <c r="AC83" s="84">
        <v>8000</v>
      </c>
      <c r="AD83" s="84">
        <v>30000</v>
      </c>
      <c r="AE83" s="84">
        <v>100</v>
      </c>
      <c r="AF83" s="84">
        <v>6</v>
      </c>
      <c r="AG83" s="84">
        <v>10</v>
      </c>
      <c r="AH83" s="84">
        <v>35000</v>
      </c>
    </row>
    <row r="84" spans="1:34" ht="20.100000000000001" customHeight="1">
      <c r="A84" s="65">
        <f t="shared" si="16"/>
        <v>38149</v>
      </c>
      <c r="B84" s="65"/>
      <c r="C84" s="8">
        <v>185</v>
      </c>
      <c r="D84" s="8">
        <v>66858</v>
      </c>
      <c r="E84" s="137">
        <f t="shared" si="19"/>
        <v>18336</v>
      </c>
      <c r="F84" s="9">
        <v>7.26</v>
      </c>
      <c r="G84" s="9">
        <v>30.4</v>
      </c>
      <c r="H84" s="9"/>
      <c r="I84" s="8">
        <v>1071</v>
      </c>
      <c r="J84" s="8">
        <f t="shared" si="12"/>
        <v>19637.856</v>
      </c>
      <c r="K84" s="11">
        <v>0.5</v>
      </c>
      <c r="L84" s="54"/>
      <c r="M84" s="8">
        <v>33</v>
      </c>
      <c r="N84" s="8">
        <v>163</v>
      </c>
      <c r="O84" s="8">
        <v>0</v>
      </c>
      <c r="P84" s="8">
        <f t="shared" si="13"/>
        <v>196</v>
      </c>
      <c r="Q84" s="8">
        <f t="shared" si="14"/>
        <v>3593.8560000000002</v>
      </c>
      <c r="R84" s="138" t="s">
        <v>120</v>
      </c>
      <c r="S84" s="9">
        <f t="shared" si="15"/>
        <v>486.68836557501902</v>
      </c>
      <c r="T84" s="25"/>
      <c r="W84" s="139">
        <f t="shared" si="17"/>
        <v>20007.915499999999</v>
      </c>
      <c r="X84" s="139">
        <f t="shared" si="8"/>
        <v>18844.473833333333</v>
      </c>
      <c r="Z84" s="139">
        <f t="shared" si="18"/>
        <v>39968.338000000003</v>
      </c>
      <c r="AA84" s="139">
        <f t="shared" si="9"/>
        <v>133866.31399999998</v>
      </c>
      <c r="AC84" s="84">
        <v>8000</v>
      </c>
      <c r="AD84" s="84">
        <v>30000</v>
      </c>
      <c r="AE84" s="84">
        <v>100</v>
      </c>
      <c r="AF84" s="84">
        <v>6</v>
      </c>
      <c r="AG84" s="84">
        <v>10</v>
      </c>
      <c r="AH84" s="84">
        <v>35000</v>
      </c>
    </row>
    <row r="85" spans="1:34" ht="20.100000000000001" customHeight="1">
      <c r="A85" s="65">
        <f t="shared" si="16"/>
        <v>38156</v>
      </c>
      <c r="B85" s="65"/>
      <c r="C85" s="8">
        <v>204</v>
      </c>
      <c r="D85" s="8">
        <v>86775</v>
      </c>
      <c r="E85" s="137">
        <f t="shared" si="19"/>
        <v>19917</v>
      </c>
      <c r="F85" s="9">
        <v>7.25</v>
      </c>
      <c r="G85" s="9">
        <v>34.799999999999997</v>
      </c>
      <c r="H85" s="9"/>
      <c r="I85" s="8">
        <v>765</v>
      </c>
      <c r="J85" s="8">
        <f t="shared" si="12"/>
        <v>15236.504999999999</v>
      </c>
      <c r="K85" s="11">
        <v>0</v>
      </c>
      <c r="L85" s="54"/>
      <c r="M85" s="8">
        <v>18</v>
      </c>
      <c r="N85" s="8">
        <v>136</v>
      </c>
      <c r="O85" s="8">
        <v>61</v>
      </c>
      <c r="P85" s="8">
        <f t="shared" si="13"/>
        <v>215</v>
      </c>
      <c r="Q85" s="8">
        <f t="shared" si="14"/>
        <v>4282.1549999999997</v>
      </c>
      <c r="R85" s="138" t="s">
        <v>120</v>
      </c>
      <c r="S85" s="9">
        <f t="shared" si="15"/>
        <v>613.87028699740006</v>
      </c>
      <c r="T85" s="25"/>
      <c r="W85" s="139">
        <f t="shared" si="17"/>
        <v>19036.754000000001</v>
      </c>
      <c r="X85" s="139">
        <f t="shared" si="8"/>
        <v>18763.093250000002</v>
      </c>
      <c r="Z85" s="139">
        <f t="shared" si="18"/>
        <v>43852.983999999997</v>
      </c>
      <c r="AA85" s="139">
        <f t="shared" si="9"/>
        <v>134842.88099999999</v>
      </c>
      <c r="AC85" s="84">
        <v>8000</v>
      </c>
      <c r="AD85" s="84">
        <v>30000</v>
      </c>
      <c r="AE85" s="84">
        <v>100</v>
      </c>
      <c r="AF85" s="84">
        <v>6</v>
      </c>
      <c r="AG85" s="84">
        <v>10</v>
      </c>
      <c r="AH85" s="84">
        <v>35000</v>
      </c>
    </row>
    <row r="86" spans="1:34" ht="20.100000000000001" customHeight="1">
      <c r="A86" s="65">
        <f t="shared" si="16"/>
        <v>38163</v>
      </c>
      <c r="B86" s="65"/>
      <c r="C86" s="8">
        <v>185</v>
      </c>
      <c r="D86" s="8">
        <v>106332</v>
      </c>
      <c r="E86" s="137">
        <f t="shared" si="19"/>
        <v>19557</v>
      </c>
      <c r="F86" s="9">
        <v>7.13</v>
      </c>
      <c r="G86" s="9">
        <v>24</v>
      </c>
      <c r="H86" s="9"/>
      <c r="I86" s="8">
        <v>985</v>
      </c>
      <c r="J86" s="8">
        <f t="shared" si="12"/>
        <v>19263.645</v>
      </c>
      <c r="K86" s="11">
        <v>1</v>
      </c>
      <c r="L86" s="54"/>
      <c r="M86" s="8">
        <v>133</v>
      </c>
      <c r="N86" s="8">
        <v>10</v>
      </c>
      <c r="O86" s="8">
        <v>61</v>
      </c>
      <c r="P86" s="8">
        <f t="shared" si="13"/>
        <v>204</v>
      </c>
      <c r="Q86" s="8">
        <f t="shared" si="14"/>
        <v>3989.6280000000002</v>
      </c>
      <c r="R86" s="138" t="s">
        <v>121</v>
      </c>
      <c r="S86" s="9">
        <f t="shared" si="15"/>
        <v>530.32248475457618</v>
      </c>
      <c r="T86" s="25"/>
      <c r="W86" s="139">
        <f t="shared" si="17"/>
        <v>18878.195749999999</v>
      </c>
      <c r="X86" s="139">
        <f t="shared" ref="X86:X149" si="20">AVERAGE(J75:J86)</f>
        <v>18942.496999999999</v>
      </c>
      <c r="Z86" s="139">
        <f t="shared" si="18"/>
        <v>44487.217000000004</v>
      </c>
      <c r="AA86" s="139">
        <f t="shared" ref="AA86:AA149" si="21">360000-(SUM(J75:J86))</f>
        <v>132690.03599999999</v>
      </c>
      <c r="AC86" s="84">
        <v>8000</v>
      </c>
      <c r="AD86" s="84">
        <v>30000</v>
      </c>
      <c r="AE86" s="84">
        <v>100</v>
      </c>
      <c r="AF86" s="84">
        <v>6</v>
      </c>
      <c r="AG86" s="84">
        <v>10</v>
      </c>
      <c r="AH86" s="84">
        <v>35000</v>
      </c>
    </row>
    <row r="87" spans="1:34" ht="20.100000000000001" customHeight="1">
      <c r="A87" s="65">
        <f t="shared" si="16"/>
        <v>38170</v>
      </c>
      <c r="B87" s="65"/>
      <c r="C87" s="8">
        <v>171</v>
      </c>
      <c r="D87" s="8">
        <v>122319</v>
      </c>
      <c r="E87" s="137">
        <f t="shared" si="19"/>
        <v>15987</v>
      </c>
      <c r="F87" s="9">
        <v>7.6</v>
      </c>
      <c r="G87" s="9">
        <v>48.4</v>
      </c>
      <c r="H87" s="9"/>
      <c r="I87" s="8">
        <v>1228</v>
      </c>
      <c r="J87" s="8">
        <f t="shared" si="12"/>
        <v>19632.036</v>
      </c>
      <c r="K87" s="11">
        <v>0.5</v>
      </c>
      <c r="L87" s="54"/>
      <c r="M87" s="8">
        <v>48</v>
      </c>
      <c r="N87" s="8">
        <v>113</v>
      </c>
      <c r="O87" s="8">
        <v>65</v>
      </c>
      <c r="P87" s="8">
        <f t="shared" si="13"/>
        <v>226</v>
      </c>
      <c r="Q87" s="8">
        <f t="shared" si="14"/>
        <v>3613.0619999999999</v>
      </c>
      <c r="R87" s="138" t="s">
        <v>121</v>
      </c>
      <c r="S87" s="9">
        <f t="shared" si="15"/>
        <v>509.45335168211784</v>
      </c>
      <c r="T87" s="25"/>
      <c r="W87" s="139">
        <f t="shared" si="17"/>
        <v>18442.510499999997</v>
      </c>
      <c r="X87" s="139">
        <f t="shared" si="20"/>
        <v>18965.003499999999</v>
      </c>
      <c r="Z87" s="139">
        <f t="shared" si="18"/>
        <v>46229.958000000013</v>
      </c>
      <c r="AA87" s="139">
        <f t="shared" si="21"/>
        <v>132419.95800000001</v>
      </c>
      <c r="AC87" s="84">
        <v>8000</v>
      </c>
      <c r="AD87" s="84">
        <v>30000</v>
      </c>
      <c r="AE87" s="84">
        <v>100</v>
      </c>
      <c r="AF87" s="84">
        <v>6</v>
      </c>
      <c r="AG87" s="84">
        <v>10</v>
      </c>
      <c r="AH87" s="84">
        <v>35000</v>
      </c>
    </row>
    <row r="88" spans="1:34" ht="20.100000000000001" customHeight="1">
      <c r="A88" s="65">
        <f t="shared" si="16"/>
        <v>38177</v>
      </c>
      <c r="B88" s="65"/>
      <c r="C88" s="8">
        <v>166</v>
      </c>
      <c r="D88" s="8">
        <v>139245</v>
      </c>
      <c r="E88" s="137">
        <f t="shared" si="19"/>
        <v>16926</v>
      </c>
      <c r="F88" s="9">
        <v>7.19</v>
      </c>
      <c r="G88" s="9">
        <v>22.4</v>
      </c>
      <c r="H88" s="9"/>
      <c r="I88" s="8">
        <v>1013</v>
      </c>
      <c r="J88" s="8">
        <f t="shared" si="12"/>
        <v>17146.038</v>
      </c>
      <c r="K88" s="11">
        <v>0</v>
      </c>
      <c r="L88" s="54"/>
      <c r="M88" s="8">
        <v>67</v>
      </c>
      <c r="N88" s="8">
        <v>80</v>
      </c>
      <c r="O88" s="8">
        <v>48</v>
      </c>
      <c r="P88" s="8">
        <f t="shared" si="13"/>
        <v>195</v>
      </c>
      <c r="Q88" s="8">
        <f t="shared" si="14"/>
        <v>3300.57</v>
      </c>
      <c r="R88" s="138" t="s">
        <v>121</v>
      </c>
      <c r="S88" s="9">
        <f t="shared" si="15"/>
        <v>454.13034937976551</v>
      </c>
      <c r="T88" s="25"/>
      <c r="W88" s="139">
        <f t="shared" si="17"/>
        <v>17819.556</v>
      </c>
      <c r="X88" s="139">
        <f t="shared" si="20"/>
        <v>18698.519249999998</v>
      </c>
      <c r="Z88" s="139">
        <f t="shared" si="18"/>
        <v>48721.775999999998</v>
      </c>
      <c r="AA88" s="139">
        <f t="shared" si="21"/>
        <v>135617.76900000003</v>
      </c>
      <c r="AC88" s="84">
        <v>8000</v>
      </c>
      <c r="AD88" s="84">
        <v>30000</v>
      </c>
      <c r="AE88" s="84">
        <v>100</v>
      </c>
      <c r="AF88" s="84">
        <v>6</v>
      </c>
      <c r="AG88" s="84">
        <v>10</v>
      </c>
      <c r="AH88" s="84">
        <v>35000</v>
      </c>
    </row>
    <row r="89" spans="1:34" ht="20.100000000000001" customHeight="1">
      <c r="A89" s="65">
        <f t="shared" si="16"/>
        <v>38184</v>
      </c>
      <c r="B89" s="65"/>
      <c r="C89" s="8">
        <v>193</v>
      </c>
      <c r="D89" s="8">
        <v>158648</v>
      </c>
      <c r="E89" s="137">
        <f t="shared" si="19"/>
        <v>19403</v>
      </c>
      <c r="F89" s="9">
        <v>7.32</v>
      </c>
      <c r="G89" s="9">
        <v>20.8</v>
      </c>
      <c r="H89" s="9"/>
      <c r="I89" s="8">
        <v>979</v>
      </c>
      <c r="J89" s="8">
        <f t="shared" si="12"/>
        <v>18995.537</v>
      </c>
      <c r="K89" s="11">
        <v>1</v>
      </c>
      <c r="L89" s="54"/>
      <c r="M89" s="8">
        <v>80</v>
      </c>
      <c r="N89" s="8">
        <v>83</v>
      </c>
      <c r="O89" s="8">
        <v>58</v>
      </c>
      <c r="P89" s="8">
        <f t="shared" si="13"/>
        <v>221</v>
      </c>
      <c r="Q89" s="8">
        <f t="shared" si="14"/>
        <v>4288.0630000000001</v>
      </c>
      <c r="R89" s="138" t="s">
        <v>121</v>
      </c>
      <c r="S89" s="9">
        <f t="shared" si="15"/>
        <v>590.06334078023178</v>
      </c>
      <c r="T89" s="25"/>
      <c r="W89" s="139">
        <f t="shared" si="17"/>
        <v>18759.313999999998</v>
      </c>
      <c r="X89" s="139">
        <f t="shared" si="20"/>
        <v>18813.951499999999</v>
      </c>
      <c r="Z89" s="139">
        <f t="shared" si="18"/>
        <v>44962.744000000006</v>
      </c>
      <c r="AA89" s="139">
        <f t="shared" si="21"/>
        <v>134232.58199999999</v>
      </c>
      <c r="AC89" s="84">
        <v>8000</v>
      </c>
      <c r="AD89" s="84">
        <v>30000</v>
      </c>
      <c r="AE89" s="84">
        <v>100</v>
      </c>
      <c r="AF89" s="84">
        <v>6</v>
      </c>
      <c r="AG89" s="84">
        <v>10</v>
      </c>
      <c r="AH89" s="84">
        <v>35000</v>
      </c>
    </row>
    <row r="90" spans="1:34" ht="20.100000000000001" customHeight="1">
      <c r="A90" s="65">
        <f t="shared" si="16"/>
        <v>38191</v>
      </c>
      <c r="B90" s="65"/>
      <c r="C90" s="8">
        <v>201</v>
      </c>
      <c r="D90" s="8">
        <v>179084</v>
      </c>
      <c r="E90" s="137">
        <f t="shared" si="19"/>
        <v>20436</v>
      </c>
      <c r="F90" s="9">
        <v>7.25</v>
      </c>
      <c r="G90" s="9">
        <v>33.200000000000003</v>
      </c>
      <c r="H90" s="9"/>
      <c r="I90" s="8">
        <v>982</v>
      </c>
      <c r="J90" s="8">
        <f t="shared" si="12"/>
        <v>20068.151999999998</v>
      </c>
      <c r="K90" s="11">
        <v>0.5</v>
      </c>
      <c r="L90" s="54"/>
      <c r="M90" s="8">
        <v>74</v>
      </c>
      <c r="N90" s="8">
        <v>65</v>
      </c>
      <c r="O90" s="8">
        <v>52</v>
      </c>
      <c r="P90" s="8">
        <f t="shared" si="13"/>
        <v>191</v>
      </c>
      <c r="Q90" s="8">
        <f t="shared" si="14"/>
        <v>3903.2759999999998</v>
      </c>
      <c r="R90" s="138" t="s">
        <v>120</v>
      </c>
      <c r="S90" s="9">
        <f t="shared" si="15"/>
        <v>536.0856929555024</v>
      </c>
      <c r="T90" s="25"/>
      <c r="W90" s="139">
        <f t="shared" si="17"/>
        <v>18960.440750000002</v>
      </c>
      <c r="X90" s="139">
        <f t="shared" si="20"/>
        <v>18922.380833333333</v>
      </c>
      <c r="Z90" s="139">
        <f t="shared" si="18"/>
        <v>44158.236999999994</v>
      </c>
      <c r="AA90" s="139">
        <f t="shared" si="21"/>
        <v>132931.43000000002</v>
      </c>
      <c r="AC90" s="84">
        <v>8000</v>
      </c>
      <c r="AD90" s="84">
        <v>30000</v>
      </c>
      <c r="AE90" s="84">
        <v>100</v>
      </c>
      <c r="AF90" s="84">
        <v>6</v>
      </c>
      <c r="AG90" s="84">
        <v>10</v>
      </c>
      <c r="AH90" s="84">
        <v>35000</v>
      </c>
    </row>
    <row r="91" spans="1:34" ht="20.100000000000001" customHeight="1">
      <c r="A91" s="65">
        <f t="shared" si="16"/>
        <v>38198</v>
      </c>
      <c r="B91" s="65"/>
      <c r="C91" s="8">
        <v>203</v>
      </c>
      <c r="D91" s="8">
        <v>199766</v>
      </c>
      <c r="E91" s="137">
        <f t="shared" si="19"/>
        <v>20682</v>
      </c>
      <c r="F91" s="9">
        <v>7.41</v>
      </c>
      <c r="G91" s="9">
        <v>11.3</v>
      </c>
      <c r="H91" s="9"/>
      <c r="I91" s="8">
        <v>1004</v>
      </c>
      <c r="J91" s="8">
        <f t="shared" si="12"/>
        <v>20764.727999999999</v>
      </c>
      <c r="K91" s="11">
        <v>0</v>
      </c>
      <c r="L91" s="54"/>
      <c r="M91" s="8">
        <v>75</v>
      </c>
      <c r="N91" s="8">
        <v>92</v>
      </c>
      <c r="O91" s="8">
        <v>50</v>
      </c>
      <c r="P91" s="8">
        <f t="shared" si="13"/>
        <v>217</v>
      </c>
      <c r="Q91" s="8">
        <f t="shared" si="14"/>
        <v>4487.9939999999997</v>
      </c>
      <c r="R91" s="138" t="s">
        <v>120</v>
      </c>
      <c r="S91" s="9">
        <f t="shared" si="15"/>
        <v>615.76128192872341</v>
      </c>
      <c r="T91" s="25"/>
      <c r="W91" s="139">
        <f t="shared" si="17"/>
        <v>19243.61375</v>
      </c>
      <c r="X91" s="139">
        <f t="shared" si="20"/>
        <v>19070.494166666667</v>
      </c>
      <c r="Z91" s="139">
        <f t="shared" si="18"/>
        <v>43025.544999999998</v>
      </c>
      <c r="AA91" s="139">
        <f t="shared" si="21"/>
        <v>131154.06999999998</v>
      </c>
      <c r="AC91" s="84">
        <v>8000</v>
      </c>
      <c r="AD91" s="84">
        <v>30000</v>
      </c>
      <c r="AE91" s="84">
        <v>100</v>
      </c>
      <c r="AF91" s="84">
        <v>6</v>
      </c>
      <c r="AG91" s="84">
        <v>10</v>
      </c>
      <c r="AH91" s="84">
        <v>35000</v>
      </c>
    </row>
    <row r="92" spans="1:34" ht="20.100000000000001" customHeight="1">
      <c r="A92" s="65">
        <f t="shared" si="16"/>
        <v>38205</v>
      </c>
      <c r="B92" s="65"/>
      <c r="C92" s="8">
        <v>156</v>
      </c>
      <c r="D92" s="8">
        <v>215482</v>
      </c>
      <c r="E92" s="137">
        <f t="shared" si="19"/>
        <v>15716</v>
      </c>
      <c r="F92" s="9">
        <v>7.34</v>
      </c>
      <c r="G92" s="9">
        <v>16</v>
      </c>
      <c r="H92" s="9"/>
      <c r="I92" s="8">
        <v>847</v>
      </c>
      <c r="J92" s="8">
        <f t="shared" si="12"/>
        <v>13311.451999999999</v>
      </c>
      <c r="K92" s="11">
        <v>1</v>
      </c>
      <c r="L92" s="54"/>
      <c r="M92" s="8">
        <v>88</v>
      </c>
      <c r="N92" s="8">
        <v>51</v>
      </c>
      <c r="O92" s="8">
        <v>0</v>
      </c>
      <c r="P92" s="8">
        <f t="shared" si="13"/>
        <v>139</v>
      </c>
      <c r="Q92" s="8">
        <f t="shared" si="14"/>
        <v>2184.5239999999999</v>
      </c>
      <c r="R92" s="138" t="s">
        <v>120</v>
      </c>
      <c r="S92" s="9">
        <f t="shared" si="15"/>
        <v>276.58936447490902</v>
      </c>
      <c r="T92" s="25"/>
      <c r="W92" s="139">
        <f t="shared" si="17"/>
        <v>18284.967250000002</v>
      </c>
      <c r="X92" s="139">
        <f t="shared" si="20"/>
        <v>18704.146250000002</v>
      </c>
      <c r="Z92" s="139">
        <f t="shared" si="18"/>
        <v>46860.130999999994</v>
      </c>
      <c r="AA92" s="139">
        <f t="shared" si="21"/>
        <v>135550.245</v>
      </c>
      <c r="AC92" s="84">
        <v>8000</v>
      </c>
      <c r="AD92" s="84">
        <v>30000</v>
      </c>
      <c r="AE92" s="84">
        <v>100</v>
      </c>
      <c r="AF92" s="84">
        <v>6</v>
      </c>
      <c r="AG92" s="84">
        <v>10</v>
      </c>
      <c r="AH92" s="84">
        <v>35000</v>
      </c>
    </row>
    <row r="93" spans="1:34" ht="20.100000000000001" customHeight="1">
      <c r="A93" s="65">
        <f t="shared" si="16"/>
        <v>38212</v>
      </c>
      <c r="B93" s="65"/>
      <c r="C93" s="8">
        <v>213</v>
      </c>
      <c r="D93" s="8">
        <v>236546</v>
      </c>
      <c r="E93" s="137">
        <f t="shared" si="19"/>
        <v>21064</v>
      </c>
      <c r="F93" s="9">
        <v>7.26</v>
      </c>
      <c r="G93" s="9">
        <v>32.4</v>
      </c>
      <c r="H93" s="9"/>
      <c r="I93" s="8">
        <v>839</v>
      </c>
      <c r="J93" s="8">
        <f t="shared" si="12"/>
        <v>17672.696</v>
      </c>
      <c r="K93" s="11">
        <v>0.5</v>
      </c>
      <c r="L93" s="54"/>
      <c r="M93" s="8">
        <v>70</v>
      </c>
      <c r="N93" s="8">
        <v>75</v>
      </c>
      <c r="O93" s="8">
        <v>12</v>
      </c>
      <c r="P93" s="8">
        <f t="shared" si="13"/>
        <v>157</v>
      </c>
      <c r="Q93" s="8">
        <f t="shared" si="14"/>
        <v>3307.0479999999998</v>
      </c>
      <c r="R93" s="138" t="s">
        <v>120</v>
      </c>
      <c r="S93" s="9">
        <f t="shared" si="15"/>
        <v>436.09099283615365</v>
      </c>
      <c r="T93" s="25"/>
      <c r="W93" s="139">
        <f t="shared" si="17"/>
        <v>17954.256999999998</v>
      </c>
      <c r="X93" s="139">
        <f t="shared" si="20"/>
        <v>18583.441666666669</v>
      </c>
      <c r="Z93" s="139">
        <f t="shared" si="18"/>
        <v>48182.972000000009</v>
      </c>
      <c r="AA93" s="139">
        <f t="shared" si="21"/>
        <v>136998.69999999998</v>
      </c>
      <c r="AC93" s="84">
        <v>8000</v>
      </c>
      <c r="AD93" s="84">
        <v>30000</v>
      </c>
      <c r="AE93" s="84">
        <v>100</v>
      </c>
      <c r="AF93" s="84">
        <v>6</v>
      </c>
      <c r="AG93" s="84">
        <v>10</v>
      </c>
      <c r="AH93" s="84">
        <v>35000</v>
      </c>
    </row>
    <row r="94" spans="1:34" ht="20.100000000000001" customHeight="1">
      <c r="A94" s="65">
        <f t="shared" si="16"/>
        <v>38219</v>
      </c>
      <c r="B94" s="65"/>
      <c r="C94" s="8">
        <v>185</v>
      </c>
      <c r="D94" s="8">
        <v>254815</v>
      </c>
      <c r="E94" s="137">
        <f t="shared" si="19"/>
        <v>18269</v>
      </c>
      <c r="F94" s="9">
        <v>7.48</v>
      </c>
      <c r="G94" s="9">
        <v>37.200000000000003</v>
      </c>
      <c r="H94" s="9"/>
      <c r="I94" s="8">
        <v>972</v>
      </c>
      <c r="J94" s="8">
        <f t="shared" si="12"/>
        <v>17757.468000000001</v>
      </c>
      <c r="K94" s="11">
        <v>1</v>
      </c>
      <c r="L94" s="54"/>
      <c r="M94" s="8">
        <v>27</v>
      </c>
      <c r="N94" s="8">
        <v>89</v>
      </c>
      <c r="O94" s="8">
        <v>70</v>
      </c>
      <c r="P94" s="8">
        <f t="shared" si="13"/>
        <v>186</v>
      </c>
      <c r="Q94" s="8">
        <f t="shared" si="14"/>
        <v>3398.0340000000001</v>
      </c>
      <c r="R94" s="138" t="s">
        <v>121</v>
      </c>
      <c r="S94" s="9">
        <f t="shared" si="15"/>
        <v>490.18961910514651</v>
      </c>
      <c r="T94" s="25"/>
      <c r="W94" s="139">
        <f t="shared" si="17"/>
        <v>17376.586000000003</v>
      </c>
      <c r="X94" s="139">
        <f t="shared" si="20"/>
        <v>18405.074166666665</v>
      </c>
      <c r="Z94" s="139">
        <f t="shared" si="18"/>
        <v>50493.655999999988</v>
      </c>
      <c r="AA94" s="139">
        <f t="shared" si="21"/>
        <v>139139.11000000002</v>
      </c>
      <c r="AC94" s="84">
        <v>8000</v>
      </c>
      <c r="AD94" s="84">
        <v>30000</v>
      </c>
      <c r="AE94" s="84">
        <v>100</v>
      </c>
      <c r="AF94" s="84">
        <v>6</v>
      </c>
      <c r="AG94" s="84">
        <v>10</v>
      </c>
      <c r="AH94" s="84">
        <v>35000</v>
      </c>
    </row>
    <row r="95" spans="1:34" ht="20.100000000000001" customHeight="1">
      <c r="A95" s="65">
        <f t="shared" si="16"/>
        <v>38226</v>
      </c>
      <c r="B95" s="65"/>
      <c r="C95" s="8">
        <v>187</v>
      </c>
      <c r="D95" s="8">
        <v>274761</v>
      </c>
      <c r="E95" s="137">
        <f t="shared" si="19"/>
        <v>19946</v>
      </c>
      <c r="F95" s="9">
        <v>7.36</v>
      </c>
      <c r="G95" s="9">
        <v>25.2</v>
      </c>
      <c r="H95" s="9"/>
      <c r="I95" s="8">
        <v>855</v>
      </c>
      <c r="J95" s="8">
        <f t="shared" si="12"/>
        <v>17053.830000000002</v>
      </c>
      <c r="K95" s="11">
        <v>0</v>
      </c>
      <c r="L95" s="54"/>
      <c r="M95" s="8">
        <v>62</v>
      </c>
      <c r="N95" s="8">
        <v>69</v>
      </c>
      <c r="O95" s="8">
        <v>64</v>
      </c>
      <c r="P95" s="8">
        <f t="shared" si="13"/>
        <v>195</v>
      </c>
      <c r="Q95" s="8">
        <f t="shared" si="14"/>
        <v>3889.47</v>
      </c>
      <c r="R95" s="138" t="s">
        <v>121</v>
      </c>
      <c r="S95" s="9">
        <f t="shared" si="15"/>
        <v>544.16698002001795</v>
      </c>
      <c r="T95" s="25"/>
      <c r="W95" s="139">
        <f t="shared" si="17"/>
        <v>16448.861499999999</v>
      </c>
      <c r="X95" s="139">
        <f t="shared" si="20"/>
        <v>18044.995249999996</v>
      </c>
      <c r="Z95" s="139">
        <f t="shared" si="18"/>
        <v>54204.554000000004</v>
      </c>
      <c r="AA95" s="139">
        <f t="shared" si="21"/>
        <v>143460.05700000003</v>
      </c>
      <c r="AC95" s="84">
        <v>8000</v>
      </c>
      <c r="AD95" s="84">
        <v>30000</v>
      </c>
      <c r="AE95" s="84">
        <v>100</v>
      </c>
      <c r="AF95" s="84">
        <v>6</v>
      </c>
      <c r="AG95" s="84">
        <v>10</v>
      </c>
      <c r="AH95" s="84">
        <v>35000</v>
      </c>
    </row>
    <row r="96" spans="1:34" ht="20.100000000000001" customHeight="1">
      <c r="A96" s="65">
        <f t="shared" si="16"/>
        <v>38233</v>
      </c>
      <c r="B96" s="65"/>
      <c r="C96" s="8">
        <v>200</v>
      </c>
      <c r="D96" s="8">
        <v>295829</v>
      </c>
      <c r="E96" s="137">
        <f t="shared" si="19"/>
        <v>21068</v>
      </c>
      <c r="F96" s="9">
        <v>7.41</v>
      </c>
      <c r="G96" s="9">
        <v>27.2</v>
      </c>
      <c r="H96" s="9"/>
      <c r="I96" s="8">
        <v>878</v>
      </c>
      <c r="J96" s="8">
        <f t="shared" si="12"/>
        <v>18497.704000000002</v>
      </c>
      <c r="K96" s="11">
        <v>0</v>
      </c>
      <c r="L96" s="54"/>
      <c r="M96" s="8">
        <v>40</v>
      </c>
      <c r="N96" s="8">
        <v>88</v>
      </c>
      <c r="O96" s="8">
        <v>52</v>
      </c>
      <c r="P96" s="8">
        <f t="shared" si="13"/>
        <v>180</v>
      </c>
      <c r="Q96" s="8">
        <f t="shared" si="14"/>
        <v>3792.24</v>
      </c>
      <c r="R96" s="138" t="s">
        <v>121</v>
      </c>
      <c r="S96" s="9">
        <f t="shared" si="15"/>
        <v>534.11932121169684</v>
      </c>
      <c r="T96" s="25"/>
      <c r="W96" s="139">
        <f t="shared" si="17"/>
        <v>17745.424500000001</v>
      </c>
      <c r="X96" s="139">
        <f t="shared" si="20"/>
        <v>17949.982583333334</v>
      </c>
      <c r="Z96" s="139">
        <f t="shared" si="18"/>
        <v>49018.301999999996</v>
      </c>
      <c r="AA96" s="139">
        <f t="shared" si="21"/>
        <v>144600.209</v>
      </c>
      <c r="AC96" s="84">
        <v>8000</v>
      </c>
      <c r="AD96" s="84">
        <v>30000</v>
      </c>
      <c r="AE96" s="84">
        <v>100</v>
      </c>
      <c r="AF96" s="84">
        <v>6</v>
      </c>
      <c r="AG96" s="84">
        <v>10</v>
      </c>
      <c r="AH96" s="84">
        <v>35000</v>
      </c>
    </row>
    <row r="97" spans="1:34" ht="20.100000000000001" customHeight="1">
      <c r="A97" s="65">
        <f t="shared" si="16"/>
        <v>38240</v>
      </c>
      <c r="B97" s="65"/>
      <c r="C97" s="8">
        <v>209</v>
      </c>
      <c r="D97" s="8">
        <v>317502</v>
      </c>
      <c r="E97" s="137">
        <f t="shared" si="19"/>
        <v>21673</v>
      </c>
      <c r="F97" s="9">
        <v>7.19</v>
      </c>
      <c r="G97" s="9">
        <v>34</v>
      </c>
      <c r="H97" s="9"/>
      <c r="I97" s="8">
        <v>859</v>
      </c>
      <c r="J97" s="8">
        <f t="shared" si="12"/>
        <v>18617.107</v>
      </c>
      <c r="K97" s="11">
        <v>0</v>
      </c>
      <c r="L97" s="54"/>
      <c r="M97" s="8">
        <v>0</v>
      </c>
      <c r="N97" s="8">
        <v>108</v>
      </c>
      <c r="O97" s="8">
        <v>58</v>
      </c>
      <c r="P97" s="8">
        <f t="shared" si="13"/>
        <v>166</v>
      </c>
      <c r="Q97" s="8">
        <f t="shared" si="14"/>
        <v>3597.7179999999998</v>
      </c>
      <c r="R97" s="138" t="s">
        <v>121</v>
      </c>
      <c r="S97" s="9">
        <f t="shared" si="15"/>
        <v>526.73258085808584</v>
      </c>
      <c r="T97" s="25"/>
      <c r="W97" s="139">
        <f t="shared" si="17"/>
        <v>17981.527250000003</v>
      </c>
      <c r="X97" s="139">
        <f t="shared" si="20"/>
        <v>18231.699416666666</v>
      </c>
      <c r="Z97" s="139">
        <f t="shared" si="18"/>
        <v>48073.890999999989</v>
      </c>
      <c r="AA97" s="139">
        <f t="shared" si="21"/>
        <v>141219.60700000002</v>
      </c>
      <c r="AC97" s="84">
        <v>8000</v>
      </c>
      <c r="AD97" s="84">
        <v>30000</v>
      </c>
      <c r="AE97" s="84">
        <v>100</v>
      </c>
      <c r="AF97" s="84">
        <v>6</v>
      </c>
      <c r="AG97" s="84">
        <v>10</v>
      </c>
      <c r="AH97" s="84">
        <v>35000</v>
      </c>
    </row>
    <row r="98" spans="1:34" ht="20.100000000000001" customHeight="1">
      <c r="A98" s="65">
        <f t="shared" si="16"/>
        <v>38247</v>
      </c>
      <c r="B98" s="65"/>
      <c r="C98" s="8">
        <v>163</v>
      </c>
      <c r="D98" s="8">
        <v>334141</v>
      </c>
      <c r="E98" s="137">
        <f t="shared" si="19"/>
        <v>16639</v>
      </c>
      <c r="F98" s="9">
        <v>7.34</v>
      </c>
      <c r="G98" s="9">
        <v>57.2</v>
      </c>
      <c r="H98" s="9"/>
      <c r="I98" s="8">
        <v>906</v>
      </c>
      <c r="J98" s="8">
        <f t="shared" si="12"/>
        <v>15074.933999999999</v>
      </c>
      <c r="K98" s="11">
        <v>1</v>
      </c>
      <c r="L98" s="54"/>
      <c r="M98" s="8">
        <v>0</v>
      </c>
      <c r="N98" s="8">
        <v>116</v>
      </c>
      <c r="O98" s="8">
        <v>67</v>
      </c>
      <c r="P98" s="8">
        <f t="shared" si="13"/>
        <v>183</v>
      </c>
      <c r="Q98" s="8">
        <f t="shared" si="14"/>
        <v>3044.9369999999999</v>
      </c>
      <c r="R98" s="138" t="s">
        <v>120</v>
      </c>
      <c r="S98" s="9">
        <f t="shared" si="15"/>
        <v>446.93713599635822</v>
      </c>
      <c r="T98" s="25"/>
      <c r="W98" s="139">
        <f t="shared" si="17"/>
        <v>17310.893749999999</v>
      </c>
      <c r="X98" s="139">
        <f t="shared" si="20"/>
        <v>17882.640166666668</v>
      </c>
      <c r="Z98" s="139">
        <f t="shared" si="18"/>
        <v>50756.425000000003</v>
      </c>
      <c r="AA98" s="139">
        <f t="shared" si="21"/>
        <v>145408.31799999997</v>
      </c>
      <c r="AC98" s="84">
        <v>8000</v>
      </c>
      <c r="AD98" s="84">
        <v>30000</v>
      </c>
      <c r="AE98" s="84">
        <v>100</v>
      </c>
      <c r="AF98" s="84">
        <v>6</v>
      </c>
      <c r="AG98" s="84">
        <v>10</v>
      </c>
      <c r="AH98" s="84">
        <v>35000</v>
      </c>
    </row>
    <row r="99" spans="1:34" ht="20.100000000000001" customHeight="1">
      <c r="A99" s="65">
        <f t="shared" si="16"/>
        <v>38254</v>
      </c>
      <c r="B99" s="65"/>
      <c r="C99" s="8">
        <v>207</v>
      </c>
      <c r="D99" s="8">
        <v>355399</v>
      </c>
      <c r="E99" s="137">
        <f t="shared" si="19"/>
        <v>21258</v>
      </c>
      <c r="F99" s="9">
        <v>7.26</v>
      </c>
      <c r="G99" s="9">
        <v>28.8</v>
      </c>
      <c r="H99" s="9"/>
      <c r="I99" s="8">
        <v>866</v>
      </c>
      <c r="J99" s="8">
        <f t="shared" si="12"/>
        <v>18409.428</v>
      </c>
      <c r="K99" s="11">
        <v>1</v>
      </c>
      <c r="L99" s="54"/>
      <c r="M99" s="8">
        <v>31</v>
      </c>
      <c r="N99" s="8">
        <v>88</v>
      </c>
      <c r="O99" s="8">
        <v>46</v>
      </c>
      <c r="P99" s="8">
        <f t="shared" si="13"/>
        <v>165</v>
      </c>
      <c r="Q99" s="8">
        <f t="shared" si="14"/>
        <v>3507.57</v>
      </c>
      <c r="R99" s="138" t="s">
        <v>121</v>
      </c>
      <c r="S99" s="9">
        <f t="shared" si="15"/>
        <v>495.51803545447382</v>
      </c>
      <c r="T99" s="25"/>
      <c r="W99" s="139">
        <f t="shared" si="17"/>
        <v>17649.793250000002</v>
      </c>
      <c r="X99" s="139">
        <f t="shared" si="20"/>
        <v>17780.75616666667</v>
      </c>
      <c r="Z99" s="139">
        <f t="shared" si="18"/>
        <v>49400.82699999999</v>
      </c>
      <c r="AA99" s="139">
        <f t="shared" si="21"/>
        <v>146630.92599999998</v>
      </c>
      <c r="AC99" s="84">
        <v>8000</v>
      </c>
      <c r="AD99" s="84">
        <v>30000</v>
      </c>
      <c r="AE99" s="84">
        <v>100</v>
      </c>
      <c r="AF99" s="84">
        <v>6</v>
      </c>
      <c r="AG99" s="84">
        <v>10</v>
      </c>
      <c r="AH99" s="84">
        <v>35000</v>
      </c>
    </row>
    <row r="100" spans="1:34" ht="20.100000000000001" customHeight="1">
      <c r="A100" s="65">
        <f t="shared" si="16"/>
        <v>38261</v>
      </c>
      <c r="B100" s="65"/>
      <c r="C100" s="8">
        <v>167</v>
      </c>
      <c r="D100" s="8">
        <v>372559</v>
      </c>
      <c r="E100" s="137">
        <f t="shared" si="19"/>
        <v>17160</v>
      </c>
      <c r="F100" s="9">
        <v>7.61</v>
      </c>
      <c r="G100" s="9">
        <v>40</v>
      </c>
      <c r="H100" s="9"/>
      <c r="I100" s="8">
        <v>954</v>
      </c>
      <c r="J100" s="8">
        <f t="shared" si="12"/>
        <v>16370.64</v>
      </c>
      <c r="K100" s="11">
        <v>1</v>
      </c>
      <c r="L100" s="54"/>
      <c r="M100" s="8">
        <v>69</v>
      </c>
      <c r="N100" s="8">
        <v>43</v>
      </c>
      <c r="O100" s="8">
        <v>48</v>
      </c>
      <c r="P100" s="8">
        <f t="shared" si="13"/>
        <v>160</v>
      </c>
      <c r="Q100" s="8">
        <f t="shared" si="14"/>
        <v>2745.6</v>
      </c>
      <c r="R100" s="138" t="s">
        <v>121</v>
      </c>
      <c r="S100" s="9">
        <f t="shared" si="15"/>
        <v>376.50660293615573</v>
      </c>
      <c r="T100" s="25"/>
      <c r="W100" s="139">
        <f t="shared" si="17"/>
        <v>17118.027249999999</v>
      </c>
      <c r="X100" s="139">
        <f t="shared" si="20"/>
        <v>17716.13966666667</v>
      </c>
      <c r="Z100" s="139">
        <f t="shared" si="18"/>
        <v>51527.891000000003</v>
      </c>
      <c r="AA100" s="139">
        <f t="shared" si="21"/>
        <v>147406.32399999996</v>
      </c>
      <c r="AC100" s="84">
        <v>8000</v>
      </c>
      <c r="AD100" s="84">
        <v>30000</v>
      </c>
      <c r="AE100" s="84">
        <v>100</v>
      </c>
      <c r="AF100" s="84">
        <v>6</v>
      </c>
      <c r="AG100" s="84">
        <v>10</v>
      </c>
      <c r="AH100" s="84">
        <v>35000</v>
      </c>
    </row>
    <row r="101" spans="1:34" ht="20.100000000000001" customHeight="1">
      <c r="A101" s="65">
        <f t="shared" si="16"/>
        <v>38268</v>
      </c>
      <c r="B101" s="65"/>
      <c r="C101" s="8">
        <v>167</v>
      </c>
      <c r="D101" s="8">
        <v>389699</v>
      </c>
      <c r="E101" s="137">
        <f t="shared" si="19"/>
        <v>17140</v>
      </c>
      <c r="F101" s="9">
        <v>7.52</v>
      </c>
      <c r="G101" s="9">
        <v>40.799999999999997</v>
      </c>
      <c r="H101" s="9"/>
      <c r="I101" s="8">
        <v>844</v>
      </c>
      <c r="J101" s="8">
        <f t="shared" si="12"/>
        <v>14466.16</v>
      </c>
      <c r="K101" s="11">
        <v>0.5</v>
      </c>
      <c r="L101" s="54"/>
      <c r="M101" s="8">
        <v>63</v>
      </c>
      <c r="N101" s="8">
        <v>72</v>
      </c>
      <c r="O101" s="8">
        <v>53</v>
      </c>
      <c r="P101" s="8">
        <f t="shared" si="13"/>
        <v>188</v>
      </c>
      <c r="Q101" s="8">
        <f t="shared" si="14"/>
        <v>3222.32</v>
      </c>
      <c r="R101" s="138" t="s">
        <v>121</v>
      </c>
      <c r="S101" s="9">
        <f t="shared" si="15"/>
        <v>446.45235356426889</v>
      </c>
      <c r="T101" s="25"/>
      <c r="W101" s="139">
        <f t="shared" si="17"/>
        <v>16080.290499999999</v>
      </c>
      <c r="X101" s="139">
        <f t="shared" si="20"/>
        <v>17338.691583333337</v>
      </c>
      <c r="Z101" s="139">
        <f t="shared" si="18"/>
        <v>55678.838000000003</v>
      </c>
      <c r="AA101" s="139">
        <f t="shared" si="21"/>
        <v>151935.70099999997</v>
      </c>
      <c r="AC101" s="84">
        <v>8000</v>
      </c>
      <c r="AD101" s="84">
        <v>30000</v>
      </c>
      <c r="AE101" s="84">
        <v>100</v>
      </c>
      <c r="AF101" s="84">
        <v>6</v>
      </c>
      <c r="AG101" s="84">
        <v>10</v>
      </c>
      <c r="AH101" s="84">
        <v>35000</v>
      </c>
    </row>
    <row r="102" spans="1:34" ht="20.100000000000001" customHeight="1">
      <c r="A102" s="65">
        <f t="shared" si="16"/>
        <v>38275</v>
      </c>
      <c r="B102" s="65"/>
      <c r="C102" s="8">
        <v>182</v>
      </c>
      <c r="D102" s="8">
        <v>408060</v>
      </c>
      <c r="E102" s="137">
        <f t="shared" si="19"/>
        <v>18361</v>
      </c>
      <c r="F102" s="9">
        <v>7.29</v>
      </c>
      <c r="G102" s="9">
        <v>39.6</v>
      </c>
      <c r="H102" s="9"/>
      <c r="I102" s="8">
        <v>895</v>
      </c>
      <c r="J102" s="8">
        <f t="shared" si="12"/>
        <v>16433.095000000001</v>
      </c>
      <c r="K102" s="11">
        <v>1.5</v>
      </c>
      <c r="L102" s="54"/>
      <c r="M102" s="8">
        <v>87</v>
      </c>
      <c r="N102" s="8">
        <v>48</v>
      </c>
      <c r="O102" s="8">
        <v>54</v>
      </c>
      <c r="P102" s="8">
        <f t="shared" si="13"/>
        <v>189</v>
      </c>
      <c r="Q102" s="8">
        <f t="shared" si="14"/>
        <v>3470.2289999999998</v>
      </c>
      <c r="R102" s="138" t="s">
        <v>121</v>
      </c>
      <c r="S102" s="9">
        <f t="shared" si="15"/>
        <v>472.85775379713033</v>
      </c>
      <c r="T102" s="25"/>
      <c r="W102" s="139">
        <f t="shared" si="17"/>
        <v>16419.830750000001</v>
      </c>
      <c r="X102" s="139">
        <f t="shared" si="20"/>
        <v>17035.770166666669</v>
      </c>
      <c r="Z102" s="139">
        <f t="shared" si="18"/>
        <v>54320.676999999996</v>
      </c>
      <c r="AA102" s="139">
        <f t="shared" si="21"/>
        <v>155570.75799999997</v>
      </c>
      <c r="AC102" s="84">
        <v>8000</v>
      </c>
      <c r="AD102" s="84">
        <v>30000</v>
      </c>
      <c r="AE102" s="84">
        <v>100</v>
      </c>
      <c r="AF102" s="84">
        <v>6</v>
      </c>
      <c r="AG102" s="84">
        <v>10</v>
      </c>
      <c r="AH102" s="84">
        <v>35000</v>
      </c>
    </row>
    <row r="103" spans="1:34" ht="20.100000000000001" customHeight="1">
      <c r="A103" s="65">
        <f t="shared" si="16"/>
        <v>38282</v>
      </c>
      <c r="B103" s="65"/>
      <c r="C103" s="8">
        <v>207</v>
      </c>
      <c r="D103" s="8">
        <v>429345</v>
      </c>
      <c r="E103" s="137">
        <f t="shared" si="19"/>
        <v>21285</v>
      </c>
      <c r="F103" s="9">
        <v>7.51</v>
      </c>
      <c r="G103" s="9">
        <v>29.6</v>
      </c>
      <c r="H103" s="9"/>
      <c r="I103" s="8">
        <v>818</v>
      </c>
      <c r="J103" s="8">
        <f t="shared" si="12"/>
        <v>17411.13</v>
      </c>
      <c r="K103" s="11">
        <v>0.5</v>
      </c>
      <c r="L103" s="54"/>
      <c r="M103" s="8">
        <v>85</v>
      </c>
      <c r="N103" s="8">
        <v>53</v>
      </c>
      <c r="O103" s="8">
        <v>45</v>
      </c>
      <c r="P103" s="8">
        <f t="shared" si="13"/>
        <v>183</v>
      </c>
      <c r="Q103" s="8">
        <f t="shared" si="14"/>
        <v>3895.1550000000002</v>
      </c>
      <c r="R103" s="138" t="s">
        <v>120</v>
      </c>
      <c r="S103" s="9">
        <f t="shared" si="15"/>
        <v>526.99221025816109</v>
      </c>
      <c r="T103" s="25"/>
      <c r="W103" s="139">
        <f t="shared" si="17"/>
        <v>16170.256250000002</v>
      </c>
      <c r="X103" s="139">
        <f t="shared" si="20"/>
        <v>16756.30366666667</v>
      </c>
      <c r="Z103" s="139">
        <f t="shared" si="18"/>
        <v>55318.974999999991</v>
      </c>
      <c r="AA103" s="139">
        <f t="shared" si="21"/>
        <v>158924.35599999997</v>
      </c>
      <c r="AC103" s="84">
        <v>8000</v>
      </c>
      <c r="AD103" s="84">
        <v>30000</v>
      </c>
      <c r="AE103" s="84">
        <v>100</v>
      </c>
      <c r="AF103" s="84">
        <v>6</v>
      </c>
      <c r="AG103" s="84">
        <v>10</v>
      </c>
      <c r="AH103" s="84">
        <v>35000</v>
      </c>
    </row>
    <row r="104" spans="1:34" ht="20.100000000000001" customHeight="1">
      <c r="A104" s="65">
        <f t="shared" si="16"/>
        <v>38289</v>
      </c>
      <c r="B104" s="65"/>
      <c r="C104" s="8">
        <v>176</v>
      </c>
      <c r="D104" s="8">
        <v>447369</v>
      </c>
      <c r="E104" s="137">
        <f t="shared" si="19"/>
        <v>18024</v>
      </c>
      <c r="F104" s="9">
        <v>7.38</v>
      </c>
      <c r="G104" s="9">
        <v>45.2</v>
      </c>
      <c r="H104" s="9"/>
      <c r="I104" s="8">
        <v>992</v>
      </c>
      <c r="J104" s="8">
        <f t="shared" si="12"/>
        <v>17879.808000000001</v>
      </c>
      <c r="K104" s="11">
        <v>0.5</v>
      </c>
      <c r="L104" s="54"/>
      <c r="M104" s="8">
        <v>36</v>
      </c>
      <c r="N104" s="8">
        <v>65</v>
      </c>
      <c r="O104" s="8">
        <v>36</v>
      </c>
      <c r="P104" s="8">
        <f t="shared" si="13"/>
        <v>137</v>
      </c>
      <c r="Q104" s="8">
        <f t="shared" si="14"/>
        <v>2469.288</v>
      </c>
      <c r="R104" s="138" t="s">
        <v>121</v>
      </c>
      <c r="S104" s="9">
        <f t="shared" si="15"/>
        <v>344.4511981511148</v>
      </c>
      <c r="T104" s="25"/>
      <c r="W104" s="139">
        <f t="shared" si="17"/>
        <v>16547.54825</v>
      </c>
      <c r="X104" s="139">
        <f t="shared" si="20"/>
        <v>17137</v>
      </c>
      <c r="Z104" s="139">
        <f t="shared" si="18"/>
        <v>53809.807000000001</v>
      </c>
      <c r="AA104" s="139">
        <f t="shared" si="21"/>
        <v>154356</v>
      </c>
      <c r="AC104" s="84">
        <v>8000</v>
      </c>
      <c r="AD104" s="84">
        <v>30000</v>
      </c>
      <c r="AE104" s="84">
        <v>100</v>
      </c>
      <c r="AF104" s="84">
        <v>6</v>
      </c>
      <c r="AG104" s="84">
        <v>10</v>
      </c>
      <c r="AH104" s="84">
        <v>35000</v>
      </c>
    </row>
    <row r="105" spans="1:34" ht="20.100000000000001" customHeight="1">
      <c r="A105" s="65">
        <f t="shared" si="16"/>
        <v>38296</v>
      </c>
      <c r="B105" s="65"/>
      <c r="C105" s="8">
        <v>172</v>
      </c>
      <c r="D105" s="8">
        <v>464817</v>
      </c>
      <c r="E105" s="137">
        <f t="shared" si="19"/>
        <v>17448</v>
      </c>
      <c r="F105" s="9">
        <v>7.46</v>
      </c>
      <c r="G105" s="9">
        <v>36.4</v>
      </c>
      <c r="H105" s="9"/>
      <c r="I105" s="8">
        <v>1072</v>
      </c>
      <c r="J105" s="8">
        <f t="shared" si="12"/>
        <v>18704.256000000001</v>
      </c>
      <c r="K105" s="11">
        <v>0.5</v>
      </c>
      <c r="L105" s="54"/>
      <c r="M105" s="8">
        <v>61</v>
      </c>
      <c r="N105" s="8">
        <v>71</v>
      </c>
      <c r="O105" s="8">
        <v>3</v>
      </c>
      <c r="P105" s="8">
        <f t="shared" si="13"/>
        <v>135</v>
      </c>
      <c r="Q105" s="8">
        <f t="shared" si="14"/>
        <v>2355.48</v>
      </c>
      <c r="R105" s="138" t="s">
        <v>121</v>
      </c>
      <c r="S105" s="9">
        <f t="shared" si="15"/>
        <v>307.49461998931986</v>
      </c>
      <c r="T105" s="25"/>
      <c r="W105" s="139">
        <f t="shared" si="17"/>
        <v>17607.072250000005</v>
      </c>
      <c r="X105" s="139">
        <f t="shared" si="20"/>
        <v>17222.963333333333</v>
      </c>
      <c r="Z105" s="139">
        <f t="shared" si="18"/>
        <v>49571.710999999981</v>
      </c>
      <c r="AA105" s="139">
        <f t="shared" si="21"/>
        <v>153324.44</v>
      </c>
      <c r="AC105" s="84">
        <v>8000</v>
      </c>
      <c r="AD105" s="84">
        <v>30000</v>
      </c>
      <c r="AE105" s="84">
        <v>100</v>
      </c>
      <c r="AF105" s="84">
        <v>6</v>
      </c>
      <c r="AG105" s="84">
        <v>10</v>
      </c>
      <c r="AH105" s="84">
        <v>35000</v>
      </c>
    </row>
    <row r="106" spans="1:34" ht="20.100000000000001" customHeight="1">
      <c r="A106" s="65">
        <f t="shared" si="16"/>
        <v>38303</v>
      </c>
      <c r="B106" s="65"/>
      <c r="C106" s="8">
        <v>203</v>
      </c>
      <c r="D106" s="8">
        <v>486354</v>
      </c>
      <c r="E106" s="137">
        <f t="shared" si="19"/>
        <v>21537</v>
      </c>
      <c r="F106" s="9">
        <v>7.34</v>
      </c>
      <c r="G106" s="9">
        <v>26.8</v>
      </c>
      <c r="H106" s="9"/>
      <c r="I106" s="8">
        <v>827</v>
      </c>
      <c r="J106" s="8">
        <f t="shared" si="12"/>
        <v>17811.098999999998</v>
      </c>
      <c r="K106" s="11">
        <v>0</v>
      </c>
      <c r="L106" s="54"/>
      <c r="M106" s="8">
        <v>78</v>
      </c>
      <c r="N106" s="8">
        <v>61</v>
      </c>
      <c r="O106" s="8">
        <v>52</v>
      </c>
      <c r="P106" s="8">
        <f t="shared" si="13"/>
        <v>191</v>
      </c>
      <c r="Q106" s="8">
        <f t="shared" si="14"/>
        <v>4113.567</v>
      </c>
      <c r="R106" s="138" t="s">
        <v>120</v>
      </c>
      <c r="S106" s="9">
        <f t="shared" si="15"/>
        <v>563.33458586548306</v>
      </c>
      <c r="T106" s="25"/>
      <c r="W106" s="139">
        <f t="shared" si="17"/>
        <v>17951.573250000001</v>
      </c>
      <c r="X106" s="139">
        <f t="shared" si="20"/>
        <v>17227.432583333331</v>
      </c>
      <c r="Z106" s="139">
        <f t="shared" si="18"/>
        <v>48193.706999999995</v>
      </c>
      <c r="AA106" s="139">
        <f t="shared" si="21"/>
        <v>153270.80900000004</v>
      </c>
      <c r="AC106" s="84">
        <v>8000</v>
      </c>
      <c r="AD106" s="84">
        <v>30000</v>
      </c>
      <c r="AE106" s="84">
        <v>100</v>
      </c>
      <c r="AF106" s="84">
        <v>6</v>
      </c>
      <c r="AG106" s="84">
        <v>10</v>
      </c>
      <c r="AH106" s="84">
        <v>35000</v>
      </c>
    </row>
    <row r="107" spans="1:34" ht="20.100000000000001" customHeight="1">
      <c r="A107" s="65">
        <f t="shared" si="16"/>
        <v>38310</v>
      </c>
      <c r="B107" s="65"/>
      <c r="C107" s="8"/>
      <c r="D107" s="8">
        <v>4158</v>
      </c>
      <c r="E107" s="137">
        <f>(499997+4158)-D106</f>
        <v>17801</v>
      </c>
      <c r="F107" s="9">
        <v>6.88</v>
      </c>
      <c r="G107" s="9">
        <v>29.2</v>
      </c>
      <c r="H107" s="9"/>
      <c r="I107" s="8">
        <v>911</v>
      </c>
      <c r="J107" s="8">
        <f t="shared" si="12"/>
        <v>16216.710999999999</v>
      </c>
      <c r="K107" s="11">
        <v>0.5</v>
      </c>
      <c r="L107" s="54"/>
      <c r="M107" s="8">
        <v>120</v>
      </c>
      <c r="N107" s="8">
        <v>54</v>
      </c>
      <c r="O107" s="8">
        <v>58</v>
      </c>
      <c r="P107" s="8">
        <f t="shared" si="13"/>
        <v>232</v>
      </c>
      <c r="Q107" s="8">
        <f t="shared" si="14"/>
        <v>4129.8320000000003</v>
      </c>
      <c r="R107" s="138" t="s">
        <v>120</v>
      </c>
      <c r="S107" s="9">
        <f t="shared" si="15"/>
        <v>554.98989794364059</v>
      </c>
      <c r="T107" s="25"/>
      <c r="W107" s="139">
        <f t="shared" si="17"/>
        <v>17652.968499999999</v>
      </c>
      <c r="X107" s="139">
        <f t="shared" si="20"/>
        <v>17157.672666666665</v>
      </c>
      <c r="Z107" s="139">
        <f t="shared" si="18"/>
        <v>49388.126000000004</v>
      </c>
      <c r="AA107" s="139">
        <f t="shared" si="21"/>
        <v>154107.92800000001</v>
      </c>
      <c r="AC107" s="84">
        <v>8000</v>
      </c>
      <c r="AD107" s="84">
        <v>30000</v>
      </c>
      <c r="AE107" s="84">
        <v>100</v>
      </c>
      <c r="AF107" s="84">
        <v>6</v>
      </c>
      <c r="AG107" s="84">
        <v>10</v>
      </c>
      <c r="AH107" s="84">
        <v>35000</v>
      </c>
    </row>
    <row r="108" spans="1:34" ht="20.100000000000001" customHeight="1">
      <c r="A108" s="65">
        <f t="shared" si="16"/>
        <v>38317</v>
      </c>
      <c r="B108" s="65"/>
      <c r="C108" s="8">
        <v>145</v>
      </c>
      <c r="D108" s="8">
        <v>18522</v>
      </c>
      <c r="E108" s="137">
        <f t="shared" ref="E108:E134" si="22">D108-D107</f>
        <v>14364</v>
      </c>
      <c r="F108" s="9">
        <v>6.71</v>
      </c>
      <c r="G108" s="9">
        <v>30.8</v>
      </c>
      <c r="H108" s="9"/>
      <c r="I108" s="8">
        <v>934</v>
      </c>
      <c r="J108" s="8">
        <f t="shared" si="12"/>
        <v>13415.976000000001</v>
      </c>
      <c r="K108" s="11">
        <v>0</v>
      </c>
      <c r="L108" s="54"/>
      <c r="M108" s="8">
        <v>76</v>
      </c>
      <c r="N108" s="8">
        <v>59</v>
      </c>
      <c r="O108" s="8">
        <v>53</v>
      </c>
      <c r="P108" s="8">
        <f t="shared" si="13"/>
        <v>188</v>
      </c>
      <c r="Q108" s="8">
        <f t="shared" si="14"/>
        <v>2700.4319999999998</v>
      </c>
      <c r="R108" s="138" t="s">
        <v>121</v>
      </c>
      <c r="S108" s="9">
        <f t="shared" si="15"/>
        <v>370.6051409512304</v>
      </c>
      <c r="T108" s="25"/>
      <c r="W108" s="139">
        <f t="shared" si="17"/>
        <v>16537.010499999997</v>
      </c>
      <c r="X108" s="139">
        <f t="shared" si="20"/>
        <v>16734.195333333333</v>
      </c>
      <c r="Z108" s="139">
        <f t="shared" si="18"/>
        <v>53851.958000000013</v>
      </c>
      <c r="AA108" s="139">
        <f t="shared" si="21"/>
        <v>159189.65600000002</v>
      </c>
      <c r="AC108" s="84">
        <v>8000</v>
      </c>
      <c r="AD108" s="84">
        <v>30000</v>
      </c>
      <c r="AE108" s="84">
        <v>100</v>
      </c>
      <c r="AF108" s="84">
        <v>6</v>
      </c>
      <c r="AG108" s="84">
        <v>10</v>
      </c>
      <c r="AH108" s="84">
        <v>35000</v>
      </c>
    </row>
    <row r="109" spans="1:34" ht="20.100000000000001" customHeight="1">
      <c r="A109" s="65">
        <f t="shared" si="16"/>
        <v>38324</v>
      </c>
      <c r="B109" s="65"/>
      <c r="C109" s="8">
        <v>162</v>
      </c>
      <c r="D109" s="8">
        <v>34610</v>
      </c>
      <c r="E109" s="137">
        <f t="shared" si="22"/>
        <v>16088</v>
      </c>
      <c r="F109" s="9">
        <v>6.9</v>
      </c>
      <c r="G109" s="9">
        <v>11.6</v>
      </c>
      <c r="H109" s="9"/>
      <c r="I109" s="8">
        <v>824</v>
      </c>
      <c r="J109" s="8">
        <f t="shared" si="12"/>
        <v>13256.512000000001</v>
      </c>
      <c r="K109" s="11">
        <v>0.5</v>
      </c>
      <c r="L109" s="54"/>
      <c r="M109" s="8">
        <v>96</v>
      </c>
      <c r="N109" s="8">
        <v>44</v>
      </c>
      <c r="O109" s="8">
        <v>63</v>
      </c>
      <c r="P109" s="8">
        <f t="shared" si="13"/>
        <v>203</v>
      </c>
      <c r="Q109" s="8">
        <f t="shared" si="14"/>
        <v>3265.864</v>
      </c>
      <c r="R109" s="138" t="s">
        <v>121</v>
      </c>
      <c r="S109" s="9">
        <f t="shared" si="15"/>
        <v>446.02564935963102</v>
      </c>
      <c r="T109" s="25"/>
      <c r="W109" s="139">
        <f t="shared" si="17"/>
        <v>15175.074500000001</v>
      </c>
      <c r="X109" s="139">
        <f t="shared" si="20"/>
        <v>16287.479083333332</v>
      </c>
      <c r="Z109" s="139">
        <f t="shared" si="18"/>
        <v>59299.701999999997</v>
      </c>
      <c r="AA109" s="139">
        <f t="shared" si="21"/>
        <v>164550.25100000002</v>
      </c>
      <c r="AC109" s="84">
        <v>8000</v>
      </c>
      <c r="AD109" s="84">
        <v>30000</v>
      </c>
      <c r="AE109" s="84">
        <v>100</v>
      </c>
      <c r="AF109" s="84">
        <v>6</v>
      </c>
      <c r="AG109" s="84">
        <v>10</v>
      </c>
      <c r="AH109" s="84">
        <v>35000</v>
      </c>
    </row>
    <row r="110" spans="1:34" ht="20.100000000000001" customHeight="1">
      <c r="A110" s="65">
        <f t="shared" si="16"/>
        <v>38331</v>
      </c>
      <c r="B110" s="65"/>
      <c r="C110" s="8">
        <v>193</v>
      </c>
      <c r="D110" s="8">
        <v>53704</v>
      </c>
      <c r="E110" s="137">
        <f t="shared" si="22"/>
        <v>19094</v>
      </c>
      <c r="F110" s="9">
        <v>7.2</v>
      </c>
      <c r="G110" s="9">
        <v>21.2</v>
      </c>
      <c r="H110" s="9"/>
      <c r="I110" s="8">
        <v>955</v>
      </c>
      <c r="J110" s="8">
        <f t="shared" si="12"/>
        <v>18234.77</v>
      </c>
      <c r="K110" s="11">
        <v>0.5</v>
      </c>
      <c r="L110" s="54"/>
      <c r="M110" s="8">
        <v>61</v>
      </c>
      <c r="N110" s="8">
        <v>37</v>
      </c>
      <c r="O110" s="8">
        <v>41</v>
      </c>
      <c r="P110" s="8">
        <f t="shared" si="13"/>
        <v>139</v>
      </c>
      <c r="Q110" s="8">
        <f t="shared" si="14"/>
        <v>2654.0659999999998</v>
      </c>
      <c r="R110" s="138" t="s">
        <v>121</v>
      </c>
      <c r="S110" s="9">
        <f t="shared" si="15"/>
        <v>363.27402965336319</v>
      </c>
      <c r="T110" s="25"/>
      <c r="W110" s="139">
        <f t="shared" si="17"/>
        <v>15280.992249999999</v>
      </c>
      <c r="X110" s="139">
        <f t="shared" si="20"/>
        <v>16550.798749999998</v>
      </c>
      <c r="Z110" s="139">
        <f t="shared" si="18"/>
        <v>58876.031000000003</v>
      </c>
      <c r="AA110" s="139">
        <f t="shared" si="21"/>
        <v>161390.41500000001</v>
      </c>
      <c r="AC110" s="84">
        <v>8000</v>
      </c>
      <c r="AD110" s="84">
        <v>30000</v>
      </c>
      <c r="AE110" s="84">
        <v>100</v>
      </c>
      <c r="AF110" s="84">
        <v>6</v>
      </c>
      <c r="AG110" s="84">
        <v>10</v>
      </c>
      <c r="AH110" s="84">
        <v>35000</v>
      </c>
    </row>
    <row r="111" spans="1:34" ht="20.100000000000001" customHeight="1">
      <c r="A111" s="65">
        <f t="shared" si="16"/>
        <v>38338</v>
      </c>
      <c r="B111" s="65"/>
      <c r="C111" s="8">
        <v>188</v>
      </c>
      <c r="D111" s="8">
        <v>72399</v>
      </c>
      <c r="E111" s="137">
        <f t="shared" si="22"/>
        <v>18695</v>
      </c>
      <c r="F111" s="9">
        <v>7.5</v>
      </c>
      <c r="G111" s="9">
        <v>27.2</v>
      </c>
      <c r="H111" s="9"/>
      <c r="I111" s="8">
        <v>973</v>
      </c>
      <c r="J111" s="8">
        <f t="shared" si="12"/>
        <v>18190.235000000001</v>
      </c>
      <c r="K111" s="11">
        <v>1</v>
      </c>
      <c r="L111" s="54"/>
      <c r="M111" s="8">
        <v>36</v>
      </c>
      <c r="N111" s="8">
        <v>52</v>
      </c>
      <c r="O111" s="8">
        <v>38</v>
      </c>
      <c r="P111" s="8">
        <f t="shared" si="13"/>
        <v>126</v>
      </c>
      <c r="Q111" s="8">
        <f t="shared" si="14"/>
        <v>2355.5700000000002</v>
      </c>
      <c r="R111" s="138" t="s">
        <v>121</v>
      </c>
      <c r="S111" s="9">
        <f t="shared" si="15"/>
        <v>329.60323747494112</v>
      </c>
      <c r="T111" s="25"/>
      <c r="W111" s="139">
        <f t="shared" si="17"/>
        <v>15774.373250000001</v>
      </c>
      <c r="X111" s="139">
        <f t="shared" si="20"/>
        <v>16532.532666666666</v>
      </c>
      <c r="Z111" s="139">
        <f t="shared" si="18"/>
        <v>56902.506999999998</v>
      </c>
      <c r="AA111" s="139">
        <f t="shared" si="21"/>
        <v>161609.60800000001</v>
      </c>
      <c r="AC111" s="84">
        <v>8000</v>
      </c>
      <c r="AD111" s="84">
        <v>30000</v>
      </c>
      <c r="AE111" s="84">
        <v>100</v>
      </c>
      <c r="AF111" s="84">
        <v>6</v>
      </c>
      <c r="AG111" s="84">
        <v>10</v>
      </c>
      <c r="AH111" s="84">
        <v>35000</v>
      </c>
    </row>
    <row r="112" spans="1:34" ht="20.100000000000001" customHeight="1">
      <c r="A112" s="65">
        <f t="shared" si="16"/>
        <v>38345</v>
      </c>
      <c r="B112" s="65"/>
      <c r="C112" s="8">
        <v>175</v>
      </c>
      <c r="D112" s="8">
        <v>90064</v>
      </c>
      <c r="E112" s="137">
        <f t="shared" si="22"/>
        <v>17665</v>
      </c>
      <c r="F112" s="9">
        <v>7.4</v>
      </c>
      <c r="G112" s="9">
        <v>33.6</v>
      </c>
      <c r="H112" s="9"/>
      <c r="I112" s="8">
        <v>1043</v>
      </c>
      <c r="J112" s="8">
        <f t="shared" si="12"/>
        <v>18424.595000000001</v>
      </c>
      <c r="K112" s="11">
        <v>0</v>
      </c>
      <c r="L112" s="54"/>
      <c r="M112" s="8">
        <v>109</v>
      </c>
      <c r="N112" s="8">
        <v>65</v>
      </c>
      <c r="O112" s="8">
        <v>55</v>
      </c>
      <c r="P112" s="8">
        <f t="shared" si="13"/>
        <v>229</v>
      </c>
      <c r="Q112" s="8">
        <f t="shared" si="14"/>
        <v>4045.2849999999999</v>
      </c>
      <c r="R112" s="138" t="s">
        <v>121</v>
      </c>
      <c r="S112" s="9">
        <f t="shared" si="15"/>
        <v>545.905217818864</v>
      </c>
      <c r="T112" s="25"/>
      <c r="W112" s="139">
        <f t="shared" si="17"/>
        <v>17026.527999999998</v>
      </c>
      <c r="X112" s="139">
        <f t="shared" si="20"/>
        <v>16703.69558333333</v>
      </c>
      <c r="Z112" s="139">
        <f t="shared" si="18"/>
        <v>51893.888000000006</v>
      </c>
      <c r="AA112" s="139">
        <f t="shared" si="21"/>
        <v>159555.65300000002</v>
      </c>
      <c r="AC112" s="84">
        <v>8000</v>
      </c>
      <c r="AD112" s="84">
        <v>30000</v>
      </c>
      <c r="AE112" s="84">
        <v>100</v>
      </c>
      <c r="AF112" s="84">
        <v>6</v>
      </c>
      <c r="AG112" s="84">
        <v>10</v>
      </c>
      <c r="AH112" s="84">
        <v>35000</v>
      </c>
    </row>
    <row r="113" spans="1:34" ht="20.100000000000001" customHeight="1">
      <c r="A113" s="65">
        <f t="shared" si="16"/>
        <v>38352</v>
      </c>
      <c r="B113" s="65"/>
      <c r="C113" s="8">
        <v>172</v>
      </c>
      <c r="D113" s="8">
        <v>106888</v>
      </c>
      <c r="E113" s="137">
        <f t="shared" si="22"/>
        <v>16824</v>
      </c>
      <c r="F113" s="9">
        <v>7.8</v>
      </c>
      <c r="G113" s="9">
        <v>34.4</v>
      </c>
      <c r="H113" s="9"/>
      <c r="I113" s="8">
        <v>1040</v>
      </c>
      <c r="J113" s="8">
        <f t="shared" si="12"/>
        <v>17496.96</v>
      </c>
      <c r="K113" s="11">
        <v>0.5</v>
      </c>
      <c r="L113" s="54"/>
      <c r="M113" s="8">
        <v>67</v>
      </c>
      <c r="N113" s="8">
        <v>74</v>
      </c>
      <c r="O113" s="8">
        <v>56</v>
      </c>
      <c r="P113" s="8">
        <f t="shared" si="13"/>
        <v>197</v>
      </c>
      <c r="Q113" s="8">
        <f t="shared" si="14"/>
        <v>3314.328</v>
      </c>
      <c r="R113" s="138" t="s">
        <v>121</v>
      </c>
      <c r="S113" s="9">
        <f t="shared" si="15"/>
        <v>459.0598997470039</v>
      </c>
      <c r="T113" s="25"/>
      <c r="W113" s="139">
        <f t="shared" si="17"/>
        <v>18086.64</v>
      </c>
      <c r="X113" s="139">
        <f t="shared" si="20"/>
        <v>16956.26225</v>
      </c>
      <c r="Z113" s="139">
        <f t="shared" si="18"/>
        <v>47653.440000000002</v>
      </c>
      <c r="AA113" s="139">
        <f t="shared" si="21"/>
        <v>156524.853</v>
      </c>
      <c r="AC113" s="84">
        <v>8000</v>
      </c>
      <c r="AD113" s="84">
        <v>30000</v>
      </c>
      <c r="AE113" s="84">
        <v>100</v>
      </c>
      <c r="AF113" s="84">
        <v>6</v>
      </c>
      <c r="AG113" s="84">
        <v>10</v>
      </c>
      <c r="AH113" s="84">
        <v>35000</v>
      </c>
    </row>
    <row r="114" spans="1:34" ht="20.100000000000001" customHeight="1">
      <c r="A114" s="65">
        <f t="shared" si="16"/>
        <v>38359</v>
      </c>
      <c r="B114" s="65"/>
      <c r="C114" s="8">
        <v>187</v>
      </c>
      <c r="D114" s="8">
        <v>125004</v>
      </c>
      <c r="E114" s="137">
        <f t="shared" si="22"/>
        <v>18116</v>
      </c>
      <c r="F114" s="9">
        <v>7.4</v>
      </c>
      <c r="G114" s="9">
        <v>25.2</v>
      </c>
      <c r="H114" s="9"/>
      <c r="I114" s="8">
        <v>1038</v>
      </c>
      <c r="J114" s="8">
        <f t="shared" si="12"/>
        <v>18804.407999999999</v>
      </c>
      <c r="K114" s="11">
        <v>1</v>
      </c>
      <c r="L114" s="54"/>
      <c r="M114" s="8">
        <v>50</v>
      </c>
      <c r="N114" s="8">
        <v>81</v>
      </c>
      <c r="O114" s="8">
        <v>122</v>
      </c>
      <c r="P114" s="8">
        <f t="shared" si="13"/>
        <v>253</v>
      </c>
      <c r="Q114" s="8">
        <f t="shared" si="14"/>
        <v>4583.348</v>
      </c>
      <c r="R114" s="138" t="s">
        <v>121</v>
      </c>
      <c r="S114" s="9">
        <f t="shared" si="15"/>
        <v>667.44439420705999</v>
      </c>
      <c r="T114" s="25"/>
      <c r="W114" s="139">
        <f t="shared" si="17"/>
        <v>18229.049500000001</v>
      </c>
      <c r="X114" s="139">
        <f t="shared" si="20"/>
        <v>17153.871666666662</v>
      </c>
      <c r="Z114" s="139">
        <f t="shared" si="18"/>
        <v>47083.801999999996</v>
      </c>
      <c r="AA114" s="139">
        <f t="shared" si="21"/>
        <v>154153.54000000004</v>
      </c>
      <c r="AC114" s="84">
        <v>8000</v>
      </c>
      <c r="AD114" s="84">
        <v>30000</v>
      </c>
      <c r="AE114" s="84">
        <v>100</v>
      </c>
      <c r="AF114" s="84">
        <v>6</v>
      </c>
      <c r="AG114" s="84">
        <v>10</v>
      </c>
      <c r="AH114" s="84">
        <v>35000</v>
      </c>
    </row>
    <row r="115" spans="1:34" ht="20.100000000000001" customHeight="1">
      <c r="A115" s="65">
        <f t="shared" si="16"/>
        <v>38366</v>
      </c>
      <c r="B115" s="65"/>
      <c r="C115" s="8">
        <v>166</v>
      </c>
      <c r="D115" s="8">
        <v>140642</v>
      </c>
      <c r="E115" s="137">
        <f t="shared" si="22"/>
        <v>15638</v>
      </c>
      <c r="F115" s="9">
        <v>7.5</v>
      </c>
      <c r="G115" s="9">
        <v>30</v>
      </c>
      <c r="H115" s="9"/>
      <c r="I115" s="8">
        <v>909</v>
      </c>
      <c r="J115" s="8">
        <f t="shared" si="12"/>
        <v>14214.941999999999</v>
      </c>
      <c r="K115" s="11">
        <v>0.5</v>
      </c>
      <c r="L115" s="54"/>
      <c r="M115" s="8">
        <v>87</v>
      </c>
      <c r="N115" s="8">
        <v>92</v>
      </c>
      <c r="O115" s="8">
        <v>62</v>
      </c>
      <c r="P115" s="8">
        <f t="shared" si="13"/>
        <v>241</v>
      </c>
      <c r="Q115" s="8">
        <f t="shared" si="14"/>
        <v>3768.7579999999998</v>
      </c>
      <c r="R115" s="138" t="s">
        <v>120</v>
      </c>
      <c r="S115" s="9">
        <f t="shared" si="15"/>
        <v>518.23930341150822</v>
      </c>
      <c r="T115" s="25"/>
      <c r="W115" s="139">
        <f t="shared" si="17"/>
        <v>17235.22625</v>
      </c>
      <c r="X115" s="139">
        <f t="shared" si="20"/>
        <v>16887.522666666668</v>
      </c>
      <c r="Z115" s="139">
        <f t="shared" si="18"/>
        <v>51059.095000000001</v>
      </c>
      <c r="AA115" s="139">
        <f t="shared" si="21"/>
        <v>157349.728</v>
      </c>
      <c r="AC115" s="84">
        <v>8000</v>
      </c>
      <c r="AD115" s="84">
        <v>30000</v>
      </c>
      <c r="AE115" s="84">
        <v>100</v>
      </c>
      <c r="AF115" s="84">
        <v>6</v>
      </c>
      <c r="AG115" s="84">
        <v>10</v>
      </c>
      <c r="AH115" s="84">
        <v>35000</v>
      </c>
    </row>
    <row r="116" spans="1:34" ht="20.100000000000001" customHeight="1">
      <c r="A116" s="65">
        <f t="shared" si="16"/>
        <v>38373</v>
      </c>
      <c r="B116" s="65"/>
      <c r="C116" s="8">
        <v>157</v>
      </c>
      <c r="D116" s="8">
        <v>155117</v>
      </c>
      <c r="E116" s="137">
        <f t="shared" si="22"/>
        <v>14475</v>
      </c>
      <c r="F116" s="9">
        <v>7</v>
      </c>
      <c r="G116" s="9">
        <v>29.6</v>
      </c>
      <c r="H116" s="9"/>
      <c r="I116" s="8">
        <v>903</v>
      </c>
      <c r="J116" s="8">
        <f t="shared" si="12"/>
        <v>13070.924999999999</v>
      </c>
      <c r="K116" s="11">
        <v>0</v>
      </c>
      <c r="L116" s="54"/>
      <c r="M116" s="8">
        <v>110</v>
      </c>
      <c r="N116" s="8">
        <v>70</v>
      </c>
      <c r="O116" s="8">
        <v>84</v>
      </c>
      <c r="P116" s="8">
        <f t="shared" si="13"/>
        <v>264</v>
      </c>
      <c r="Q116" s="8">
        <f t="shared" si="14"/>
        <v>3821.4</v>
      </c>
      <c r="R116" s="138" t="s">
        <v>121</v>
      </c>
      <c r="S116" s="9">
        <f t="shared" si="15"/>
        <v>526.63820504066325</v>
      </c>
      <c r="T116" s="25"/>
      <c r="W116" s="139">
        <f t="shared" si="17"/>
        <v>15896.80875</v>
      </c>
      <c r="X116" s="139">
        <f t="shared" si="20"/>
        <v>16486.782416666665</v>
      </c>
      <c r="Z116" s="139">
        <f t="shared" si="18"/>
        <v>56412.764999999999</v>
      </c>
      <c r="AA116" s="139">
        <f t="shared" si="21"/>
        <v>162158.61100000003</v>
      </c>
      <c r="AC116" s="84">
        <v>8000</v>
      </c>
      <c r="AD116" s="84">
        <v>30000</v>
      </c>
      <c r="AE116" s="84">
        <v>100</v>
      </c>
      <c r="AF116" s="84">
        <v>6</v>
      </c>
      <c r="AG116" s="84">
        <v>10</v>
      </c>
      <c r="AH116" s="84">
        <v>35000</v>
      </c>
    </row>
    <row r="117" spans="1:34" ht="20.100000000000001" customHeight="1">
      <c r="A117" s="65">
        <f t="shared" si="16"/>
        <v>38380</v>
      </c>
      <c r="B117" s="65"/>
      <c r="C117" s="8">
        <v>185</v>
      </c>
      <c r="D117" s="8">
        <v>172291</v>
      </c>
      <c r="E117" s="137">
        <f t="shared" si="22"/>
        <v>17174</v>
      </c>
      <c r="F117" s="9">
        <v>7.25</v>
      </c>
      <c r="G117" s="9">
        <v>20.8</v>
      </c>
      <c r="H117" s="9"/>
      <c r="I117" s="8">
        <v>717</v>
      </c>
      <c r="J117" s="8">
        <f t="shared" si="12"/>
        <v>12313.758</v>
      </c>
      <c r="K117" s="11">
        <v>1</v>
      </c>
      <c r="L117" s="54"/>
      <c r="M117" s="8">
        <v>105</v>
      </c>
      <c r="N117" s="8">
        <v>65</v>
      </c>
      <c r="O117" s="8">
        <v>51</v>
      </c>
      <c r="P117" s="8">
        <f t="shared" si="13"/>
        <v>221</v>
      </c>
      <c r="Q117" s="8">
        <f t="shared" si="14"/>
        <v>3795.4540000000002</v>
      </c>
      <c r="R117" s="138" t="s">
        <v>121</v>
      </c>
      <c r="S117" s="9">
        <f t="shared" si="15"/>
        <v>511.45717841916814</v>
      </c>
      <c r="T117" s="25"/>
      <c r="W117" s="139">
        <f t="shared" si="17"/>
        <v>14601.008249999999</v>
      </c>
      <c r="X117" s="139">
        <f t="shared" si="20"/>
        <v>15954.240916666668</v>
      </c>
      <c r="Z117" s="139">
        <f t="shared" si="18"/>
        <v>61595.967000000004</v>
      </c>
      <c r="AA117" s="139">
        <f t="shared" si="21"/>
        <v>168549.109</v>
      </c>
      <c r="AC117" s="84">
        <v>8000</v>
      </c>
      <c r="AD117" s="84">
        <v>30000</v>
      </c>
      <c r="AE117" s="84">
        <v>100</v>
      </c>
      <c r="AF117" s="84">
        <v>6</v>
      </c>
      <c r="AG117" s="84">
        <v>10</v>
      </c>
      <c r="AH117" s="84">
        <v>35000</v>
      </c>
    </row>
    <row r="118" spans="1:34" ht="20.100000000000001" customHeight="1">
      <c r="A118" s="65">
        <f t="shared" si="16"/>
        <v>38387</v>
      </c>
      <c r="B118" s="65"/>
      <c r="C118" s="8">
        <v>158</v>
      </c>
      <c r="D118" s="8">
        <v>187516</v>
      </c>
      <c r="E118" s="137">
        <f t="shared" si="22"/>
        <v>15225</v>
      </c>
      <c r="F118" s="9">
        <v>7.39</v>
      </c>
      <c r="G118" s="9">
        <v>41.6</v>
      </c>
      <c r="H118" s="9"/>
      <c r="I118" s="8">
        <v>1285</v>
      </c>
      <c r="J118" s="8">
        <f t="shared" si="12"/>
        <v>19564.125</v>
      </c>
      <c r="K118" s="11">
        <v>0</v>
      </c>
      <c r="L118" s="54"/>
      <c r="M118" s="8">
        <v>239</v>
      </c>
      <c r="N118" s="8">
        <v>157</v>
      </c>
      <c r="O118" s="8">
        <v>8</v>
      </c>
      <c r="P118" s="8">
        <f t="shared" si="13"/>
        <v>404</v>
      </c>
      <c r="Q118" s="8">
        <f t="shared" si="14"/>
        <v>6150.9</v>
      </c>
      <c r="R118" s="138" t="s">
        <v>121</v>
      </c>
      <c r="S118" s="9">
        <f t="shared" si="15"/>
        <v>786.34115257679616</v>
      </c>
      <c r="T118" s="25"/>
      <c r="W118" s="139">
        <f t="shared" si="17"/>
        <v>14790.9375</v>
      </c>
      <c r="X118" s="139">
        <f t="shared" si="20"/>
        <v>16100.326416666665</v>
      </c>
      <c r="Z118" s="139">
        <f t="shared" si="18"/>
        <v>60836.25</v>
      </c>
      <c r="AA118" s="139">
        <f t="shared" si="21"/>
        <v>166796.08300000001</v>
      </c>
      <c r="AC118" s="84">
        <v>8000</v>
      </c>
      <c r="AD118" s="84">
        <v>30000</v>
      </c>
      <c r="AE118" s="84">
        <v>100</v>
      </c>
      <c r="AF118" s="84">
        <v>6</v>
      </c>
      <c r="AG118" s="84">
        <v>10</v>
      </c>
      <c r="AH118" s="84">
        <v>35000</v>
      </c>
    </row>
    <row r="119" spans="1:34" ht="20.100000000000001" customHeight="1">
      <c r="A119" s="65">
        <f t="shared" si="16"/>
        <v>38394</v>
      </c>
      <c r="B119" s="65"/>
      <c r="C119" s="8">
        <v>166</v>
      </c>
      <c r="D119" s="8">
        <v>203746</v>
      </c>
      <c r="E119" s="137">
        <f t="shared" si="22"/>
        <v>16230</v>
      </c>
      <c r="F119" s="9">
        <v>7.3</v>
      </c>
      <c r="G119" s="9">
        <v>32.799999999999997</v>
      </c>
      <c r="H119" s="9"/>
      <c r="I119" s="8">
        <v>968</v>
      </c>
      <c r="J119" s="8">
        <f t="shared" si="12"/>
        <v>15710.64</v>
      </c>
      <c r="K119" s="11">
        <v>1.5</v>
      </c>
      <c r="L119" s="54"/>
      <c r="M119" s="8">
        <v>148</v>
      </c>
      <c r="N119" s="8">
        <v>150</v>
      </c>
      <c r="O119" s="8">
        <v>12</v>
      </c>
      <c r="P119" s="8">
        <f t="shared" si="13"/>
        <v>310</v>
      </c>
      <c r="Q119" s="8">
        <f t="shared" si="14"/>
        <v>5031.3</v>
      </c>
      <c r="R119" s="138" t="s">
        <v>121</v>
      </c>
      <c r="S119" s="9">
        <f t="shared" si="15"/>
        <v>656.21972494331658</v>
      </c>
      <c r="T119" s="25"/>
      <c r="W119" s="139">
        <f t="shared" si="17"/>
        <v>15164.861999999999</v>
      </c>
      <c r="X119" s="139">
        <f t="shared" si="20"/>
        <v>16058.153833333336</v>
      </c>
      <c r="Z119" s="139">
        <f t="shared" si="18"/>
        <v>59340.552000000003</v>
      </c>
      <c r="AA119" s="139">
        <f t="shared" si="21"/>
        <v>167302.15399999998</v>
      </c>
      <c r="AC119" s="84">
        <v>8000</v>
      </c>
      <c r="AD119" s="84">
        <v>30000</v>
      </c>
      <c r="AE119" s="84">
        <v>100</v>
      </c>
      <c r="AF119" s="84">
        <v>6</v>
      </c>
      <c r="AG119" s="84">
        <v>10</v>
      </c>
      <c r="AH119" s="84">
        <v>35000</v>
      </c>
    </row>
    <row r="120" spans="1:34" ht="20.100000000000001" customHeight="1">
      <c r="A120" s="65">
        <f t="shared" si="16"/>
        <v>38401</v>
      </c>
      <c r="B120" s="65"/>
      <c r="C120" s="8">
        <v>185</v>
      </c>
      <c r="D120" s="8">
        <v>220746</v>
      </c>
      <c r="E120" s="137">
        <f t="shared" si="22"/>
        <v>17000</v>
      </c>
      <c r="F120" s="9">
        <v>7.22</v>
      </c>
      <c r="G120" s="9">
        <v>27.2</v>
      </c>
      <c r="H120" s="9"/>
      <c r="I120" s="8">
        <v>1099</v>
      </c>
      <c r="J120" s="8">
        <f t="shared" si="12"/>
        <v>18683</v>
      </c>
      <c r="K120" s="11">
        <v>0.5</v>
      </c>
      <c r="L120" s="54"/>
      <c r="M120" s="8">
        <v>102</v>
      </c>
      <c r="N120" s="8">
        <v>68</v>
      </c>
      <c r="O120" s="8">
        <v>34</v>
      </c>
      <c r="P120" s="8">
        <f t="shared" si="13"/>
        <v>204</v>
      </c>
      <c r="Q120" s="8">
        <f t="shared" si="14"/>
        <v>3468</v>
      </c>
      <c r="R120" s="138" t="s">
        <v>121</v>
      </c>
      <c r="S120" s="9">
        <f t="shared" si="15"/>
        <v>460.73629750242924</v>
      </c>
      <c r="T120" s="25"/>
      <c r="W120" s="139">
        <f t="shared" si="17"/>
        <v>16567.88075</v>
      </c>
      <c r="X120" s="139">
        <f t="shared" si="20"/>
        <v>16497.072499999998</v>
      </c>
      <c r="Z120" s="139">
        <f t="shared" si="18"/>
        <v>53728.476999999999</v>
      </c>
      <c r="AA120" s="139">
        <f t="shared" si="21"/>
        <v>162035.13</v>
      </c>
      <c r="AC120" s="84">
        <v>8000</v>
      </c>
      <c r="AD120" s="84">
        <v>30000</v>
      </c>
      <c r="AE120" s="84">
        <v>100</v>
      </c>
      <c r="AF120" s="84">
        <v>6</v>
      </c>
      <c r="AG120" s="84">
        <v>10</v>
      </c>
      <c r="AH120" s="84">
        <v>35000</v>
      </c>
    </row>
    <row r="121" spans="1:34" ht="20.100000000000001" customHeight="1">
      <c r="A121" s="65">
        <f t="shared" si="16"/>
        <v>38408</v>
      </c>
      <c r="B121" s="65"/>
      <c r="C121" s="8">
        <v>177</v>
      </c>
      <c r="D121" s="8">
        <v>237070</v>
      </c>
      <c r="E121" s="137">
        <f t="shared" si="22"/>
        <v>16324</v>
      </c>
      <c r="F121" s="9">
        <v>7.2</v>
      </c>
      <c r="G121" s="9">
        <v>47.6</v>
      </c>
      <c r="H121" s="9"/>
      <c r="I121" s="8">
        <v>906</v>
      </c>
      <c r="J121" s="8">
        <f t="shared" si="12"/>
        <v>14789.544</v>
      </c>
      <c r="K121" s="11">
        <v>0</v>
      </c>
      <c r="L121" s="54"/>
      <c r="M121" s="8">
        <v>69</v>
      </c>
      <c r="N121" s="8">
        <v>66</v>
      </c>
      <c r="O121" s="8">
        <v>53</v>
      </c>
      <c r="P121" s="8">
        <f t="shared" si="13"/>
        <v>188</v>
      </c>
      <c r="Q121" s="8">
        <f t="shared" si="14"/>
        <v>3068.9119999999998</v>
      </c>
      <c r="R121" s="138" t="s">
        <v>120</v>
      </c>
      <c r="S121" s="9">
        <f t="shared" si="15"/>
        <v>423.3410779210547</v>
      </c>
      <c r="T121" s="25"/>
      <c r="W121" s="139">
        <f t="shared" si="17"/>
        <v>17186.827249999998</v>
      </c>
      <c r="X121" s="139">
        <f t="shared" si="20"/>
        <v>16624.825166666666</v>
      </c>
      <c r="Z121" s="139">
        <f t="shared" si="18"/>
        <v>51252.691000000006</v>
      </c>
      <c r="AA121" s="139">
        <f t="shared" si="21"/>
        <v>160502.098</v>
      </c>
      <c r="AC121" s="84">
        <v>8000</v>
      </c>
      <c r="AD121" s="84">
        <v>30000</v>
      </c>
      <c r="AE121" s="84">
        <v>100</v>
      </c>
      <c r="AF121" s="84">
        <v>6</v>
      </c>
      <c r="AG121" s="84">
        <v>10</v>
      </c>
      <c r="AH121" s="84">
        <v>35000</v>
      </c>
    </row>
    <row r="122" spans="1:34" ht="20.100000000000001" customHeight="1">
      <c r="A122" s="65">
        <f t="shared" si="16"/>
        <v>38415</v>
      </c>
      <c r="B122" s="65"/>
      <c r="C122" s="8">
        <v>200</v>
      </c>
      <c r="D122" s="8">
        <v>256781</v>
      </c>
      <c r="E122" s="137">
        <f t="shared" si="22"/>
        <v>19711</v>
      </c>
      <c r="F122" s="9">
        <v>7.3</v>
      </c>
      <c r="G122" s="9">
        <v>25.6</v>
      </c>
      <c r="H122" s="9"/>
      <c r="I122" s="8">
        <v>999</v>
      </c>
      <c r="J122" s="8">
        <f t="shared" si="12"/>
        <v>19691.289000000001</v>
      </c>
      <c r="K122" s="11">
        <v>0.5</v>
      </c>
      <c r="L122" s="54"/>
      <c r="M122" s="8">
        <v>75</v>
      </c>
      <c r="N122" s="8">
        <v>58</v>
      </c>
      <c r="O122" s="8">
        <v>53</v>
      </c>
      <c r="P122" s="8">
        <f t="shared" si="13"/>
        <v>186</v>
      </c>
      <c r="Q122" s="8">
        <f t="shared" si="14"/>
        <v>3666.2460000000001</v>
      </c>
      <c r="R122" s="138" t="s">
        <v>121</v>
      </c>
      <c r="S122" s="9">
        <f t="shared" si="15"/>
        <v>503.47213145293301</v>
      </c>
      <c r="T122" s="25"/>
      <c r="W122" s="139">
        <f t="shared" si="17"/>
        <v>17218.61825</v>
      </c>
      <c r="X122" s="139">
        <f t="shared" si="20"/>
        <v>16746.201749999997</v>
      </c>
      <c r="Z122" s="139">
        <f t="shared" si="18"/>
        <v>51125.527000000002</v>
      </c>
      <c r="AA122" s="139">
        <f t="shared" si="21"/>
        <v>159045.57900000003</v>
      </c>
      <c r="AC122" s="84">
        <v>8000</v>
      </c>
      <c r="AD122" s="84">
        <v>30000</v>
      </c>
      <c r="AE122" s="84">
        <v>100</v>
      </c>
      <c r="AF122" s="84">
        <v>6</v>
      </c>
      <c r="AG122" s="84">
        <v>10</v>
      </c>
      <c r="AH122" s="84">
        <v>35000</v>
      </c>
    </row>
    <row r="123" spans="1:34" ht="20.100000000000001" customHeight="1">
      <c r="A123" s="65">
        <f t="shared" si="16"/>
        <v>38422</v>
      </c>
      <c r="B123" s="65"/>
      <c r="C123" s="8">
        <v>189</v>
      </c>
      <c r="D123" s="8">
        <v>277357</v>
      </c>
      <c r="E123" s="137">
        <f t="shared" si="22"/>
        <v>20576</v>
      </c>
      <c r="F123" s="9">
        <v>7.3</v>
      </c>
      <c r="G123" s="9">
        <v>14</v>
      </c>
      <c r="H123" s="9"/>
      <c r="I123" s="8">
        <v>971</v>
      </c>
      <c r="J123" s="8">
        <f t="shared" si="12"/>
        <v>19979.295999999998</v>
      </c>
      <c r="K123" s="11">
        <v>1</v>
      </c>
      <c r="L123" s="54"/>
      <c r="M123" s="8">
        <v>55</v>
      </c>
      <c r="N123" s="8">
        <v>79</v>
      </c>
      <c r="O123" s="8">
        <v>21</v>
      </c>
      <c r="P123" s="8">
        <f t="shared" si="13"/>
        <v>155</v>
      </c>
      <c r="Q123" s="8">
        <f t="shared" si="14"/>
        <v>3189.28</v>
      </c>
      <c r="R123" s="138" t="s">
        <v>121</v>
      </c>
      <c r="S123" s="9">
        <f t="shared" si="15"/>
        <v>430.26477664848716</v>
      </c>
      <c r="T123" s="25"/>
      <c r="W123" s="139">
        <f t="shared" si="17"/>
        <v>18285.78225</v>
      </c>
      <c r="X123" s="139">
        <f t="shared" si="20"/>
        <v>16895.290166666666</v>
      </c>
      <c r="Z123" s="139">
        <f t="shared" si="18"/>
        <v>46856.870999999999</v>
      </c>
      <c r="AA123" s="139">
        <f t="shared" si="21"/>
        <v>157256.51800000001</v>
      </c>
      <c r="AC123" s="84">
        <v>8000</v>
      </c>
      <c r="AD123" s="84">
        <v>30000</v>
      </c>
      <c r="AE123" s="84">
        <v>100</v>
      </c>
      <c r="AF123" s="84">
        <v>6</v>
      </c>
      <c r="AG123" s="84">
        <v>10</v>
      </c>
      <c r="AH123" s="84">
        <v>35000</v>
      </c>
    </row>
    <row r="124" spans="1:34" ht="20.100000000000001" customHeight="1">
      <c r="A124" s="65">
        <f t="shared" si="16"/>
        <v>38429</v>
      </c>
      <c r="B124" s="65"/>
      <c r="C124" s="8">
        <v>187</v>
      </c>
      <c r="D124" s="8">
        <v>298699</v>
      </c>
      <c r="E124" s="137">
        <f t="shared" si="22"/>
        <v>21342</v>
      </c>
      <c r="F124" s="9">
        <v>7.3</v>
      </c>
      <c r="G124" s="9">
        <v>34</v>
      </c>
      <c r="H124" s="9"/>
      <c r="I124" s="8">
        <v>1035</v>
      </c>
      <c r="J124" s="8">
        <f t="shared" si="12"/>
        <v>22088.97</v>
      </c>
      <c r="K124" s="11">
        <v>0</v>
      </c>
      <c r="L124" s="54"/>
      <c r="M124" s="8">
        <v>70</v>
      </c>
      <c r="N124" s="8">
        <v>124</v>
      </c>
      <c r="O124" s="8">
        <v>33</v>
      </c>
      <c r="P124" s="8">
        <f t="shared" si="13"/>
        <v>227</v>
      </c>
      <c r="Q124" s="8">
        <f t="shared" si="14"/>
        <v>4844.634</v>
      </c>
      <c r="R124" s="138" t="s">
        <v>121</v>
      </c>
      <c r="S124" s="9">
        <f t="shared" si="15"/>
        <v>658.92426227556439</v>
      </c>
      <c r="T124" s="25"/>
      <c r="W124" s="139">
        <f t="shared" si="17"/>
        <v>19137.27475</v>
      </c>
      <c r="X124" s="139">
        <f t="shared" si="20"/>
        <v>17200.654749999998</v>
      </c>
      <c r="Z124" s="139">
        <f t="shared" si="18"/>
        <v>43450.900999999998</v>
      </c>
      <c r="AA124" s="139">
        <f t="shared" si="21"/>
        <v>153592.14300000001</v>
      </c>
      <c r="AC124" s="84">
        <v>8000</v>
      </c>
      <c r="AD124" s="84">
        <v>30000</v>
      </c>
      <c r="AE124" s="84">
        <v>100</v>
      </c>
      <c r="AF124" s="84">
        <v>6</v>
      </c>
      <c r="AG124" s="84">
        <v>10</v>
      </c>
      <c r="AH124" s="84">
        <v>35000</v>
      </c>
    </row>
    <row r="125" spans="1:34" ht="20.100000000000001" customHeight="1">
      <c r="A125" s="65">
        <f t="shared" si="16"/>
        <v>38436</v>
      </c>
      <c r="B125" s="65"/>
      <c r="C125" s="8">
        <v>155</v>
      </c>
      <c r="D125" s="8">
        <v>316264</v>
      </c>
      <c r="E125" s="137">
        <f t="shared" si="22"/>
        <v>17565</v>
      </c>
      <c r="F125" s="9">
        <v>7.16</v>
      </c>
      <c r="G125" s="9">
        <v>34.799999999999997</v>
      </c>
      <c r="H125" s="9"/>
      <c r="I125" s="8">
        <v>872</v>
      </c>
      <c r="J125" s="8">
        <f t="shared" si="12"/>
        <v>15316.68</v>
      </c>
      <c r="K125" s="11">
        <v>0</v>
      </c>
      <c r="L125" s="54"/>
      <c r="M125" s="8">
        <v>45</v>
      </c>
      <c r="N125" s="8">
        <v>182</v>
      </c>
      <c r="O125" s="8">
        <v>4</v>
      </c>
      <c r="P125" s="8">
        <f t="shared" si="13"/>
        <v>231</v>
      </c>
      <c r="Q125" s="8">
        <f t="shared" si="14"/>
        <v>4057.5149999999999</v>
      </c>
      <c r="R125" s="138" t="s">
        <v>121</v>
      </c>
      <c r="S125" s="9">
        <f t="shared" si="15"/>
        <v>549.01192662237054</v>
      </c>
      <c r="T125" s="25"/>
      <c r="W125" s="139">
        <f t="shared" si="17"/>
        <v>19269.05875</v>
      </c>
      <c r="X125" s="139">
        <f t="shared" si="20"/>
        <v>17018.964749999999</v>
      </c>
      <c r="Z125" s="139">
        <f t="shared" si="18"/>
        <v>42923.764999999999</v>
      </c>
      <c r="AA125" s="139">
        <f t="shared" si="21"/>
        <v>155772.42300000001</v>
      </c>
      <c r="AC125" s="84">
        <v>8000</v>
      </c>
      <c r="AD125" s="84">
        <v>30000</v>
      </c>
      <c r="AE125" s="84">
        <v>100</v>
      </c>
      <c r="AF125" s="84">
        <v>6</v>
      </c>
      <c r="AG125" s="84">
        <v>10</v>
      </c>
      <c r="AH125" s="84">
        <v>35000</v>
      </c>
    </row>
    <row r="126" spans="1:34" ht="20.100000000000001" customHeight="1">
      <c r="A126" s="65">
        <f t="shared" si="16"/>
        <v>38443</v>
      </c>
      <c r="B126" s="65"/>
      <c r="C126" s="8">
        <v>163</v>
      </c>
      <c r="D126" s="8">
        <v>334984</v>
      </c>
      <c r="E126" s="137">
        <f t="shared" si="22"/>
        <v>18720</v>
      </c>
      <c r="F126" s="9">
        <v>6.95</v>
      </c>
      <c r="G126" s="9">
        <v>31.2</v>
      </c>
      <c r="H126" s="9"/>
      <c r="I126" s="8">
        <v>899</v>
      </c>
      <c r="J126" s="8">
        <f t="shared" si="12"/>
        <v>16829.28</v>
      </c>
      <c r="K126" s="11">
        <v>3</v>
      </c>
      <c r="L126" s="54"/>
      <c r="M126" s="8">
        <v>120</v>
      </c>
      <c r="N126" s="8">
        <v>155</v>
      </c>
      <c r="O126" s="8">
        <v>6</v>
      </c>
      <c r="P126" s="8">
        <f t="shared" si="13"/>
        <v>281</v>
      </c>
      <c r="Q126" s="8">
        <f t="shared" si="14"/>
        <v>5260.32</v>
      </c>
      <c r="R126" s="138" t="s">
        <v>121</v>
      </c>
      <c r="S126" s="9">
        <f t="shared" si="15"/>
        <v>689.07646295664051</v>
      </c>
      <c r="T126" s="25"/>
      <c r="W126" s="139">
        <f t="shared" si="17"/>
        <v>18553.556499999999</v>
      </c>
      <c r="X126" s="139">
        <f t="shared" si="20"/>
        <v>16854.370749999998</v>
      </c>
      <c r="Z126" s="139">
        <f t="shared" si="18"/>
        <v>45785.774000000005</v>
      </c>
      <c r="AA126" s="139">
        <f t="shared" si="21"/>
        <v>157747.55100000001</v>
      </c>
      <c r="AC126" s="84">
        <v>8000</v>
      </c>
      <c r="AD126" s="84">
        <v>30000</v>
      </c>
      <c r="AE126" s="84">
        <v>100</v>
      </c>
      <c r="AF126" s="84">
        <v>6</v>
      </c>
      <c r="AG126" s="84">
        <v>10</v>
      </c>
      <c r="AH126" s="84">
        <v>35000</v>
      </c>
    </row>
    <row r="127" spans="1:34" ht="20.100000000000001" customHeight="1">
      <c r="A127" s="65">
        <f t="shared" si="16"/>
        <v>38450</v>
      </c>
      <c r="B127" s="65"/>
      <c r="C127" s="8">
        <v>149</v>
      </c>
      <c r="D127" s="8">
        <v>352071</v>
      </c>
      <c r="E127" s="137">
        <f t="shared" si="22"/>
        <v>17087</v>
      </c>
      <c r="F127" s="9">
        <v>7.13</v>
      </c>
      <c r="G127" s="9">
        <v>56.8</v>
      </c>
      <c r="H127" s="9"/>
      <c r="I127" s="8">
        <v>800</v>
      </c>
      <c r="J127" s="8">
        <f t="shared" si="12"/>
        <v>13669.6</v>
      </c>
      <c r="K127" s="11">
        <v>0.5</v>
      </c>
      <c r="L127" s="54"/>
      <c r="M127" s="8">
        <v>44</v>
      </c>
      <c r="N127" s="8">
        <v>183</v>
      </c>
      <c r="O127" s="8">
        <v>65</v>
      </c>
      <c r="P127" s="8">
        <f t="shared" si="13"/>
        <v>292</v>
      </c>
      <c r="Q127" s="8">
        <f t="shared" si="14"/>
        <v>4989.4040000000005</v>
      </c>
      <c r="R127" s="138" t="s">
        <v>121</v>
      </c>
      <c r="S127" s="9">
        <f t="shared" si="15"/>
        <v>702.12301079975373</v>
      </c>
      <c r="T127" s="25"/>
      <c r="W127" s="139">
        <f t="shared" si="17"/>
        <v>16976.1325</v>
      </c>
      <c r="X127" s="139">
        <f t="shared" si="20"/>
        <v>16808.925583333334</v>
      </c>
      <c r="Z127" s="139">
        <f t="shared" si="18"/>
        <v>52095.47</v>
      </c>
      <c r="AA127" s="139">
        <f t="shared" si="21"/>
        <v>158292.89300000001</v>
      </c>
      <c r="AC127" s="84">
        <v>8000</v>
      </c>
      <c r="AD127" s="84">
        <v>30000</v>
      </c>
      <c r="AE127" s="84">
        <v>100</v>
      </c>
      <c r="AF127" s="84">
        <v>6</v>
      </c>
      <c r="AG127" s="84">
        <v>10</v>
      </c>
      <c r="AH127" s="84">
        <v>35000</v>
      </c>
    </row>
    <row r="128" spans="1:34" ht="20.100000000000001" customHeight="1">
      <c r="A128" s="65">
        <f t="shared" si="16"/>
        <v>38457</v>
      </c>
      <c r="B128" s="65"/>
      <c r="C128" s="8">
        <v>169</v>
      </c>
      <c r="D128" s="8">
        <v>371576</v>
      </c>
      <c r="E128" s="137">
        <f t="shared" si="22"/>
        <v>19505</v>
      </c>
      <c r="F128" s="9">
        <v>7.11</v>
      </c>
      <c r="G128" s="9">
        <v>37.200000000000003</v>
      </c>
      <c r="H128" s="9"/>
      <c r="I128" s="8">
        <v>770</v>
      </c>
      <c r="J128" s="8">
        <f t="shared" si="12"/>
        <v>15018.85</v>
      </c>
      <c r="K128" s="11">
        <v>0.5</v>
      </c>
      <c r="L128" s="54"/>
      <c r="M128" s="8">
        <v>7</v>
      </c>
      <c r="N128" s="8">
        <v>144</v>
      </c>
      <c r="O128" s="8">
        <v>61</v>
      </c>
      <c r="P128" s="8">
        <f t="shared" si="13"/>
        <v>212</v>
      </c>
      <c r="Q128" s="8">
        <f t="shared" si="14"/>
        <v>4135.0600000000004</v>
      </c>
      <c r="R128" s="138" t="s">
        <v>121</v>
      </c>
      <c r="S128" s="9">
        <f t="shared" si="15"/>
        <v>597.12791968321505</v>
      </c>
      <c r="T128" s="25"/>
      <c r="W128" s="139">
        <f t="shared" si="17"/>
        <v>15208.602499999999</v>
      </c>
      <c r="X128" s="139">
        <f t="shared" si="20"/>
        <v>16971.252666666667</v>
      </c>
      <c r="Z128" s="139">
        <f t="shared" si="18"/>
        <v>59165.590000000004</v>
      </c>
      <c r="AA128" s="139">
        <f t="shared" si="21"/>
        <v>156344.96799999999</v>
      </c>
      <c r="AC128" s="84">
        <v>8000</v>
      </c>
      <c r="AD128" s="84">
        <v>30000</v>
      </c>
      <c r="AE128" s="84">
        <v>100</v>
      </c>
      <c r="AF128" s="84">
        <v>6</v>
      </c>
      <c r="AG128" s="84">
        <v>10</v>
      </c>
      <c r="AH128" s="84">
        <v>35000</v>
      </c>
    </row>
    <row r="129" spans="1:34" ht="20.100000000000001" customHeight="1">
      <c r="A129" s="65">
        <f t="shared" si="16"/>
        <v>38464</v>
      </c>
      <c r="B129" s="65"/>
      <c r="C129" s="8">
        <v>191</v>
      </c>
      <c r="D129" s="8">
        <v>393233</v>
      </c>
      <c r="E129" s="137">
        <f t="shared" si="22"/>
        <v>21657</v>
      </c>
      <c r="F129" s="9">
        <v>7.59</v>
      </c>
      <c r="G129" s="9">
        <v>32.4</v>
      </c>
      <c r="H129" s="9"/>
      <c r="I129" s="8">
        <v>849</v>
      </c>
      <c r="J129" s="8">
        <f t="shared" si="12"/>
        <v>18386.793000000001</v>
      </c>
      <c r="K129" s="11">
        <v>1</v>
      </c>
      <c r="L129" s="54"/>
      <c r="M129" s="8">
        <v>19</v>
      </c>
      <c r="N129" s="8">
        <v>136</v>
      </c>
      <c r="O129" s="8">
        <v>65</v>
      </c>
      <c r="P129" s="8">
        <f t="shared" si="13"/>
        <v>220</v>
      </c>
      <c r="Q129" s="8">
        <f t="shared" si="14"/>
        <v>4764.54</v>
      </c>
      <c r="R129" s="138" t="s">
        <v>121</v>
      </c>
      <c r="S129" s="9">
        <f t="shared" si="15"/>
        <v>684.03113729197855</v>
      </c>
      <c r="T129" s="25"/>
      <c r="W129" s="139">
        <f t="shared" si="17"/>
        <v>15976.13075</v>
      </c>
      <c r="X129" s="139">
        <f t="shared" si="20"/>
        <v>17477.338916666668</v>
      </c>
      <c r="Z129" s="139">
        <f t="shared" si="18"/>
        <v>56095.476999999999</v>
      </c>
      <c r="AA129" s="139">
        <f t="shared" si="21"/>
        <v>150271.93299999999</v>
      </c>
      <c r="AC129" s="84">
        <v>8000</v>
      </c>
      <c r="AD129" s="84">
        <v>30000</v>
      </c>
      <c r="AE129" s="84">
        <v>100</v>
      </c>
      <c r="AF129" s="84">
        <v>6</v>
      </c>
      <c r="AG129" s="84">
        <v>10</v>
      </c>
      <c r="AH129" s="84">
        <v>35000</v>
      </c>
    </row>
    <row r="130" spans="1:34" ht="20.100000000000001" customHeight="1">
      <c r="A130" s="65">
        <f t="shared" si="16"/>
        <v>38471</v>
      </c>
      <c r="B130" s="65"/>
      <c r="C130" s="8">
        <v>171</v>
      </c>
      <c r="D130" s="8">
        <v>412902</v>
      </c>
      <c r="E130" s="137">
        <f t="shared" si="22"/>
        <v>19669</v>
      </c>
      <c r="F130" s="9">
        <v>7.14</v>
      </c>
      <c r="G130" s="9">
        <v>55.6</v>
      </c>
      <c r="H130" s="9"/>
      <c r="I130" s="8">
        <v>908</v>
      </c>
      <c r="J130" s="8">
        <f t="shared" si="12"/>
        <v>17859.452000000001</v>
      </c>
      <c r="K130" s="11">
        <v>0.5</v>
      </c>
      <c r="L130" s="54"/>
      <c r="M130" s="8">
        <v>4</v>
      </c>
      <c r="N130" s="8">
        <v>143</v>
      </c>
      <c r="O130" s="8">
        <v>64</v>
      </c>
      <c r="P130" s="8">
        <f t="shared" si="13"/>
        <v>211</v>
      </c>
      <c r="Q130" s="8">
        <f t="shared" si="14"/>
        <v>4150.1589999999997</v>
      </c>
      <c r="R130" s="138" t="s">
        <v>121</v>
      </c>
      <c r="S130" s="9">
        <f t="shared" si="15"/>
        <v>601.85694783961162</v>
      </c>
      <c r="T130" s="25"/>
      <c r="W130" s="139">
        <f t="shared" si="17"/>
        <v>16233.673750000002</v>
      </c>
      <c r="X130" s="139">
        <f t="shared" si="20"/>
        <v>17335.282833333335</v>
      </c>
      <c r="Z130" s="139">
        <f t="shared" si="18"/>
        <v>55065.304999999993</v>
      </c>
      <c r="AA130" s="139">
        <f t="shared" si="21"/>
        <v>151976.606</v>
      </c>
      <c r="AC130" s="84">
        <v>8000</v>
      </c>
      <c r="AD130" s="84">
        <v>30000</v>
      </c>
      <c r="AE130" s="84">
        <v>100</v>
      </c>
      <c r="AF130" s="84">
        <v>6</v>
      </c>
      <c r="AG130" s="84">
        <v>10</v>
      </c>
      <c r="AH130" s="84">
        <v>35000</v>
      </c>
    </row>
    <row r="131" spans="1:34" ht="20.100000000000001" customHeight="1">
      <c r="A131" s="65">
        <f t="shared" si="16"/>
        <v>38478</v>
      </c>
      <c r="B131" s="65"/>
      <c r="C131" s="8">
        <v>162</v>
      </c>
      <c r="D131" s="8">
        <v>431836</v>
      </c>
      <c r="E131" s="137">
        <f t="shared" si="22"/>
        <v>18934</v>
      </c>
      <c r="F131" s="9">
        <v>7.22</v>
      </c>
      <c r="G131" s="9">
        <v>60.4</v>
      </c>
      <c r="H131" s="9"/>
      <c r="I131" s="8">
        <v>961</v>
      </c>
      <c r="J131" s="8">
        <f t="shared" si="12"/>
        <v>18195.574000000001</v>
      </c>
      <c r="K131" s="11">
        <v>0.5</v>
      </c>
      <c r="L131" s="54"/>
      <c r="M131" s="8">
        <v>21</v>
      </c>
      <c r="N131" s="8">
        <v>135</v>
      </c>
      <c r="O131" s="8">
        <v>95</v>
      </c>
      <c r="P131" s="8">
        <f t="shared" si="13"/>
        <v>251</v>
      </c>
      <c r="Q131" s="8">
        <f t="shared" si="14"/>
        <v>4752.4340000000002</v>
      </c>
      <c r="R131" s="138" t="s">
        <v>121</v>
      </c>
      <c r="S131" s="9">
        <f t="shared" si="15"/>
        <v>691.33805313793971</v>
      </c>
      <c r="T131" s="25"/>
      <c r="W131" s="139">
        <f t="shared" si="17"/>
        <v>17365.167249999999</v>
      </c>
      <c r="X131" s="139">
        <f t="shared" si="20"/>
        <v>17542.360666666667</v>
      </c>
      <c r="Z131" s="139">
        <f t="shared" si="18"/>
        <v>50539.331000000006</v>
      </c>
      <c r="AA131" s="139">
        <f t="shared" si="21"/>
        <v>149491.67199999999</v>
      </c>
      <c r="AC131" s="84">
        <v>8000</v>
      </c>
      <c r="AD131" s="84">
        <v>30000</v>
      </c>
      <c r="AE131" s="84">
        <v>100</v>
      </c>
      <c r="AF131" s="84">
        <v>6</v>
      </c>
      <c r="AG131" s="84">
        <v>10</v>
      </c>
      <c r="AH131" s="84">
        <v>35000</v>
      </c>
    </row>
    <row r="132" spans="1:34" ht="20.100000000000001" customHeight="1">
      <c r="A132" s="65">
        <f t="shared" si="16"/>
        <v>38485</v>
      </c>
      <c r="B132" s="65"/>
      <c r="C132" s="8">
        <v>170</v>
      </c>
      <c r="D132" s="8">
        <v>451846</v>
      </c>
      <c r="E132" s="137">
        <f t="shared" si="22"/>
        <v>20010</v>
      </c>
      <c r="F132" s="9">
        <v>7.57</v>
      </c>
      <c r="G132" s="9">
        <v>32</v>
      </c>
      <c r="H132" s="9"/>
      <c r="I132" s="8">
        <v>1061</v>
      </c>
      <c r="J132" s="8">
        <f t="shared" si="12"/>
        <v>21230.61</v>
      </c>
      <c r="K132" s="11">
        <v>0.5</v>
      </c>
      <c r="L132" s="54"/>
      <c r="M132" s="8">
        <v>39</v>
      </c>
      <c r="N132" s="8">
        <v>132</v>
      </c>
      <c r="O132" s="8">
        <v>92</v>
      </c>
      <c r="P132" s="8">
        <f t="shared" si="13"/>
        <v>263</v>
      </c>
      <c r="Q132" s="8">
        <f t="shared" si="14"/>
        <v>5262.63</v>
      </c>
      <c r="R132" s="138" t="s">
        <v>121</v>
      </c>
      <c r="S132" s="9">
        <f t="shared" si="15"/>
        <v>755.74356435643574</v>
      </c>
      <c r="T132" s="25"/>
      <c r="W132" s="139">
        <f t="shared" si="17"/>
        <v>18918.107250000001</v>
      </c>
      <c r="X132" s="139">
        <f t="shared" si="20"/>
        <v>17754.661500000002</v>
      </c>
      <c r="Z132" s="139">
        <f t="shared" si="18"/>
        <v>44327.570999999996</v>
      </c>
      <c r="AA132" s="139">
        <f t="shared" si="21"/>
        <v>146944.06199999998</v>
      </c>
      <c r="AC132" s="84">
        <v>8000</v>
      </c>
      <c r="AD132" s="84">
        <v>30000</v>
      </c>
      <c r="AE132" s="84">
        <v>100</v>
      </c>
      <c r="AF132" s="84">
        <v>6</v>
      </c>
      <c r="AG132" s="84">
        <v>10</v>
      </c>
      <c r="AH132" s="84">
        <v>35000</v>
      </c>
    </row>
    <row r="133" spans="1:34" ht="20.100000000000001" customHeight="1">
      <c r="A133" s="65">
        <f t="shared" si="16"/>
        <v>38492</v>
      </c>
      <c r="B133" s="65"/>
      <c r="C133" s="8">
        <v>197</v>
      </c>
      <c r="D133" s="8">
        <v>475044</v>
      </c>
      <c r="E133" s="137">
        <f t="shared" si="22"/>
        <v>23198</v>
      </c>
      <c r="F133" s="9">
        <v>7.26</v>
      </c>
      <c r="G133" s="9">
        <v>37.6</v>
      </c>
      <c r="H133" s="9"/>
      <c r="I133" s="8">
        <v>965</v>
      </c>
      <c r="J133" s="8">
        <f t="shared" si="12"/>
        <v>22386.07</v>
      </c>
      <c r="K133" s="11">
        <v>0.5</v>
      </c>
      <c r="L133" s="54"/>
      <c r="M133" s="8">
        <v>52</v>
      </c>
      <c r="N133" s="8">
        <v>139</v>
      </c>
      <c r="O133" s="8">
        <v>66</v>
      </c>
      <c r="P133" s="8">
        <f t="shared" si="13"/>
        <v>257</v>
      </c>
      <c r="Q133" s="8">
        <f t="shared" si="14"/>
        <v>5961.8860000000004</v>
      </c>
      <c r="R133" s="138" t="s">
        <v>121</v>
      </c>
      <c r="S133" s="9">
        <f t="shared" si="15"/>
        <v>837.68531527635525</v>
      </c>
      <c r="T133" s="25"/>
      <c r="W133" s="139">
        <f t="shared" si="17"/>
        <v>19917.926500000001</v>
      </c>
      <c r="X133" s="139">
        <f t="shared" si="20"/>
        <v>18387.705333333332</v>
      </c>
      <c r="Z133" s="139">
        <f t="shared" si="18"/>
        <v>40328.293999999994</v>
      </c>
      <c r="AA133" s="139">
        <f t="shared" si="21"/>
        <v>139347.53600000002</v>
      </c>
      <c r="AC133" s="84">
        <v>8000</v>
      </c>
      <c r="AD133" s="84">
        <v>30000</v>
      </c>
      <c r="AE133" s="84">
        <v>100</v>
      </c>
      <c r="AF133" s="84">
        <v>6</v>
      </c>
      <c r="AG133" s="84">
        <v>10</v>
      </c>
      <c r="AH133" s="84">
        <v>35000</v>
      </c>
    </row>
    <row r="134" spans="1:34" ht="20.100000000000001" customHeight="1">
      <c r="A134" s="65">
        <f t="shared" si="16"/>
        <v>38499</v>
      </c>
      <c r="B134" s="65"/>
      <c r="C134" s="8">
        <v>174</v>
      </c>
      <c r="D134" s="8">
        <v>495230</v>
      </c>
      <c r="E134" s="137">
        <f t="shared" si="22"/>
        <v>20186</v>
      </c>
      <c r="F134" s="9">
        <v>7.23</v>
      </c>
      <c r="G134" s="9">
        <v>56.4</v>
      </c>
      <c r="H134" s="9"/>
      <c r="I134" s="8">
        <v>1026</v>
      </c>
      <c r="J134" s="8">
        <f t="shared" si="12"/>
        <v>20710.835999999999</v>
      </c>
      <c r="K134" s="11">
        <v>0.5</v>
      </c>
      <c r="L134" s="54"/>
      <c r="M134" s="8">
        <v>73</v>
      </c>
      <c r="N134" s="8">
        <v>164</v>
      </c>
      <c r="O134" s="8">
        <v>73</v>
      </c>
      <c r="P134" s="8">
        <f t="shared" si="13"/>
        <v>310</v>
      </c>
      <c r="Q134" s="8">
        <f t="shared" si="14"/>
        <v>6257.66</v>
      </c>
      <c r="R134" s="138" t="s">
        <v>121</v>
      </c>
      <c r="S134" s="9">
        <f t="shared" si="15"/>
        <v>872.33480947670364</v>
      </c>
      <c r="T134" s="25"/>
      <c r="W134" s="139">
        <f t="shared" si="17"/>
        <v>20630.772499999999</v>
      </c>
      <c r="X134" s="139">
        <f t="shared" si="20"/>
        <v>18472.667583333332</v>
      </c>
      <c r="Z134" s="139">
        <f t="shared" si="18"/>
        <v>37476.910000000003</v>
      </c>
      <c r="AA134" s="139">
        <f t="shared" si="21"/>
        <v>138327.989</v>
      </c>
      <c r="AC134" s="84">
        <v>8000</v>
      </c>
      <c r="AD134" s="84">
        <v>30000</v>
      </c>
      <c r="AE134" s="84">
        <v>100</v>
      </c>
      <c r="AF134" s="84">
        <v>6</v>
      </c>
      <c r="AG134" s="84">
        <v>10</v>
      </c>
      <c r="AH134" s="84">
        <v>35000</v>
      </c>
    </row>
    <row r="135" spans="1:34" ht="20.100000000000001" customHeight="1">
      <c r="A135" s="65">
        <f t="shared" si="16"/>
        <v>38506</v>
      </c>
      <c r="B135" s="65"/>
      <c r="C135" s="8">
        <v>143</v>
      </c>
      <c r="D135" s="8">
        <v>10032</v>
      </c>
      <c r="E135" s="137">
        <f>(495253+10032)-D134</f>
        <v>10055</v>
      </c>
      <c r="F135" s="9">
        <v>7.1</v>
      </c>
      <c r="G135" s="9">
        <v>50</v>
      </c>
      <c r="H135" s="9"/>
      <c r="I135" s="8">
        <v>889</v>
      </c>
      <c r="J135" s="8">
        <f t="shared" si="12"/>
        <v>8938.8950000000004</v>
      </c>
      <c r="K135" s="11">
        <v>0</v>
      </c>
      <c r="L135" s="54"/>
      <c r="M135" s="8">
        <v>0</v>
      </c>
      <c r="N135" s="8">
        <v>167</v>
      </c>
      <c r="O135" s="8">
        <v>13</v>
      </c>
      <c r="P135" s="8">
        <f t="shared" si="13"/>
        <v>180</v>
      </c>
      <c r="Q135" s="8">
        <f t="shared" si="14"/>
        <v>1809.9</v>
      </c>
      <c r="R135" s="138" t="s">
        <v>121</v>
      </c>
      <c r="S135" s="9">
        <f t="shared" si="15"/>
        <v>253.79291453283261</v>
      </c>
      <c r="T135" s="25"/>
      <c r="W135" s="139">
        <f t="shared" si="17"/>
        <v>18316.602750000002</v>
      </c>
      <c r="X135" s="139">
        <f t="shared" si="20"/>
        <v>17552.634166666667</v>
      </c>
      <c r="Z135" s="139">
        <f t="shared" si="18"/>
        <v>46733.588999999993</v>
      </c>
      <c r="AA135" s="139">
        <f t="shared" si="21"/>
        <v>149368.38999999998</v>
      </c>
      <c r="AC135" s="84">
        <v>8000</v>
      </c>
      <c r="AD135" s="84">
        <v>30000</v>
      </c>
      <c r="AE135" s="84">
        <v>100</v>
      </c>
      <c r="AF135" s="84">
        <v>6</v>
      </c>
      <c r="AG135" s="84">
        <v>10</v>
      </c>
      <c r="AH135" s="84">
        <v>35000</v>
      </c>
    </row>
    <row r="136" spans="1:34" ht="20.100000000000001" customHeight="1">
      <c r="A136" s="65">
        <f t="shared" si="16"/>
        <v>38513</v>
      </c>
      <c r="B136" s="65"/>
      <c r="C136" s="8">
        <v>131</v>
      </c>
      <c r="D136" s="8">
        <v>23014</v>
      </c>
      <c r="E136" s="137">
        <f t="shared" ref="E136:E167" si="23">D136-D135</f>
        <v>12982</v>
      </c>
      <c r="F136" s="9">
        <v>7.16</v>
      </c>
      <c r="G136" s="9">
        <v>60</v>
      </c>
      <c r="H136" s="9"/>
      <c r="I136" s="8">
        <v>990</v>
      </c>
      <c r="J136" s="8">
        <f t="shared" si="12"/>
        <v>12852.18</v>
      </c>
      <c r="K136" s="11">
        <v>0</v>
      </c>
      <c r="L136" s="54"/>
      <c r="M136" s="8">
        <v>0</v>
      </c>
      <c r="N136" s="8">
        <v>148</v>
      </c>
      <c r="O136" s="8">
        <v>0</v>
      </c>
      <c r="P136" s="8">
        <f t="shared" si="13"/>
        <v>148</v>
      </c>
      <c r="Q136" s="8">
        <f t="shared" si="14"/>
        <v>1921.336</v>
      </c>
      <c r="R136" s="138" t="s">
        <v>121</v>
      </c>
      <c r="S136" s="9">
        <f t="shared" si="15"/>
        <v>266.32380198019803</v>
      </c>
      <c r="T136" s="25"/>
      <c r="W136" s="139">
        <f t="shared" si="17"/>
        <v>16221.995250000002</v>
      </c>
      <c r="X136" s="139">
        <f t="shared" si="20"/>
        <v>16782.901666666665</v>
      </c>
      <c r="Z136" s="139">
        <f t="shared" si="18"/>
        <v>55112.018999999993</v>
      </c>
      <c r="AA136" s="139">
        <f t="shared" si="21"/>
        <v>158605.18000000002</v>
      </c>
      <c r="AC136" s="84">
        <v>8000</v>
      </c>
      <c r="AD136" s="84">
        <v>30000</v>
      </c>
      <c r="AE136" s="84">
        <v>100</v>
      </c>
      <c r="AF136" s="84">
        <v>6</v>
      </c>
      <c r="AG136" s="84">
        <v>10</v>
      </c>
      <c r="AH136" s="84">
        <v>35000</v>
      </c>
    </row>
    <row r="137" spans="1:34" ht="20.100000000000001" customHeight="1">
      <c r="A137" s="65">
        <f t="shared" si="16"/>
        <v>38520</v>
      </c>
      <c r="B137" s="65"/>
      <c r="C137" s="8">
        <v>138</v>
      </c>
      <c r="D137" s="8">
        <v>36694</v>
      </c>
      <c r="E137" s="137">
        <f t="shared" si="23"/>
        <v>13680</v>
      </c>
      <c r="F137" s="9">
        <v>7.02</v>
      </c>
      <c r="G137" s="9">
        <v>56</v>
      </c>
      <c r="H137" s="9"/>
      <c r="I137" s="8">
        <v>898</v>
      </c>
      <c r="J137" s="8">
        <f t="shared" ref="J137:J200" si="24">E137*I137/1000</f>
        <v>12284.64</v>
      </c>
      <c r="K137" s="11">
        <v>1</v>
      </c>
      <c r="L137" s="54"/>
      <c r="M137" s="8">
        <v>0</v>
      </c>
      <c r="N137" s="8">
        <v>155</v>
      </c>
      <c r="O137" s="8">
        <v>12</v>
      </c>
      <c r="P137" s="8">
        <f t="shared" ref="P137:P200" si="25">M137+N137+O137</f>
        <v>167</v>
      </c>
      <c r="Q137" s="8">
        <f t="shared" ref="Q137:Q200" si="26">E137*P137/1000</f>
        <v>2284.56</v>
      </c>
      <c r="R137" s="138" t="s">
        <v>121</v>
      </c>
      <c r="S137" s="9">
        <f t="shared" ref="S137:S200" si="27">((O137*14/87)+(N137*14/101)+(M137*14/117))*(E137/1000)</f>
        <v>320.3333834073062</v>
      </c>
      <c r="T137" s="25"/>
      <c r="W137" s="139">
        <f t="shared" si="17"/>
        <v>13696.63775</v>
      </c>
      <c r="X137" s="139">
        <f t="shared" si="20"/>
        <v>16530.231666666663</v>
      </c>
      <c r="Z137" s="139">
        <f t="shared" si="18"/>
        <v>65213.449000000001</v>
      </c>
      <c r="AA137" s="139">
        <f t="shared" si="21"/>
        <v>161637.22000000003</v>
      </c>
      <c r="AC137" s="84">
        <v>8000</v>
      </c>
      <c r="AD137" s="84">
        <v>30000</v>
      </c>
      <c r="AE137" s="84">
        <v>100</v>
      </c>
      <c r="AF137" s="84">
        <v>6</v>
      </c>
      <c r="AG137" s="84">
        <v>10</v>
      </c>
      <c r="AH137" s="84">
        <v>35000</v>
      </c>
    </row>
    <row r="138" spans="1:34" ht="20.100000000000001" customHeight="1">
      <c r="A138" s="65">
        <f t="shared" ref="A138:A201" si="28">A137+7</f>
        <v>38527</v>
      </c>
      <c r="B138" s="65"/>
      <c r="C138" s="8">
        <v>172</v>
      </c>
      <c r="D138" s="8">
        <v>53764</v>
      </c>
      <c r="E138" s="137">
        <f t="shared" si="23"/>
        <v>17070</v>
      </c>
      <c r="F138" s="9">
        <v>7.03</v>
      </c>
      <c r="G138" s="9">
        <v>46.4</v>
      </c>
      <c r="H138" s="9"/>
      <c r="I138" s="8">
        <v>978</v>
      </c>
      <c r="J138" s="8">
        <f t="shared" si="24"/>
        <v>16694.46</v>
      </c>
      <c r="K138" s="11">
        <v>0</v>
      </c>
      <c r="L138" s="54"/>
      <c r="M138" s="8">
        <v>47</v>
      </c>
      <c r="N138" s="8">
        <v>112</v>
      </c>
      <c r="O138" s="8">
        <v>11</v>
      </c>
      <c r="P138" s="8">
        <f t="shared" si="25"/>
        <v>170</v>
      </c>
      <c r="Q138" s="8">
        <f t="shared" si="26"/>
        <v>2901.9</v>
      </c>
      <c r="R138" s="138" t="s">
        <v>121</v>
      </c>
      <c r="S138" s="9">
        <f t="shared" si="27"/>
        <v>391.22389964195361</v>
      </c>
      <c r="T138" s="25"/>
      <c r="W138" s="139">
        <f t="shared" si="17"/>
        <v>12692.543749999999</v>
      </c>
      <c r="X138" s="139">
        <f t="shared" si="20"/>
        <v>16518.996666666666</v>
      </c>
      <c r="Z138" s="139">
        <f t="shared" si="18"/>
        <v>69229.825000000012</v>
      </c>
      <c r="AA138" s="139">
        <f t="shared" si="21"/>
        <v>161772.04</v>
      </c>
      <c r="AC138" s="84">
        <v>8000</v>
      </c>
      <c r="AD138" s="84">
        <v>30000</v>
      </c>
      <c r="AE138" s="84">
        <v>100</v>
      </c>
      <c r="AF138" s="84">
        <v>6</v>
      </c>
      <c r="AG138" s="84">
        <v>10</v>
      </c>
      <c r="AH138" s="84">
        <v>35000</v>
      </c>
    </row>
    <row r="139" spans="1:34" ht="20.100000000000001" customHeight="1">
      <c r="A139" s="65">
        <f t="shared" si="28"/>
        <v>38534</v>
      </c>
      <c r="B139" s="65"/>
      <c r="C139" s="8">
        <v>159</v>
      </c>
      <c r="D139" s="8">
        <v>69495</v>
      </c>
      <c r="E139" s="137">
        <f t="shared" si="23"/>
        <v>15731</v>
      </c>
      <c r="F139" s="9">
        <v>6.93</v>
      </c>
      <c r="G139" s="9">
        <v>42.2</v>
      </c>
      <c r="H139" s="9"/>
      <c r="I139" s="8">
        <v>1032</v>
      </c>
      <c r="J139" s="8">
        <f t="shared" si="24"/>
        <v>16234.392</v>
      </c>
      <c r="K139" s="11">
        <v>1.5</v>
      </c>
      <c r="L139" s="54"/>
      <c r="M139" s="8">
        <v>13</v>
      </c>
      <c r="N139" s="8">
        <v>112</v>
      </c>
      <c r="O139" s="8">
        <v>46</v>
      </c>
      <c r="P139" s="8">
        <f t="shared" si="25"/>
        <v>171</v>
      </c>
      <c r="Q139" s="8">
        <f t="shared" si="26"/>
        <v>2690.0010000000002</v>
      </c>
      <c r="R139" s="138" t="s">
        <v>121</v>
      </c>
      <c r="S139" s="9">
        <f t="shared" si="27"/>
        <v>385.13588885095407</v>
      </c>
      <c r="T139" s="25"/>
      <c r="W139" s="139">
        <f t="shared" si="17"/>
        <v>14516.418</v>
      </c>
      <c r="X139" s="139">
        <f t="shared" si="20"/>
        <v>16732.729333333329</v>
      </c>
      <c r="Z139" s="139">
        <f t="shared" si="18"/>
        <v>61934.328000000001</v>
      </c>
      <c r="AA139" s="139">
        <f t="shared" si="21"/>
        <v>159207.24800000005</v>
      </c>
      <c r="AC139" s="84">
        <v>8000</v>
      </c>
      <c r="AD139" s="84">
        <v>30000</v>
      </c>
      <c r="AE139" s="84">
        <v>100</v>
      </c>
      <c r="AF139" s="84">
        <v>6</v>
      </c>
      <c r="AG139" s="84">
        <v>10</v>
      </c>
      <c r="AH139" s="84">
        <v>35000</v>
      </c>
    </row>
    <row r="140" spans="1:34" ht="20.100000000000001" customHeight="1">
      <c r="A140" s="65">
        <f t="shared" si="28"/>
        <v>38541</v>
      </c>
      <c r="B140" s="65"/>
      <c r="C140" s="8">
        <v>148</v>
      </c>
      <c r="D140" s="8">
        <v>84597</v>
      </c>
      <c r="E140" s="137">
        <f t="shared" si="23"/>
        <v>15102</v>
      </c>
      <c r="F140" s="9">
        <v>7.26</v>
      </c>
      <c r="G140" s="9">
        <v>44</v>
      </c>
      <c r="H140" s="9"/>
      <c r="I140" s="8">
        <v>928</v>
      </c>
      <c r="J140" s="8">
        <f t="shared" si="24"/>
        <v>14014.656000000001</v>
      </c>
      <c r="K140" s="11">
        <v>1</v>
      </c>
      <c r="L140" s="54"/>
      <c r="M140" s="8">
        <v>46</v>
      </c>
      <c r="N140" s="8">
        <v>105</v>
      </c>
      <c r="O140" s="8">
        <v>63</v>
      </c>
      <c r="P140" s="8">
        <f t="shared" si="25"/>
        <v>214</v>
      </c>
      <c r="Q140" s="8">
        <f t="shared" si="26"/>
        <v>3231.828</v>
      </c>
      <c r="R140" s="138" t="s">
        <v>121</v>
      </c>
      <c r="S140" s="9">
        <f t="shared" si="27"/>
        <v>456.02995908291092</v>
      </c>
      <c r="T140" s="25"/>
      <c r="W140" s="139">
        <f t="shared" si="17"/>
        <v>14807.037</v>
      </c>
      <c r="X140" s="139">
        <f t="shared" si="20"/>
        <v>16649.046499999997</v>
      </c>
      <c r="Z140" s="139">
        <f t="shared" si="18"/>
        <v>60771.851999999999</v>
      </c>
      <c r="AA140" s="139">
        <f t="shared" si="21"/>
        <v>160211.44200000004</v>
      </c>
      <c r="AC140" s="84">
        <v>8000</v>
      </c>
      <c r="AD140" s="84">
        <v>30000</v>
      </c>
      <c r="AE140" s="84">
        <v>100</v>
      </c>
      <c r="AF140" s="84">
        <v>6</v>
      </c>
      <c r="AG140" s="84">
        <v>10</v>
      </c>
      <c r="AH140" s="84">
        <v>35000</v>
      </c>
    </row>
    <row r="141" spans="1:34" ht="20.100000000000001" customHeight="1">
      <c r="A141" s="65">
        <f t="shared" si="28"/>
        <v>38548</v>
      </c>
      <c r="B141" s="65"/>
      <c r="C141" s="8">
        <v>177</v>
      </c>
      <c r="D141" s="8">
        <v>102153</v>
      </c>
      <c r="E141" s="137">
        <f t="shared" si="23"/>
        <v>17556</v>
      </c>
      <c r="F141" s="9">
        <v>7.26</v>
      </c>
      <c r="G141" s="9">
        <v>48.8</v>
      </c>
      <c r="H141" s="9"/>
      <c r="I141" s="8">
        <v>1020</v>
      </c>
      <c r="J141" s="8">
        <f t="shared" si="24"/>
        <v>17907.12</v>
      </c>
      <c r="K141" s="11">
        <v>1</v>
      </c>
      <c r="L141" s="54"/>
      <c r="M141" s="8">
        <v>25</v>
      </c>
      <c r="N141" s="8">
        <v>111</v>
      </c>
      <c r="O141" s="8">
        <v>96</v>
      </c>
      <c r="P141" s="8">
        <f t="shared" si="25"/>
        <v>232</v>
      </c>
      <c r="Q141" s="8">
        <f t="shared" si="26"/>
        <v>4072.9920000000002</v>
      </c>
      <c r="R141" s="138" t="s">
        <v>120</v>
      </c>
      <c r="S141" s="9">
        <f t="shared" si="27"/>
        <v>593.84692925738204</v>
      </c>
      <c r="T141" s="25"/>
      <c r="W141" s="139">
        <f t="shared" si="17"/>
        <v>16212.656999999999</v>
      </c>
      <c r="X141" s="139">
        <f t="shared" si="20"/>
        <v>16609.073749999996</v>
      </c>
      <c r="Z141" s="139">
        <f t="shared" si="18"/>
        <v>55149.372000000003</v>
      </c>
      <c r="AA141" s="139">
        <f t="shared" si="21"/>
        <v>160691.11500000005</v>
      </c>
      <c r="AC141" s="84">
        <v>8000</v>
      </c>
      <c r="AD141" s="84">
        <v>30000</v>
      </c>
      <c r="AE141" s="84">
        <v>100</v>
      </c>
      <c r="AF141" s="84">
        <v>6</v>
      </c>
      <c r="AG141" s="84">
        <v>10</v>
      </c>
      <c r="AH141" s="84">
        <v>35000</v>
      </c>
    </row>
    <row r="142" spans="1:34" ht="20.100000000000001" customHeight="1">
      <c r="A142" s="65">
        <f t="shared" si="28"/>
        <v>38555</v>
      </c>
      <c r="B142" s="65"/>
      <c r="C142" s="8">
        <v>152</v>
      </c>
      <c r="D142" s="8">
        <v>117338</v>
      </c>
      <c r="E142" s="137">
        <f t="shared" si="23"/>
        <v>15185</v>
      </c>
      <c r="F142" s="9">
        <v>7.34</v>
      </c>
      <c r="G142" s="9">
        <v>74.599999999999994</v>
      </c>
      <c r="H142" s="9"/>
      <c r="I142" s="8">
        <v>870</v>
      </c>
      <c r="J142" s="8">
        <f t="shared" si="24"/>
        <v>13210.95</v>
      </c>
      <c r="K142" s="11">
        <v>0.5</v>
      </c>
      <c r="L142" s="54"/>
      <c r="M142" s="8">
        <v>19</v>
      </c>
      <c r="N142" s="8">
        <v>114</v>
      </c>
      <c r="O142" s="8">
        <v>61</v>
      </c>
      <c r="P142" s="8">
        <f t="shared" si="25"/>
        <v>194</v>
      </c>
      <c r="Q142" s="8">
        <f t="shared" si="26"/>
        <v>2945.89</v>
      </c>
      <c r="R142" s="138" t="s">
        <v>121</v>
      </c>
      <c r="S142" s="9">
        <f t="shared" si="27"/>
        <v>423.53358802193219</v>
      </c>
      <c r="T142" s="25"/>
      <c r="W142" s="139">
        <f t="shared" ref="W142:W205" si="29">AVERAGE(J139:J142)</f>
        <v>15341.779500000001</v>
      </c>
      <c r="X142" s="139">
        <f t="shared" si="20"/>
        <v>16221.698583333333</v>
      </c>
      <c r="Z142" s="139">
        <f t="shared" ref="Z142:Z205" si="30">120000-(SUM(J139:J142))</f>
        <v>58632.881999999998</v>
      </c>
      <c r="AA142" s="139">
        <f t="shared" si="21"/>
        <v>165339.617</v>
      </c>
      <c r="AC142" s="84">
        <v>8000</v>
      </c>
      <c r="AD142" s="84">
        <v>30000</v>
      </c>
      <c r="AE142" s="84">
        <v>100</v>
      </c>
      <c r="AF142" s="84">
        <v>6</v>
      </c>
      <c r="AG142" s="84">
        <v>10</v>
      </c>
      <c r="AH142" s="84">
        <v>35000</v>
      </c>
    </row>
    <row r="143" spans="1:34" ht="20.100000000000001" customHeight="1">
      <c r="A143" s="65">
        <f t="shared" si="28"/>
        <v>38562</v>
      </c>
      <c r="B143" s="65"/>
      <c r="C143" s="8">
        <v>145</v>
      </c>
      <c r="D143" s="8">
        <v>131728</v>
      </c>
      <c r="E143" s="137">
        <f t="shared" si="23"/>
        <v>14390</v>
      </c>
      <c r="F143" s="9">
        <v>7.3</v>
      </c>
      <c r="G143" s="9">
        <v>34</v>
      </c>
      <c r="H143" s="9"/>
      <c r="I143" s="8">
        <v>864</v>
      </c>
      <c r="J143" s="8">
        <f t="shared" si="24"/>
        <v>12432.96</v>
      </c>
      <c r="K143" s="11">
        <v>1</v>
      </c>
      <c r="L143" s="54"/>
      <c r="M143" s="8">
        <v>62</v>
      </c>
      <c r="N143" s="8">
        <v>109</v>
      </c>
      <c r="O143" s="8">
        <v>98</v>
      </c>
      <c r="P143" s="8">
        <f t="shared" si="25"/>
        <v>269</v>
      </c>
      <c r="Q143" s="8">
        <f t="shared" si="26"/>
        <v>3870.91</v>
      </c>
      <c r="R143" s="138" t="s">
        <v>121</v>
      </c>
      <c r="S143" s="9">
        <f t="shared" si="27"/>
        <v>551.10576294234204</v>
      </c>
      <c r="T143" s="25"/>
      <c r="W143" s="139">
        <f t="shared" si="29"/>
        <v>14391.421499999999</v>
      </c>
      <c r="X143" s="139">
        <f t="shared" si="20"/>
        <v>15741.480750000001</v>
      </c>
      <c r="Z143" s="139">
        <f t="shared" si="30"/>
        <v>62434.314000000006</v>
      </c>
      <c r="AA143" s="139">
        <f t="shared" si="21"/>
        <v>171102.231</v>
      </c>
      <c r="AC143" s="84">
        <v>8000</v>
      </c>
      <c r="AD143" s="84">
        <v>30000</v>
      </c>
      <c r="AE143" s="84">
        <v>100</v>
      </c>
      <c r="AF143" s="84">
        <v>6</v>
      </c>
      <c r="AG143" s="84">
        <v>10</v>
      </c>
      <c r="AH143" s="84">
        <v>35000</v>
      </c>
    </row>
    <row r="144" spans="1:34" ht="20.100000000000001" customHeight="1">
      <c r="A144" s="65">
        <f t="shared" si="28"/>
        <v>38569</v>
      </c>
      <c r="B144" s="65"/>
      <c r="C144" s="8">
        <v>159</v>
      </c>
      <c r="D144" s="8">
        <v>147260</v>
      </c>
      <c r="E144" s="137">
        <f t="shared" si="23"/>
        <v>15532</v>
      </c>
      <c r="F144" s="9">
        <v>7.25</v>
      </c>
      <c r="G144" s="9">
        <v>32.799999999999997</v>
      </c>
      <c r="H144" s="9"/>
      <c r="I144" s="8">
        <v>992</v>
      </c>
      <c r="J144" s="8">
        <f t="shared" si="24"/>
        <v>15407.744000000001</v>
      </c>
      <c r="K144" s="11">
        <v>0.5</v>
      </c>
      <c r="L144" s="54"/>
      <c r="M144" s="8">
        <v>41</v>
      </c>
      <c r="N144" s="8">
        <v>98</v>
      </c>
      <c r="O144" s="8">
        <v>87</v>
      </c>
      <c r="P144" s="8">
        <f t="shared" si="25"/>
        <v>226</v>
      </c>
      <c r="Q144" s="8">
        <f t="shared" si="26"/>
        <v>3510.232</v>
      </c>
      <c r="R144" s="138" t="s">
        <v>121</v>
      </c>
      <c r="S144" s="9">
        <f t="shared" si="27"/>
        <v>504.63687501057808</v>
      </c>
      <c r="T144" s="25"/>
      <c r="W144" s="139">
        <f t="shared" si="29"/>
        <v>14739.693499999999</v>
      </c>
      <c r="X144" s="139">
        <f t="shared" si="20"/>
        <v>15256.241916666668</v>
      </c>
      <c r="Z144" s="139">
        <f t="shared" si="30"/>
        <v>61041.226000000002</v>
      </c>
      <c r="AA144" s="139">
        <f t="shared" si="21"/>
        <v>176925.09699999998</v>
      </c>
      <c r="AC144" s="84">
        <v>8000</v>
      </c>
      <c r="AD144" s="84">
        <v>30000</v>
      </c>
      <c r="AE144" s="84">
        <v>100</v>
      </c>
      <c r="AF144" s="84">
        <v>6</v>
      </c>
      <c r="AG144" s="84">
        <v>10</v>
      </c>
      <c r="AH144" s="84">
        <v>35000</v>
      </c>
    </row>
    <row r="145" spans="1:34" ht="20.100000000000001" customHeight="1">
      <c r="A145" s="65">
        <f t="shared" si="28"/>
        <v>38576</v>
      </c>
      <c r="B145" s="65"/>
      <c r="C145" s="8">
        <v>138</v>
      </c>
      <c r="D145" s="8">
        <v>160770</v>
      </c>
      <c r="E145" s="137">
        <f t="shared" si="23"/>
        <v>13510</v>
      </c>
      <c r="F145" s="9">
        <v>7.3</v>
      </c>
      <c r="G145" s="9">
        <v>25.2</v>
      </c>
      <c r="H145" s="9"/>
      <c r="I145" s="8">
        <v>941</v>
      </c>
      <c r="J145" s="8">
        <f t="shared" si="24"/>
        <v>12712.91</v>
      </c>
      <c r="K145" s="11">
        <v>0.5</v>
      </c>
      <c r="L145" s="54"/>
      <c r="M145" s="8">
        <v>17</v>
      </c>
      <c r="N145" s="8">
        <v>112</v>
      </c>
      <c r="O145" s="8">
        <v>97</v>
      </c>
      <c r="P145" s="8">
        <f t="shared" si="25"/>
        <v>226</v>
      </c>
      <c r="Q145" s="8">
        <f t="shared" si="26"/>
        <v>3053.26</v>
      </c>
      <c r="R145" s="138" t="s">
        <v>121</v>
      </c>
      <c r="S145" s="9">
        <f t="shared" si="27"/>
        <v>448.10151616753188</v>
      </c>
      <c r="T145" s="25"/>
      <c r="W145" s="139">
        <f t="shared" si="29"/>
        <v>13441.141</v>
      </c>
      <c r="X145" s="139">
        <f t="shared" si="20"/>
        <v>14450.14525</v>
      </c>
      <c r="Z145" s="139">
        <f t="shared" si="30"/>
        <v>66235.436000000002</v>
      </c>
      <c r="AA145" s="139">
        <f t="shared" si="21"/>
        <v>186598.25700000001</v>
      </c>
      <c r="AC145" s="84">
        <v>8000</v>
      </c>
      <c r="AD145" s="84">
        <v>30000</v>
      </c>
      <c r="AE145" s="84">
        <v>100</v>
      </c>
      <c r="AF145" s="84">
        <v>6</v>
      </c>
      <c r="AG145" s="84">
        <v>10</v>
      </c>
      <c r="AH145" s="84">
        <v>35000</v>
      </c>
    </row>
    <row r="146" spans="1:34" ht="20.100000000000001" customHeight="1">
      <c r="A146" s="65">
        <f t="shared" si="28"/>
        <v>38583</v>
      </c>
      <c r="B146" s="65"/>
      <c r="C146" s="8">
        <v>143</v>
      </c>
      <c r="D146" s="8">
        <v>175021</v>
      </c>
      <c r="E146" s="137">
        <f t="shared" si="23"/>
        <v>14251</v>
      </c>
      <c r="F146" s="9">
        <v>7.3</v>
      </c>
      <c r="G146" s="9">
        <v>41.6</v>
      </c>
      <c r="H146" s="9"/>
      <c r="I146" s="8">
        <v>999</v>
      </c>
      <c r="J146" s="8">
        <f t="shared" si="24"/>
        <v>14236.749</v>
      </c>
      <c r="K146" s="11">
        <v>0.5</v>
      </c>
      <c r="L146" s="54"/>
      <c r="M146" s="8">
        <v>12</v>
      </c>
      <c r="N146" s="8">
        <v>133</v>
      </c>
      <c r="O146" s="8">
        <v>95</v>
      </c>
      <c r="P146" s="8">
        <f t="shared" si="25"/>
        <v>240</v>
      </c>
      <c r="Q146" s="8">
        <f t="shared" si="26"/>
        <v>3420.24</v>
      </c>
      <c r="R146" s="138" t="s">
        <v>121</v>
      </c>
      <c r="S146" s="9">
        <f t="shared" si="27"/>
        <v>501.0494457371467</v>
      </c>
      <c r="T146" s="25"/>
      <c r="W146" s="139">
        <f t="shared" si="29"/>
        <v>13697.590749999999</v>
      </c>
      <c r="X146" s="139">
        <f t="shared" si="20"/>
        <v>13910.638000000001</v>
      </c>
      <c r="Z146" s="139">
        <f t="shared" si="30"/>
        <v>65209.637000000002</v>
      </c>
      <c r="AA146" s="139">
        <f t="shared" si="21"/>
        <v>193072.34399999998</v>
      </c>
      <c r="AC146" s="84">
        <v>8000</v>
      </c>
      <c r="AD146" s="84">
        <v>30000</v>
      </c>
      <c r="AE146" s="84">
        <v>100</v>
      </c>
      <c r="AF146" s="84">
        <v>6</v>
      </c>
      <c r="AG146" s="84">
        <v>10</v>
      </c>
      <c r="AH146" s="84">
        <v>35000</v>
      </c>
    </row>
    <row r="147" spans="1:34" ht="20.100000000000001" customHeight="1">
      <c r="A147" s="65">
        <f t="shared" si="28"/>
        <v>38590</v>
      </c>
      <c r="B147" s="65"/>
      <c r="C147" s="8">
        <v>167</v>
      </c>
      <c r="D147" s="8">
        <v>191564</v>
      </c>
      <c r="E147" s="137">
        <f t="shared" si="23"/>
        <v>16543</v>
      </c>
      <c r="F147" s="9">
        <v>7.36</v>
      </c>
      <c r="G147" s="9">
        <v>20.8</v>
      </c>
      <c r="H147" s="9"/>
      <c r="I147" s="8">
        <v>1008</v>
      </c>
      <c r="J147" s="8">
        <f t="shared" si="24"/>
        <v>16675.344000000001</v>
      </c>
      <c r="K147" s="11">
        <v>1</v>
      </c>
      <c r="L147" s="54"/>
      <c r="M147" s="8">
        <v>42</v>
      </c>
      <c r="N147" s="8">
        <v>118</v>
      </c>
      <c r="O147" s="8">
        <v>0</v>
      </c>
      <c r="P147" s="8">
        <f t="shared" si="25"/>
        <v>160</v>
      </c>
      <c r="Q147" s="8">
        <f t="shared" si="26"/>
        <v>2646.88</v>
      </c>
      <c r="R147" s="138" t="s">
        <v>121</v>
      </c>
      <c r="S147" s="9">
        <f t="shared" si="27"/>
        <v>353.72369433866464</v>
      </c>
      <c r="T147" s="25"/>
      <c r="W147" s="139">
        <f t="shared" si="29"/>
        <v>14758.186750000001</v>
      </c>
      <c r="X147" s="139">
        <f t="shared" si="20"/>
        <v>14555.342083333335</v>
      </c>
      <c r="Z147" s="139">
        <f t="shared" si="30"/>
        <v>60967.252999999997</v>
      </c>
      <c r="AA147" s="139">
        <f t="shared" si="21"/>
        <v>185335.89499999999</v>
      </c>
      <c r="AC147" s="84">
        <v>8000</v>
      </c>
      <c r="AD147" s="84">
        <v>30000</v>
      </c>
      <c r="AE147" s="84">
        <v>100</v>
      </c>
      <c r="AF147" s="84">
        <v>6</v>
      </c>
      <c r="AG147" s="84">
        <v>10</v>
      </c>
      <c r="AH147" s="84">
        <v>35000</v>
      </c>
    </row>
    <row r="148" spans="1:34" ht="20.100000000000001" customHeight="1">
      <c r="A148" s="65">
        <f t="shared" si="28"/>
        <v>38597</v>
      </c>
      <c r="B148" s="65"/>
      <c r="C148" s="8">
        <v>183</v>
      </c>
      <c r="D148" s="8">
        <v>209660</v>
      </c>
      <c r="E148" s="137">
        <f t="shared" si="23"/>
        <v>18096</v>
      </c>
      <c r="F148" s="9">
        <v>7.3</v>
      </c>
      <c r="G148" s="9">
        <v>39.6</v>
      </c>
      <c r="H148" s="9"/>
      <c r="I148" s="8">
        <v>855</v>
      </c>
      <c r="J148" s="8">
        <f t="shared" si="24"/>
        <v>15472.08</v>
      </c>
      <c r="K148" s="11">
        <v>1.5</v>
      </c>
      <c r="L148" s="54"/>
      <c r="M148" s="8">
        <v>36</v>
      </c>
      <c r="N148" s="8">
        <v>102</v>
      </c>
      <c r="O148" s="8">
        <v>93</v>
      </c>
      <c r="P148" s="8">
        <f t="shared" si="25"/>
        <v>231</v>
      </c>
      <c r="Q148" s="8">
        <f t="shared" si="26"/>
        <v>4180.1760000000004</v>
      </c>
      <c r="R148" s="138" t="s">
        <v>121</v>
      </c>
      <c r="S148" s="9">
        <f t="shared" si="27"/>
        <v>604.62035643564354</v>
      </c>
      <c r="T148" s="25"/>
      <c r="W148" s="139">
        <f t="shared" si="29"/>
        <v>14774.27075</v>
      </c>
      <c r="X148" s="139">
        <f t="shared" si="20"/>
        <v>14773.667083333334</v>
      </c>
      <c r="Z148" s="139">
        <f t="shared" si="30"/>
        <v>60902.917000000001</v>
      </c>
      <c r="AA148" s="139">
        <f t="shared" si="21"/>
        <v>182715.995</v>
      </c>
      <c r="AC148" s="84">
        <v>8000</v>
      </c>
      <c r="AD148" s="84">
        <v>30000</v>
      </c>
      <c r="AE148" s="84">
        <v>100</v>
      </c>
      <c r="AF148" s="84">
        <v>6</v>
      </c>
      <c r="AG148" s="84">
        <v>10</v>
      </c>
      <c r="AH148" s="84">
        <v>35000</v>
      </c>
    </row>
    <row r="149" spans="1:34" ht="20.100000000000001" customHeight="1">
      <c r="A149" s="65">
        <f t="shared" si="28"/>
        <v>38604</v>
      </c>
      <c r="B149" s="65"/>
      <c r="C149" s="8">
        <v>156</v>
      </c>
      <c r="D149" s="8">
        <v>225524</v>
      </c>
      <c r="E149" s="137">
        <f t="shared" si="23"/>
        <v>15864</v>
      </c>
      <c r="F149" s="9">
        <v>7.07</v>
      </c>
      <c r="G149" s="9">
        <v>46.4</v>
      </c>
      <c r="H149" s="9"/>
      <c r="I149" s="8">
        <v>853</v>
      </c>
      <c r="J149" s="8">
        <f t="shared" si="24"/>
        <v>13531.992</v>
      </c>
      <c r="K149" s="11">
        <v>0.5</v>
      </c>
      <c r="L149" s="54"/>
      <c r="M149" s="8">
        <v>15</v>
      </c>
      <c r="N149" s="8">
        <v>61</v>
      </c>
      <c r="O149" s="8">
        <v>130</v>
      </c>
      <c r="P149" s="8">
        <f t="shared" si="25"/>
        <v>206</v>
      </c>
      <c r="Q149" s="8">
        <f t="shared" si="26"/>
        <v>3267.9839999999999</v>
      </c>
      <c r="R149" s="138" t="s">
        <v>121</v>
      </c>
      <c r="S149" s="9">
        <f t="shared" si="27"/>
        <v>494.47862047955465</v>
      </c>
      <c r="T149" s="25"/>
      <c r="W149" s="139">
        <f t="shared" si="29"/>
        <v>14979.04125</v>
      </c>
      <c r="X149" s="139">
        <f t="shared" si="20"/>
        <v>14877.613083333335</v>
      </c>
      <c r="Z149" s="139">
        <f t="shared" si="30"/>
        <v>60083.834999999999</v>
      </c>
      <c r="AA149" s="139">
        <f t="shared" si="21"/>
        <v>181468.64299999998</v>
      </c>
      <c r="AC149" s="84">
        <v>8000</v>
      </c>
      <c r="AD149" s="84">
        <v>30000</v>
      </c>
      <c r="AE149" s="84">
        <v>100</v>
      </c>
      <c r="AF149" s="84">
        <v>6</v>
      </c>
      <c r="AG149" s="84">
        <v>10</v>
      </c>
      <c r="AH149" s="84">
        <v>35000</v>
      </c>
    </row>
    <row r="150" spans="1:34" ht="20.100000000000001" customHeight="1">
      <c r="A150" s="65">
        <f t="shared" si="28"/>
        <v>38611</v>
      </c>
      <c r="B150" s="65"/>
      <c r="C150" s="8">
        <v>159</v>
      </c>
      <c r="D150" s="8">
        <v>241618</v>
      </c>
      <c r="E150" s="137">
        <f t="shared" si="23"/>
        <v>16094</v>
      </c>
      <c r="F150" s="9">
        <v>7.47</v>
      </c>
      <c r="G150" s="9">
        <v>11.6</v>
      </c>
      <c r="H150" s="9"/>
      <c r="I150" s="8">
        <v>1019</v>
      </c>
      <c r="J150" s="8">
        <f t="shared" si="24"/>
        <v>16399.786</v>
      </c>
      <c r="K150" s="11">
        <v>0.5</v>
      </c>
      <c r="L150" s="54"/>
      <c r="M150" s="8">
        <v>66</v>
      </c>
      <c r="N150" s="8">
        <v>107</v>
      </c>
      <c r="O150" s="8">
        <v>57</v>
      </c>
      <c r="P150" s="8">
        <f t="shared" si="25"/>
        <v>230</v>
      </c>
      <c r="Q150" s="8">
        <f t="shared" si="26"/>
        <v>3701.62</v>
      </c>
      <c r="R150" s="138" t="s">
        <v>121</v>
      </c>
      <c r="S150" s="9">
        <f t="shared" si="27"/>
        <v>513.42326983043142</v>
      </c>
      <c r="T150" s="25"/>
      <c r="W150" s="139">
        <f t="shared" si="29"/>
        <v>15519.800499999999</v>
      </c>
      <c r="X150" s="139">
        <f t="shared" ref="X150:X213" si="31">AVERAGE(J139:J150)</f>
        <v>14853.056916666666</v>
      </c>
      <c r="Z150" s="139">
        <f t="shared" si="30"/>
        <v>57920.798000000003</v>
      </c>
      <c r="AA150" s="139">
        <f t="shared" ref="AA150:AA213" si="32">360000-(SUM(J139:J150))</f>
        <v>181763.31700000001</v>
      </c>
      <c r="AC150" s="84">
        <v>8000</v>
      </c>
      <c r="AD150" s="84">
        <v>30000</v>
      </c>
      <c r="AE150" s="84">
        <v>100</v>
      </c>
      <c r="AF150" s="84">
        <v>6</v>
      </c>
      <c r="AG150" s="84">
        <v>10</v>
      </c>
      <c r="AH150" s="84">
        <v>35000</v>
      </c>
    </row>
    <row r="151" spans="1:34" ht="20.100000000000001" customHeight="1">
      <c r="A151" s="65">
        <f t="shared" si="28"/>
        <v>38618</v>
      </c>
      <c r="B151" s="65"/>
      <c r="C151" s="8">
        <v>161</v>
      </c>
      <c r="D151" s="8">
        <v>258110</v>
      </c>
      <c r="E151" s="137">
        <f t="shared" si="23"/>
        <v>16492</v>
      </c>
      <c r="F151" s="9">
        <v>7.43</v>
      </c>
      <c r="G151" s="9">
        <v>33.200000000000003</v>
      </c>
      <c r="H151" s="9"/>
      <c r="I151" s="8">
        <v>1027</v>
      </c>
      <c r="J151" s="8">
        <f t="shared" si="24"/>
        <v>16937.284</v>
      </c>
      <c r="K151" s="11">
        <v>2</v>
      </c>
      <c r="L151" s="54"/>
      <c r="M151" s="8">
        <v>38</v>
      </c>
      <c r="N151" s="8">
        <v>124</v>
      </c>
      <c r="O151" s="8">
        <v>49</v>
      </c>
      <c r="P151" s="8">
        <f t="shared" si="25"/>
        <v>211</v>
      </c>
      <c r="Q151" s="8">
        <f t="shared" si="26"/>
        <v>3479.8119999999999</v>
      </c>
      <c r="R151" s="138" t="s">
        <v>121</v>
      </c>
      <c r="S151" s="9">
        <f t="shared" si="27"/>
        <v>488.49608821890149</v>
      </c>
      <c r="T151" s="25"/>
      <c r="W151" s="139">
        <f t="shared" si="29"/>
        <v>15585.2855</v>
      </c>
      <c r="X151" s="139">
        <f t="shared" si="31"/>
        <v>14911.631249999997</v>
      </c>
      <c r="Z151" s="139">
        <f t="shared" si="30"/>
        <v>57658.858</v>
      </c>
      <c r="AA151" s="139">
        <f t="shared" si="32"/>
        <v>181060.42500000005</v>
      </c>
      <c r="AC151" s="84">
        <v>8000</v>
      </c>
      <c r="AD151" s="84">
        <v>30000</v>
      </c>
      <c r="AE151" s="84">
        <v>100</v>
      </c>
      <c r="AF151" s="84">
        <v>6</v>
      </c>
      <c r="AG151" s="84">
        <v>10</v>
      </c>
      <c r="AH151" s="84">
        <v>35000</v>
      </c>
    </row>
    <row r="152" spans="1:34" ht="20.100000000000001" customHeight="1">
      <c r="A152" s="65">
        <f t="shared" si="28"/>
        <v>38625</v>
      </c>
      <c r="B152" s="65"/>
      <c r="C152" s="8">
        <v>151</v>
      </c>
      <c r="D152" s="8">
        <v>274710</v>
      </c>
      <c r="E152" s="137">
        <f t="shared" si="23"/>
        <v>16600</v>
      </c>
      <c r="F152" s="9">
        <v>7.23</v>
      </c>
      <c r="G152" s="9">
        <v>30</v>
      </c>
      <c r="H152" s="9"/>
      <c r="I152" s="8">
        <v>1083</v>
      </c>
      <c r="J152" s="8">
        <f t="shared" si="24"/>
        <v>17977.8</v>
      </c>
      <c r="K152" s="11">
        <v>1.5</v>
      </c>
      <c r="L152" s="54"/>
      <c r="M152" s="8">
        <v>128</v>
      </c>
      <c r="N152" s="8">
        <v>53</v>
      </c>
      <c r="O152" s="8">
        <v>128</v>
      </c>
      <c r="P152" s="8">
        <f t="shared" si="25"/>
        <v>309</v>
      </c>
      <c r="Q152" s="8">
        <f t="shared" si="26"/>
        <v>5129.3999999999996</v>
      </c>
      <c r="R152" s="138" t="s">
        <v>121</v>
      </c>
      <c r="S152" s="9">
        <f t="shared" si="27"/>
        <v>718.12388697755728</v>
      </c>
      <c r="T152" s="25"/>
      <c r="W152" s="139">
        <f t="shared" si="29"/>
        <v>16211.715499999998</v>
      </c>
      <c r="X152" s="139">
        <f t="shared" si="31"/>
        <v>15241.893249999999</v>
      </c>
      <c r="Z152" s="139">
        <f t="shared" si="30"/>
        <v>55153.138000000006</v>
      </c>
      <c r="AA152" s="139">
        <f t="shared" si="32"/>
        <v>177097.28100000002</v>
      </c>
      <c r="AC152" s="84">
        <v>8000</v>
      </c>
      <c r="AD152" s="84">
        <v>30000</v>
      </c>
      <c r="AE152" s="84">
        <v>100</v>
      </c>
      <c r="AF152" s="84">
        <v>6</v>
      </c>
      <c r="AG152" s="84">
        <v>10</v>
      </c>
      <c r="AH152" s="84">
        <v>35000</v>
      </c>
    </row>
    <row r="153" spans="1:34" ht="20.100000000000001" customHeight="1">
      <c r="A153" s="65">
        <f t="shared" si="28"/>
        <v>38632</v>
      </c>
      <c r="B153" s="65"/>
      <c r="C153" s="8">
        <v>153</v>
      </c>
      <c r="D153" s="8">
        <v>287514</v>
      </c>
      <c r="E153" s="137">
        <f t="shared" si="23"/>
        <v>12804</v>
      </c>
      <c r="F153" s="9">
        <v>7.1</v>
      </c>
      <c r="G153" s="9">
        <v>26.4</v>
      </c>
      <c r="H153" s="9"/>
      <c r="I153" s="8">
        <v>962</v>
      </c>
      <c r="J153" s="8">
        <f t="shared" si="24"/>
        <v>12317.448</v>
      </c>
      <c r="K153" s="11">
        <v>3</v>
      </c>
      <c r="L153" s="54"/>
      <c r="M153" s="8">
        <v>23</v>
      </c>
      <c r="N153" s="8">
        <v>202</v>
      </c>
      <c r="O153" s="8">
        <v>62</v>
      </c>
      <c r="P153" s="8">
        <f t="shared" si="25"/>
        <v>287</v>
      </c>
      <c r="Q153" s="8">
        <f t="shared" si="26"/>
        <v>3674.748</v>
      </c>
      <c r="R153" s="138" t="s">
        <v>121</v>
      </c>
      <c r="S153" s="9">
        <f t="shared" si="27"/>
        <v>521.49601414677284</v>
      </c>
      <c r="T153" s="25"/>
      <c r="W153" s="139">
        <f t="shared" si="29"/>
        <v>15908.0795</v>
      </c>
      <c r="X153" s="139">
        <f t="shared" si="31"/>
        <v>14776.087249999999</v>
      </c>
      <c r="Z153" s="139">
        <f t="shared" si="30"/>
        <v>56367.682000000001</v>
      </c>
      <c r="AA153" s="139">
        <f t="shared" si="32"/>
        <v>182686.95300000001</v>
      </c>
      <c r="AC153" s="84">
        <v>8000</v>
      </c>
      <c r="AD153" s="84">
        <v>30000</v>
      </c>
      <c r="AE153" s="84">
        <v>100</v>
      </c>
      <c r="AF153" s="84">
        <v>6</v>
      </c>
      <c r="AG153" s="84">
        <v>10</v>
      </c>
      <c r="AH153" s="84">
        <v>35000</v>
      </c>
    </row>
    <row r="154" spans="1:34" ht="20.100000000000001" customHeight="1">
      <c r="A154" s="65">
        <f t="shared" si="28"/>
        <v>38639</v>
      </c>
      <c r="B154" s="65"/>
      <c r="C154" s="8">
        <v>176</v>
      </c>
      <c r="D154" s="8">
        <v>302041</v>
      </c>
      <c r="E154" s="137">
        <f t="shared" si="23"/>
        <v>14527</v>
      </c>
      <c r="F154" s="9">
        <v>7.68</v>
      </c>
      <c r="G154" s="9">
        <v>25.2</v>
      </c>
      <c r="H154" s="9"/>
      <c r="I154" s="8">
        <v>902</v>
      </c>
      <c r="J154" s="8">
        <f t="shared" si="24"/>
        <v>13103.353999999999</v>
      </c>
      <c r="K154" s="11">
        <v>3</v>
      </c>
      <c r="L154" s="54"/>
      <c r="M154" s="8">
        <v>33</v>
      </c>
      <c r="N154" s="8">
        <v>143</v>
      </c>
      <c r="O154" s="8">
        <v>65</v>
      </c>
      <c r="P154" s="8">
        <f t="shared" si="25"/>
        <v>241</v>
      </c>
      <c r="Q154" s="8">
        <f t="shared" si="26"/>
        <v>3501.0070000000001</v>
      </c>
      <c r="R154" s="138" t="s">
        <v>121</v>
      </c>
      <c r="S154" s="9">
        <f t="shared" si="27"/>
        <v>497.26313580376603</v>
      </c>
      <c r="T154" s="25"/>
      <c r="W154" s="139">
        <f t="shared" si="29"/>
        <v>15083.971500000001</v>
      </c>
      <c r="X154" s="139">
        <f t="shared" si="31"/>
        <v>14767.120916666665</v>
      </c>
      <c r="Z154" s="139">
        <f t="shared" si="30"/>
        <v>59664.113999999994</v>
      </c>
      <c r="AA154" s="139">
        <f t="shared" si="32"/>
        <v>182794.54900000003</v>
      </c>
      <c r="AC154" s="84">
        <v>8000</v>
      </c>
      <c r="AD154" s="84">
        <v>30000</v>
      </c>
      <c r="AE154" s="84">
        <v>100</v>
      </c>
      <c r="AF154" s="84">
        <v>6</v>
      </c>
      <c r="AG154" s="84">
        <v>10</v>
      </c>
      <c r="AH154" s="84">
        <v>35000</v>
      </c>
    </row>
    <row r="155" spans="1:34" ht="20.100000000000001" customHeight="1">
      <c r="A155" s="65">
        <f t="shared" si="28"/>
        <v>38646</v>
      </c>
      <c r="B155" s="65"/>
      <c r="C155" s="8">
        <v>196</v>
      </c>
      <c r="D155" s="8">
        <v>317605</v>
      </c>
      <c r="E155" s="137">
        <f t="shared" si="23"/>
        <v>15564</v>
      </c>
      <c r="F155" s="9">
        <v>7.08</v>
      </c>
      <c r="G155" s="9">
        <v>33.200000000000003</v>
      </c>
      <c r="H155" s="9"/>
      <c r="I155" s="8">
        <v>960</v>
      </c>
      <c r="J155" s="8">
        <f t="shared" si="24"/>
        <v>14941.44</v>
      </c>
      <c r="K155" s="11">
        <v>2</v>
      </c>
      <c r="L155" s="54"/>
      <c r="M155" s="8">
        <v>51</v>
      </c>
      <c r="N155" s="8">
        <v>70</v>
      </c>
      <c r="O155" s="8">
        <v>106</v>
      </c>
      <c r="P155" s="8">
        <f t="shared" si="25"/>
        <v>227</v>
      </c>
      <c r="Q155" s="8">
        <f t="shared" si="26"/>
        <v>3533.0279999999998</v>
      </c>
      <c r="R155" s="138" t="s">
        <v>121</v>
      </c>
      <c r="S155" s="9">
        <f t="shared" si="27"/>
        <v>511.47982015389869</v>
      </c>
      <c r="T155" s="25"/>
      <c r="W155" s="139">
        <f t="shared" si="29"/>
        <v>14585.0105</v>
      </c>
      <c r="X155" s="139">
        <f t="shared" si="31"/>
        <v>14976.160916666668</v>
      </c>
      <c r="Z155" s="139">
        <f t="shared" si="30"/>
        <v>61659.957999999999</v>
      </c>
      <c r="AA155" s="139">
        <f t="shared" si="32"/>
        <v>180286.06899999999</v>
      </c>
      <c r="AC155" s="84">
        <v>8000</v>
      </c>
      <c r="AD155" s="84">
        <v>30000</v>
      </c>
      <c r="AE155" s="84">
        <v>100</v>
      </c>
      <c r="AF155" s="84">
        <v>6</v>
      </c>
      <c r="AG155" s="84">
        <v>10</v>
      </c>
      <c r="AH155" s="84">
        <v>35000</v>
      </c>
    </row>
    <row r="156" spans="1:34" ht="20.100000000000001" customHeight="1">
      <c r="A156" s="65">
        <f t="shared" si="28"/>
        <v>38653</v>
      </c>
      <c r="B156" s="65"/>
      <c r="C156" s="8">
        <v>171</v>
      </c>
      <c r="D156" s="8">
        <v>332287</v>
      </c>
      <c r="E156" s="137">
        <f t="shared" si="23"/>
        <v>14682</v>
      </c>
      <c r="F156" s="9">
        <v>7.17</v>
      </c>
      <c r="G156" s="9">
        <v>44</v>
      </c>
      <c r="H156" s="9"/>
      <c r="I156" s="8">
        <v>1068</v>
      </c>
      <c r="J156" s="8">
        <f t="shared" si="24"/>
        <v>15680.376</v>
      </c>
      <c r="K156" s="11">
        <v>0</v>
      </c>
      <c r="L156" s="54"/>
      <c r="M156" s="8">
        <v>104</v>
      </c>
      <c r="N156" s="8">
        <v>110</v>
      </c>
      <c r="O156" s="8">
        <v>55</v>
      </c>
      <c r="P156" s="8">
        <f t="shared" si="25"/>
        <v>269</v>
      </c>
      <c r="Q156" s="8">
        <f t="shared" si="26"/>
        <v>3949.4580000000001</v>
      </c>
      <c r="R156" s="138" t="s">
        <v>121</v>
      </c>
      <c r="S156" s="9">
        <f t="shared" si="27"/>
        <v>536.51762968020944</v>
      </c>
      <c r="T156" s="25"/>
      <c r="W156" s="139">
        <f t="shared" si="29"/>
        <v>14010.654500000001</v>
      </c>
      <c r="X156" s="139">
        <f t="shared" si="31"/>
        <v>14998.88025</v>
      </c>
      <c r="Z156" s="139">
        <f t="shared" si="30"/>
        <v>63957.381999999998</v>
      </c>
      <c r="AA156" s="139">
        <f t="shared" si="32"/>
        <v>180013.43700000001</v>
      </c>
      <c r="AC156" s="84">
        <v>8000</v>
      </c>
      <c r="AD156" s="84">
        <v>30000</v>
      </c>
      <c r="AE156" s="84">
        <v>100</v>
      </c>
      <c r="AF156" s="84">
        <v>6</v>
      </c>
      <c r="AG156" s="84">
        <v>10</v>
      </c>
      <c r="AH156" s="84">
        <v>35000</v>
      </c>
    </row>
    <row r="157" spans="1:34" ht="20.100000000000001" customHeight="1">
      <c r="A157" s="65">
        <f t="shared" si="28"/>
        <v>38660</v>
      </c>
      <c r="B157" s="65"/>
      <c r="C157" s="8">
        <v>201</v>
      </c>
      <c r="D157" s="8">
        <v>354811</v>
      </c>
      <c r="E157" s="137">
        <f t="shared" si="23"/>
        <v>22524</v>
      </c>
      <c r="F157" s="9">
        <v>7.29</v>
      </c>
      <c r="G157" s="9">
        <v>24.4</v>
      </c>
      <c r="H157" s="9"/>
      <c r="I157" s="8">
        <v>906</v>
      </c>
      <c r="J157" s="8">
        <f t="shared" si="24"/>
        <v>20406.743999999999</v>
      </c>
      <c r="K157" s="11">
        <v>1</v>
      </c>
      <c r="L157" s="54"/>
      <c r="M157" s="8">
        <v>39</v>
      </c>
      <c r="N157" s="8">
        <v>93</v>
      </c>
      <c r="O157" s="8">
        <v>56</v>
      </c>
      <c r="P157" s="8">
        <f t="shared" si="25"/>
        <v>188</v>
      </c>
      <c r="Q157" s="8">
        <f t="shared" si="26"/>
        <v>4234.5119999999997</v>
      </c>
      <c r="R157" s="138" t="s">
        <v>121</v>
      </c>
      <c r="S157" s="9">
        <f t="shared" si="27"/>
        <v>598.44578764083315</v>
      </c>
      <c r="T157" s="25"/>
      <c r="W157" s="139">
        <f t="shared" si="29"/>
        <v>16032.978499999999</v>
      </c>
      <c r="X157" s="139">
        <f t="shared" si="31"/>
        <v>15640.033083333334</v>
      </c>
      <c r="Z157" s="139">
        <f t="shared" si="30"/>
        <v>55868.086000000003</v>
      </c>
      <c r="AA157" s="139">
        <f t="shared" si="32"/>
        <v>172319.603</v>
      </c>
      <c r="AC157" s="84">
        <v>8000</v>
      </c>
      <c r="AD157" s="84">
        <v>30000</v>
      </c>
      <c r="AE157" s="84">
        <v>100</v>
      </c>
      <c r="AF157" s="84">
        <v>6</v>
      </c>
      <c r="AG157" s="84">
        <v>10</v>
      </c>
      <c r="AH157" s="84">
        <v>35000</v>
      </c>
    </row>
    <row r="158" spans="1:34" ht="20.100000000000001" customHeight="1">
      <c r="A158" s="65">
        <f t="shared" si="28"/>
        <v>38667</v>
      </c>
      <c r="B158" s="65"/>
      <c r="C158" s="8">
        <v>193</v>
      </c>
      <c r="D158" s="8">
        <v>376802</v>
      </c>
      <c r="E158" s="137">
        <f t="shared" si="23"/>
        <v>21991</v>
      </c>
      <c r="F158" s="9">
        <v>7.15</v>
      </c>
      <c r="G158" s="9">
        <v>20</v>
      </c>
      <c r="H158" s="9"/>
      <c r="I158" s="8">
        <v>997</v>
      </c>
      <c r="J158" s="8">
        <f t="shared" si="24"/>
        <v>21925.026999999998</v>
      </c>
      <c r="K158" s="11">
        <v>1</v>
      </c>
      <c r="L158" s="54"/>
      <c r="M158" s="8">
        <v>44</v>
      </c>
      <c r="N158" s="8">
        <v>105</v>
      </c>
      <c r="O158" s="8">
        <v>43</v>
      </c>
      <c r="P158" s="8">
        <f t="shared" si="25"/>
        <v>192</v>
      </c>
      <c r="Q158" s="8">
        <f t="shared" si="26"/>
        <v>4222.2719999999999</v>
      </c>
      <c r="R158" s="138" t="s">
        <v>121</v>
      </c>
      <c r="S158" s="9">
        <f t="shared" si="27"/>
        <v>588.01631411204778</v>
      </c>
      <c r="T158" s="25"/>
      <c r="W158" s="139">
        <f t="shared" si="29"/>
        <v>18238.39675</v>
      </c>
      <c r="X158" s="139">
        <f t="shared" si="31"/>
        <v>16280.722916666668</v>
      </c>
      <c r="Z158" s="139">
        <f t="shared" si="30"/>
        <v>47046.413</v>
      </c>
      <c r="AA158" s="139">
        <f t="shared" si="32"/>
        <v>164631.32499999998</v>
      </c>
      <c r="AC158" s="84">
        <v>8000</v>
      </c>
      <c r="AD158" s="84">
        <v>30000</v>
      </c>
      <c r="AE158" s="84">
        <v>100</v>
      </c>
      <c r="AF158" s="84">
        <v>6</v>
      </c>
      <c r="AG158" s="84">
        <v>10</v>
      </c>
      <c r="AH158" s="84">
        <v>35000</v>
      </c>
    </row>
    <row r="159" spans="1:34" ht="20.100000000000001" customHeight="1">
      <c r="A159" s="65">
        <f t="shared" si="28"/>
        <v>38674</v>
      </c>
      <c r="B159" s="65"/>
      <c r="C159" s="8">
        <v>162</v>
      </c>
      <c r="D159" s="8">
        <v>393851</v>
      </c>
      <c r="E159" s="137">
        <f t="shared" si="23"/>
        <v>17049</v>
      </c>
      <c r="F159" s="9">
        <v>6.79</v>
      </c>
      <c r="G159" s="9">
        <v>51.2</v>
      </c>
      <c r="H159" s="9"/>
      <c r="I159" s="8">
        <v>1071</v>
      </c>
      <c r="J159" s="8">
        <f t="shared" si="24"/>
        <v>18259.478999999999</v>
      </c>
      <c r="K159" s="11">
        <v>2.5</v>
      </c>
      <c r="L159" s="54"/>
      <c r="M159" s="8">
        <v>149</v>
      </c>
      <c r="N159" s="8">
        <v>85</v>
      </c>
      <c r="O159" s="8">
        <v>68</v>
      </c>
      <c r="P159" s="8">
        <f t="shared" si="25"/>
        <v>302</v>
      </c>
      <c r="Q159" s="8">
        <f t="shared" si="26"/>
        <v>5148.7979999999998</v>
      </c>
      <c r="R159" s="138" t="s">
        <v>121</v>
      </c>
      <c r="S159" s="9">
        <f t="shared" si="27"/>
        <v>691.4011698750777</v>
      </c>
      <c r="T159" s="25"/>
      <c r="W159" s="139">
        <f t="shared" si="29"/>
        <v>19067.906499999997</v>
      </c>
      <c r="X159" s="139">
        <f t="shared" si="31"/>
        <v>16412.734166666665</v>
      </c>
      <c r="Z159" s="139">
        <f t="shared" si="30"/>
        <v>43728.374000000011</v>
      </c>
      <c r="AA159" s="139">
        <f t="shared" si="32"/>
        <v>163047.19</v>
      </c>
      <c r="AC159" s="84">
        <v>8000</v>
      </c>
      <c r="AD159" s="84">
        <v>30000</v>
      </c>
      <c r="AE159" s="84">
        <v>100</v>
      </c>
      <c r="AF159" s="84">
        <v>6</v>
      </c>
      <c r="AG159" s="84">
        <v>10</v>
      </c>
      <c r="AH159" s="84">
        <v>35000</v>
      </c>
    </row>
    <row r="160" spans="1:34" ht="20.100000000000001" customHeight="1">
      <c r="A160" s="65">
        <f t="shared" si="28"/>
        <v>38681</v>
      </c>
      <c r="B160" s="65"/>
      <c r="C160" s="8">
        <v>121</v>
      </c>
      <c r="D160" s="8">
        <v>406358</v>
      </c>
      <c r="E160" s="137">
        <f t="shared" si="23"/>
        <v>12507</v>
      </c>
      <c r="F160" s="9">
        <v>7.33</v>
      </c>
      <c r="G160" s="9">
        <v>30</v>
      </c>
      <c r="H160" s="9"/>
      <c r="I160" s="8">
        <v>1149</v>
      </c>
      <c r="J160" s="8">
        <f t="shared" si="24"/>
        <v>14370.543</v>
      </c>
      <c r="K160" s="11">
        <v>1</v>
      </c>
      <c r="L160" s="54"/>
      <c r="M160" s="8">
        <v>36</v>
      </c>
      <c r="N160" s="8">
        <v>38</v>
      </c>
      <c r="O160" s="8">
        <v>39</v>
      </c>
      <c r="P160" s="8">
        <f t="shared" si="25"/>
        <v>113</v>
      </c>
      <c r="Q160" s="8">
        <f t="shared" si="26"/>
        <v>1413.2909999999999</v>
      </c>
      <c r="R160" s="138" t="s">
        <v>121</v>
      </c>
      <c r="S160" s="9">
        <f t="shared" si="27"/>
        <v>198.24697003440394</v>
      </c>
      <c r="T160" s="25"/>
      <c r="W160" s="139">
        <f t="shared" si="29"/>
        <v>18740.448249999998</v>
      </c>
      <c r="X160" s="139">
        <f t="shared" si="31"/>
        <v>16320.939416666666</v>
      </c>
      <c r="Z160" s="139">
        <f t="shared" si="30"/>
        <v>45038.207000000009</v>
      </c>
      <c r="AA160" s="139">
        <f t="shared" si="32"/>
        <v>164148.72700000001</v>
      </c>
      <c r="AC160" s="84">
        <v>8000</v>
      </c>
      <c r="AD160" s="84">
        <v>30000</v>
      </c>
      <c r="AE160" s="84">
        <v>100</v>
      </c>
      <c r="AF160" s="84">
        <v>6</v>
      </c>
      <c r="AG160" s="84">
        <v>10</v>
      </c>
      <c r="AH160" s="84">
        <v>35000</v>
      </c>
    </row>
    <row r="161" spans="1:34" ht="20.100000000000001" customHeight="1">
      <c r="A161" s="65">
        <f t="shared" si="28"/>
        <v>38688</v>
      </c>
      <c r="B161" s="65"/>
      <c r="C161" s="8">
        <v>113</v>
      </c>
      <c r="D161" s="8">
        <v>418466</v>
      </c>
      <c r="E161" s="137">
        <f t="shared" si="23"/>
        <v>12108</v>
      </c>
      <c r="F161" s="9">
        <v>7.66</v>
      </c>
      <c r="G161" s="9">
        <v>19.2</v>
      </c>
      <c r="H161" s="9"/>
      <c r="I161" s="8">
        <v>1085</v>
      </c>
      <c r="J161" s="8">
        <f t="shared" si="24"/>
        <v>13137.18</v>
      </c>
      <c r="K161" s="11">
        <v>1</v>
      </c>
      <c r="L161" s="54"/>
      <c r="M161" s="8">
        <v>44</v>
      </c>
      <c r="N161" s="8">
        <v>77</v>
      </c>
      <c r="O161" s="8">
        <v>29</v>
      </c>
      <c r="P161" s="8">
        <f t="shared" si="25"/>
        <v>150</v>
      </c>
      <c r="Q161" s="8">
        <f t="shared" si="26"/>
        <v>1816.2</v>
      </c>
      <c r="R161" s="138" t="s">
        <v>121</v>
      </c>
      <c r="S161" s="9">
        <f t="shared" si="27"/>
        <v>249.48402335618178</v>
      </c>
      <c r="T161" s="25"/>
      <c r="W161" s="139">
        <f t="shared" si="29"/>
        <v>16923.057249999998</v>
      </c>
      <c r="X161" s="139">
        <f t="shared" si="31"/>
        <v>16288.038416666664</v>
      </c>
      <c r="Z161" s="139">
        <f t="shared" si="30"/>
        <v>52307.771000000008</v>
      </c>
      <c r="AA161" s="139">
        <f t="shared" si="32"/>
        <v>164543.53900000002</v>
      </c>
      <c r="AC161" s="84">
        <v>8000</v>
      </c>
      <c r="AD161" s="84">
        <v>30000</v>
      </c>
      <c r="AE161" s="84">
        <v>100</v>
      </c>
      <c r="AF161" s="84">
        <v>6</v>
      </c>
      <c r="AG161" s="84">
        <v>10</v>
      </c>
      <c r="AH161" s="84">
        <v>35000</v>
      </c>
    </row>
    <row r="162" spans="1:34" ht="20.100000000000001" customHeight="1">
      <c r="A162" s="65">
        <f t="shared" si="28"/>
        <v>38695</v>
      </c>
      <c r="B162" s="65"/>
      <c r="C162" s="8">
        <v>145</v>
      </c>
      <c r="D162" s="8">
        <v>433905</v>
      </c>
      <c r="E162" s="137">
        <f t="shared" si="23"/>
        <v>15439</v>
      </c>
      <c r="F162" s="9">
        <v>7.22</v>
      </c>
      <c r="G162" s="9">
        <v>18.8</v>
      </c>
      <c r="H162" s="9"/>
      <c r="I162" s="8">
        <v>970</v>
      </c>
      <c r="J162" s="8">
        <f t="shared" si="24"/>
        <v>14975.83</v>
      </c>
      <c r="K162" s="11">
        <v>0</v>
      </c>
      <c r="L162" s="54"/>
      <c r="M162" s="8">
        <v>91</v>
      </c>
      <c r="N162" s="8">
        <v>81</v>
      </c>
      <c r="O162" s="8">
        <v>54</v>
      </c>
      <c r="P162" s="8">
        <f t="shared" si="25"/>
        <v>226</v>
      </c>
      <c r="Q162" s="8">
        <f t="shared" si="26"/>
        <v>3489.2139999999999</v>
      </c>
      <c r="R162" s="138" t="s">
        <v>121</v>
      </c>
      <c r="S162" s="9">
        <f t="shared" si="27"/>
        <v>475.61795364364019</v>
      </c>
      <c r="T162" s="25"/>
      <c r="W162" s="139">
        <f t="shared" si="29"/>
        <v>15185.758</v>
      </c>
      <c r="X162" s="139">
        <f t="shared" si="31"/>
        <v>16169.375416666664</v>
      </c>
      <c r="Z162" s="139">
        <f t="shared" si="30"/>
        <v>59256.968000000001</v>
      </c>
      <c r="AA162" s="139">
        <f t="shared" si="32"/>
        <v>165967.49500000002</v>
      </c>
      <c r="AC162" s="84">
        <v>8000</v>
      </c>
      <c r="AD162" s="84">
        <v>30000</v>
      </c>
      <c r="AE162" s="84">
        <v>100</v>
      </c>
      <c r="AF162" s="84">
        <v>6</v>
      </c>
      <c r="AG162" s="84">
        <v>10</v>
      </c>
      <c r="AH162" s="84">
        <v>35000</v>
      </c>
    </row>
    <row r="163" spans="1:34" ht="20.100000000000001" customHeight="1">
      <c r="A163" s="65">
        <f t="shared" si="28"/>
        <v>38702</v>
      </c>
      <c r="B163" s="65"/>
      <c r="C163" s="8">
        <v>134</v>
      </c>
      <c r="D163" s="8">
        <v>444347</v>
      </c>
      <c r="E163" s="137">
        <f t="shared" si="23"/>
        <v>10442</v>
      </c>
      <c r="F163" s="9">
        <v>7.25</v>
      </c>
      <c r="G163" s="9">
        <v>17.600000000000001</v>
      </c>
      <c r="H163" s="9"/>
      <c r="I163" s="8">
        <v>1085</v>
      </c>
      <c r="J163" s="8">
        <f t="shared" si="24"/>
        <v>11329.57</v>
      </c>
      <c r="K163" s="11">
        <v>1</v>
      </c>
      <c r="L163" s="54"/>
      <c r="M163" s="8">
        <v>26</v>
      </c>
      <c r="N163" s="8">
        <v>113</v>
      </c>
      <c r="O163" s="8">
        <v>0</v>
      </c>
      <c r="P163" s="8">
        <f t="shared" si="25"/>
        <v>139</v>
      </c>
      <c r="Q163" s="8">
        <f t="shared" si="26"/>
        <v>1451.4380000000001</v>
      </c>
      <c r="R163" s="138" t="s">
        <v>121</v>
      </c>
      <c r="S163" s="9">
        <f t="shared" si="27"/>
        <v>196.04309350935094</v>
      </c>
      <c r="T163" s="25"/>
      <c r="W163" s="139">
        <f t="shared" si="29"/>
        <v>13453.28075</v>
      </c>
      <c r="X163" s="139">
        <f t="shared" si="31"/>
        <v>15702.065916666666</v>
      </c>
      <c r="Z163" s="139">
        <f t="shared" si="30"/>
        <v>66186.877000000008</v>
      </c>
      <c r="AA163" s="139">
        <f t="shared" si="32"/>
        <v>171575.209</v>
      </c>
      <c r="AC163" s="84">
        <v>8000</v>
      </c>
      <c r="AD163" s="84">
        <v>30000</v>
      </c>
      <c r="AE163" s="84">
        <v>100</v>
      </c>
      <c r="AF163" s="84">
        <v>6</v>
      </c>
      <c r="AG163" s="84">
        <v>10</v>
      </c>
      <c r="AH163" s="84">
        <v>35000</v>
      </c>
    </row>
    <row r="164" spans="1:34" ht="20.100000000000001" customHeight="1">
      <c r="A164" s="65">
        <f t="shared" si="28"/>
        <v>38709</v>
      </c>
      <c r="B164" s="65"/>
      <c r="C164" s="8">
        <v>153</v>
      </c>
      <c r="D164" s="8">
        <v>455486</v>
      </c>
      <c r="E164" s="137">
        <f t="shared" si="23"/>
        <v>11139</v>
      </c>
      <c r="F164" s="9">
        <v>7.3</v>
      </c>
      <c r="G164" s="9">
        <v>20.8</v>
      </c>
      <c r="H164" s="9"/>
      <c r="I164" s="8">
        <v>1235</v>
      </c>
      <c r="J164" s="8">
        <f t="shared" si="24"/>
        <v>13756.665000000001</v>
      </c>
      <c r="K164" s="11">
        <v>0.5</v>
      </c>
      <c r="L164" s="54"/>
      <c r="M164" s="8">
        <v>80</v>
      </c>
      <c r="N164" s="8">
        <v>100</v>
      </c>
      <c r="O164" s="8">
        <v>0</v>
      </c>
      <c r="P164" s="8">
        <f t="shared" si="25"/>
        <v>180</v>
      </c>
      <c r="Q164" s="8">
        <f t="shared" si="26"/>
        <v>2005.02</v>
      </c>
      <c r="R164" s="138" t="s">
        <v>121</v>
      </c>
      <c r="S164" s="9">
        <f t="shared" si="27"/>
        <v>261.03172378776338</v>
      </c>
      <c r="T164" s="25"/>
      <c r="W164" s="139">
        <f t="shared" si="29"/>
        <v>13299.811250000001</v>
      </c>
      <c r="X164" s="139">
        <f t="shared" si="31"/>
        <v>15350.304666666665</v>
      </c>
      <c r="Z164" s="139">
        <f t="shared" si="30"/>
        <v>66800.755000000005</v>
      </c>
      <c r="AA164" s="139">
        <f t="shared" si="32"/>
        <v>175796.34400000001</v>
      </c>
      <c r="AC164" s="84">
        <v>8000</v>
      </c>
      <c r="AD164" s="84">
        <v>30000</v>
      </c>
      <c r="AE164" s="84">
        <v>100</v>
      </c>
      <c r="AF164" s="84">
        <v>6</v>
      </c>
      <c r="AG164" s="84">
        <v>10</v>
      </c>
      <c r="AH164" s="84">
        <v>35000</v>
      </c>
    </row>
    <row r="165" spans="1:34" ht="20.100000000000001" customHeight="1">
      <c r="A165" s="65">
        <f t="shared" si="28"/>
        <v>38716</v>
      </c>
      <c r="B165" s="65"/>
      <c r="C165" s="8">
        <v>141</v>
      </c>
      <c r="D165" s="8">
        <v>465620</v>
      </c>
      <c r="E165" s="137">
        <f t="shared" si="23"/>
        <v>10134</v>
      </c>
      <c r="F165" s="9">
        <v>7.07</v>
      </c>
      <c r="G165" s="9">
        <v>25.2</v>
      </c>
      <c r="H165" s="9"/>
      <c r="I165" s="8">
        <v>1039</v>
      </c>
      <c r="J165" s="8">
        <f t="shared" si="24"/>
        <v>10529.226000000001</v>
      </c>
      <c r="K165" s="11">
        <v>0.5</v>
      </c>
      <c r="L165" s="54"/>
      <c r="M165" s="8">
        <v>60</v>
      </c>
      <c r="N165" s="8">
        <v>114</v>
      </c>
      <c r="O165" s="8">
        <v>79</v>
      </c>
      <c r="P165" s="8">
        <f t="shared" si="25"/>
        <v>253</v>
      </c>
      <c r="Q165" s="8">
        <f t="shared" si="26"/>
        <v>2563.902</v>
      </c>
      <c r="R165" s="138" t="s">
        <v>121</v>
      </c>
      <c r="S165" s="9">
        <f t="shared" si="27"/>
        <v>361.72412143813852</v>
      </c>
      <c r="T165" s="25"/>
      <c r="W165" s="139">
        <f t="shared" si="29"/>
        <v>12647.822750000001</v>
      </c>
      <c r="X165" s="139">
        <f t="shared" si="31"/>
        <v>15201.286166666665</v>
      </c>
      <c r="Z165" s="139">
        <f t="shared" si="30"/>
        <v>69408.709000000003</v>
      </c>
      <c r="AA165" s="139">
        <f t="shared" si="32"/>
        <v>177584.56600000002</v>
      </c>
      <c r="AC165" s="84">
        <v>8000</v>
      </c>
      <c r="AD165" s="84">
        <v>30000</v>
      </c>
      <c r="AE165" s="84">
        <v>100</v>
      </c>
      <c r="AF165" s="84">
        <v>6</v>
      </c>
      <c r="AG165" s="84">
        <v>10</v>
      </c>
      <c r="AH165" s="84">
        <v>35000</v>
      </c>
    </row>
    <row r="166" spans="1:34" ht="20.100000000000001" customHeight="1">
      <c r="A166" s="65">
        <f t="shared" si="28"/>
        <v>38723</v>
      </c>
      <c r="B166" s="65"/>
      <c r="C166" s="8">
        <v>217</v>
      </c>
      <c r="D166" s="8">
        <v>483250</v>
      </c>
      <c r="E166" s="137">
        <f t="shared" si="23"/>
        <v>17630</v>
      </c>
      <c r="F166" s="9">
        <v>7.15</v>
      </c>
      <c r="G166" s="9">
        <v>21.6</v>
      </c>
      <c r="H166" s="9"/>
      <c r="I166" s="8">
        <v>894</v>
      </c>
      <c r="J166" s="8">
        <f t="shared" si="24"/>
        <v>15761.22</v>
      </c>
      <c r="K166" s="11">
        <v>0</v>
      </c>
      <c r="L166" s="54"/>
      <c r="M166" s="8">
        <v>101</v>
      </c>
      <c r="N166" s="8">
        <v>45</v>
      </c>
      <c r="O166" s="8">
        <v>0</v>
      </c>
      <c r="P166" s="8">
        <f t="shared" si="25"/>
        <v>146</v>
      </c>
      <c r="Q166" s="8">
        <f t="shared" si="26"/>
        <v>2573.98</v>
      </c>
      <c r="R166" s="138" t="s">
        <v>121</v>
      </c>
      <c r="S166" s="9">
        <f t="shared" si="27"/>
        <v>323.03614453753067</v>
      </c>
      <c r="T166" s="25"/>
      <c r="W166" s="139">
        <f t="shared" si="29"/>
        <v>12844.170250000001</v>
      </c>
      <c r="X166" s="139">
        <f t="shared" si="31"/>
        <v>15422.775</v>
      </c>
      <c r="Z166" s="139">
        <f t="shared" si="30"/>
        <v>68623.318999999989</v>
      </c>
      <c r="AA166" s="139">
        <f t="shared" si="32"/>
        <v>174926.7</v>
      </c>
      <c r="AC166" s="84">
        <v>8000</v>
      </c>
      <c r="AD166" s="84">
        <v>30000</v>
      </c>
      <c r="AE166" s="84">
        <v>100</v>
      </c>
      <c r="AF166" s="84">
        <v>6</v>
      </c>
      <c r="AG166" s="84">
        <v>10</v>
      </c>
      <c r="AH166" s="84">
        <v>35000</v>
      </c>
    </row>
    <row r="167" spans="1:34" ht="20.100000000000001" customHeight="1">
      <c r="A167" s="65">
        <f t="shared" si="28"/>
        <v>38730</v>
      </c>
      <c r="B167" s="65"/>
      <c r="C167" s="8">
        <v>184</v>
      </c>
      <c r="D167" s="8">
        <v>496448</v>
      </c>
      <c r="E167" s="137">
        <f t="shared" si="23"/>
        <v>13198</v>
      </c>
      <c r="F167" s="9">
        <v>7.24</v>
      </c>
      <c r="G167" s="9">
        <v>22.8</v>
      </c>
      <c r="H167" s="9"/>
      <c r="I167" s="8">
        <v>1135</v>
      </c>
      <c r="J167" s="8">
        <f t="shared" si="24"/>
        <v>14979.73</v>
      </c>
      <c r="K167" s="11">
        <v>0.5</v>
      </c>
      <c r="L167" s="54"/>
      <c r="M167" s="8">
        <v>114.84</v>
      </c>
      <c r="N167" s="8">
        <v>76.14</v>
      </c>
      <c r="O167" s="8">
        <v>56.54</v>
      </c>
      <c r="P167" s="8">
        <f t="shared" si="25"/>
        <v>247.52</v>
      </c>
      <c r="Q167" s="8">
        <f t="shared" si="26"/>
        <v>3266.7689599999999</v>
      </c>
      <c r="R167" s="138" t="s">
        <v>121</v>
      </c>
      <c r="S167" s="9">
        <f t="shared" si="27"/>
        <v>440.73386249406906</v>
      </c>
      <c r="T167" s="25"/>
      <c r="W167" s="139">
        <f t="shared" si="29"/>
        <v>13756.71025</v>
      </c>
      <c r="X167" s="139">
        <f t="shared" si="31"/>
        <v>15425.965833333334</v>
      </c>
      <c r="Z167" s="139">
        <f t="shared" si="30"/>
        <v>64973.159</v>
      </c>
      <c r="AA167" s="139">
        <f t="shared" si="32"/>
        <v>174888.41</v>
      </c>
      <c r="AC167" s="84">
        <v>8000</v>
      </c>
      <c r="AD167" s="84">
        <v>30000</v>
      </c>
      <c r="AE167" s="84">
        <v>100</v>
      </c>
      <c r="AF167" s="84">
        <v>6</v>
      </c>
      <c r="AG167" s="84">
        <v>10</v>
      </c>
      <c r="AH167" s="84">
        <v>35000</v>
      </c>
    </row>
    <row r="168" spans="1:34" ht="20.100000000000001" customHeight="1">
      <c r="A168" s="65">
        <f t="shared" si="28"/>
        <v>38737</v>
      </c>
      <c r="B168" s="65"/>
      <c r="C168" s="8">
        <v>171</v>
      </c>
      <c r="D168" s="8">
        <v>12056</v>
      </c>
      <c r="E168" s="8">
        <f>(499997-496448)+12056</f>
        <v>15605</v>
      </c>
      <c r="F168" s="9">
        <v>7.2</v>
      </c>
      <c r="G168" s="9">
        <v>21.6</v>
      </c>
      <c r="H168" s="9"/>
      <c r="I168" s="8">
        <v>1192</v>
      </c>
      <c r="J168" s="8">
        <f t="shared" si="24"/>
        <v>18601.16</v>
      </c>
      <c r="K168" s="11">
        <v>0.5</v>
      </c>
      <c r="L168" s="54"/>
      <c r="M168" s="8">
        <v>112</v>
      </c>
      <c r="N168" s="8">
        <v>64</v>
      </c>
      <c r="O168" s="8">
        <v>36</v>
      </c>
      <c r="P168" s="8">
        <f t="shared" si="25"/>
        <v>212</v>
      </c>
      <c r="Q168" s="8">
        <f t="shared" si="26"/>
        <v>3308.26</v>
      </c>
      <c r="R168" s="138" t="s">
        <v>121</v>
      </c>
      <c r="S168" s="9">
        <f t="shared" si="27"/>
        <v>437.97149016758436</v>
      </c>
      <c r="T168" s="25"/>
      <c r="W168" s="139">
        <f t="shared" si="29"/>
        <v>14967.833999999999</v>
      </c>
      <c r="X168" s="139">
        <f t="shared" si="31"/>
        <v>15669.364500000001</v>
      </c>
      <c r="Z168" s="139">
        <f t="shared" si="30"/>
        <v>60128.664000000004</v>
      </c>
      <c r="AA168" s="139">
        <f t="shared" si="32"/>
        <v>171967.62599999999</v>
      </c>
      <c r="AC168" s="84">
        <v>8000</v>
      </c>
      <c r="AD168" s="84">
        <v>30000</v>
      </c>
      <c r="AE168" s="84">
        <v>100</v>
      </c>
      <c r="AF168" s="84">
        <v>6</v>
      </c>
      <c r="AG168" s="84">
        <v>10</v>
      </c>
      <c r="AH168" s="84">
        <v>35000</v>
      </c>
    </row>
    <row r="169" spans="1:34" ht="20.100000000000001" customHeight="1">
      <c r="A169" s="65">
        <f t="shared" si="28"/>
        <v>38744</v>
      </c>
      <c r="B169" s="65"/>
      <c r="C169" s="8">
        <v>148</v>
      </c>
      <c r="D169" s="8">
        <v>26768</v>
      </c>
      <c r="E169" s="137">
        <f t="shared" ref="E169:E178" si="33">D169-D168</f>
        <v>14712</v>
      </c>
      <c r="F169" s="9">
        <v>7.2</v>
      </c>
      <c r="G169" s="9">
        <v>20.8</v>
      </c>
      <c r="H169" s="9"/>
      <c r="I169" s="8">
        <v>1181</v>
      </c>
      <c r="J169" s="8">
        <f t="shared" si="24"/>
        <v>17374.871999999999</v>
      </c>
      <c r="K169" s="11">
        <v>0</v>
      </c>
      <c r="L169" s="54"/>
      <c r="M169" s="8">
        <v>127</v>
      </c>
      <c r="N169" s="8">
        <v>58</v>
      </c>
      <c r="O169" s="8">
        <v>60</v>
      </c>
      <c r="P169" s="8">
        <f t="shared" si="25"/>
        <v>245</v>
      </c>
      <c r="Q169" s="8">
        <f t="shared" si="26"/>
        <v>3604.44</v>
      </c>
      <c r="R169" s="138" t="s">
        <v>121</v>
      </c>
      <c r="S169" s="9">
        <f t="shared" si="27"/>
        <v>483.89765258117319</v>
      </c>
      <c r="T169" s="25"/>
      <c r="W169" s="139">
        <f t="shared" si="29"/>
        <v>16679.245500000001</v>
      </c>
      <c r="X169" s="139">
        <f t="shared" si="31"/>
        <v>15416.708500000001</v>
      </c>
      <c r="Z169" s="139">
        <f t="shared" si="30"/>
        <v>53283.017999999996</v>
      </c>
      <c r="AA169" s="139">
        <f t="shared" si="32"/>
        <v>174999.49799999999</v>
      </c>
      <c r="AC169" s="84">
        <v>8000</v>
      </c>
      <c r="AD169" s="84">
        <v>30000</v>
      </c>
      <c r="AE169" s="84">
        <v>100</v>
      </c>
      <c r="AF169" s="84">
        <v>6</v>
      </c>
      <c r="AG169" s="84">
        <v>10</v>
      </c>
      <c r="AH169" s="84">
        <v>35000</v>
      </c>
    </row>
    <row r="170" spans="1:34" ht="20.100000000000001" customHeight="1">
      <c r="A170" s="65">
        <f t="shared" si="28"/>
        <v>38751</v>
      </c>
      <c r="B170" s="65"/>
      <c r="C170" s="8">
        <v>137</v>
      </c>
      <c r="D170" s="8">
        <v>40422</v>
      </c>
      <c r="E170" s="137">
        <f t="shared" si="33"/>
        <v>13654</v>
      </c>
      <c r="F170" s="9">
        <v>6.8</v>
      </c>
      <c r="G170" s="9">
        <v>16</v>
      </c>
      <c r="H170" s="9"/>
      <c r="I170" s="8">
        <v>1128</v>
      </c>
      <c r="J170" s="8">
        <f t="shared" si="24"/>
        <v>15401.712</v>
      </c>
      <c r="K170" s="11">
        <v>0</v>
      </c>
      <c r="L170" s="54"/>
      <c r="M170" s="8">
        <v>141</v>
      </c>
      <c r="N170" s="8">
        <v>62</v>
      </c>
      <c r="O170" s="8">
        <v>63</v>
      </c>
      <c r="P170" s="8">
        <f t="shared" si="25"/>
        <v>266</v>
      </c>
      <c r="Q170" s="8">
        <f t="shared" si="26"/>
        <v>3631.9639999999999</v>
      </c>
      <c r="R170" s="138" t="s">
        <v>121</v>
      </c>
      <c r="S170" s="9">
        <f t="shared" si="27"/>
        <v>486.13408465302757</v>
      </c>
      <c r="T170" s="25"/>
      <c r="W170" s="139">
        <f t="shared" si="29"/>
        <v>16589.3685</v>
      </c>
      <c r="X170" s="139">
        <f t="shared" si="31"/>
        <v>14873.098916666664</v>
      </c>
      <c r="Z170" s="139">
        <f t="shared" si="30"/>
        <v>53642.525999999998</v>
      </c>
      <c r="AA170" s="139">
        <f t="shared" si="32"/>
        <v>181522.81300000002</v>
      </c>
      <c r="AC170" s="84">
        <v>8000</v>
      </c>
      <c r="AD170" s="84">
        <v>30000</v>
      </c>
      <c r="AE170" s="84">
        <v>100</v>
      </c>
      <c r="AF170" s="84">
        <v>6</v>
      </c>
      <c r="AG170" s="84">
        <v>10</v>
      </c>
      <c r="AH170" s="84">
        <v>35000</v>
      </c>
    </row>
    <row r="171" spans="1:34" ht="20.100000000000001" customHeight="1">
      <c r="A171" s="65">
        <f t="shared" si="28"/>
        <v>38758</v>
      </c>
      <c r="B171" s="65"/>
      <c r="C171" s="8">
        <v>150</v>
      </c>
      <c r="D171" s="8">
        <v>55280</v>
      </c>
      <c r="E171" s="137">
        <f t="shared" si="33"/>
        <v>14858</v>
      </c>
      <c r="F171" s="9">
        <v>7</v>
      </c>
      <c r="G171" s="9">
        <v>15.2</v>
      </c>
      <c r="H171" s="9"/>
      <c r="I171" s="8">
        <v>1034</v>
      </c>
      <c r="J171" s="8">
        <f t="shared" si="24"/>
        <v>15363.172</v>
      </c>
      <c r="K171" s="11">
        <v>0</v>
      </c>
      <c r="L171" s="54"/>
      <c r="M171" s="8">
        <v>124</v>
      </c>
      <c r="N171" s="8">
        <v>69</v>
      </c>
      <c r="O171" s="8">
        <v>59</v>
      </c>
      <c r="P171" s="8">
        <f t="shared" si="25"/>
        <v>252</v>
      </c>
      <c r="Q171" s="8">
        <f t="shared" si="26"/>
        <v>3744.2159999999999</v>
      </c>
      <c r="R171" s="138" t="s">
        <v>121</v>
      </c>
      <c r="S171" s="9">
        <f t="shared" si="27"/>
        <v>503.6299795093567</v>
      </c>
      <c r="T171" s="25"/>
      <c r="W171" s="139">
        <f t="shared" si="29"/>
        <v>16685.228999999999</v>
      </c>
      <c r="X171" s="139">
        <f t="shared" si="31"/>
        <v>14631.739999999998</v>
      </c>
      <c r="Z171" s="139">
        <f t="shared" si="30"/>
        <v>53259.084000000003</v>
      </c>
      <c r="AA171" s="139">
        <f t="shared" si="32"/>
        <v>184419.12000000002</v>
      </c>
      <c r="AC171" s="84">
        <v>8000</v>
      </c>
      <c r="AD171" s="84">
        <v>30000</v>
      </c>
      <c r="AE171" s="84">
        <v>100</v>
      </c>
      <c r="AF171" s="84">
        <v>6</v>
      </c>
      <c r="AG171" s="84">
        <v>10</v>
      </c>
      <c r="AH171" s="84">
        <v>35000</v>
      </c>
    </row>
    <row r="172" spans="1:34" ht="20.100000000000001" customHeight="1">
      <c r="A172" s="65">
        <f t="shared" si="28"/>
        <v>38765</v>
      </c>
      <c r="B172" s="65"/>
      <c r="C172" s="8">
        <v>151</v>
      </c>
      <c r="D172" s="8">
        <v>70392</v>
      </c>
      <c r="E172" s="137">
        <f t="shared" si="33"/>
        <v>15112</v>
      </c>
      <c r="F172" s="9">
        <v>7.3</v>
      </c>
      <c r="G172" s="9">
        <v>17.2</v>
      </c>
      <c r="H172" s="9"/>
      <c r="I172" s="8">
        <v>1199</v>
      </c>
      <c r="J172" s="8">
        <f t="shared" si="24"/>
        <v>18119.288</v>
      </c>
      <c r="K172" s="11">
        <v>0</v>
      </c>
      <c r="L172" s="54"/>
      <c r="M172" s="8">
        <v>114</v>
      </c>
      <c r="N172" s="8">
        <v>69</v>
      </c>
      <c r="O172" s="8">
        <v>47</v>
      </c>
      <c r="P172" s="8">
        <f t="shared" si="25"/>
        <v>230</v>
      </c>
      <c r="Q172" s="8">
        <f t="shared" si="26"/>
        <v>3475.76</v>
      </c>
      <c r="R172" s="138" t="s">
        <v>121</v>
      </c>
      <c r="S172" s="9">
        <f t="shared" si="27"/>
        <v>464.97509026446409</v>
      </c>
      <c r="T172" s="25"/>
      <c r="W172" s="139">
        <f t="shared" si="29"/>
        <v>16564.760999999999</v>
      </c>
      <c r="X172" s="139">
        <f t="shared" si="31"/>
        <v>14944.135416666666</v>
      </c>
      <c r="Z172" s="139">
        <f t="shared" si="30"/>
        <v>53740.956000000006</v>
      </c>
      <c r="AA172" s="139">
        <f t="shared" si="32"/>
        <v>180670.375</v>
      </c>
      <c r="AC172" s="84">
        <v>8000</v>
      </c>
      <c r="AD172" s="84">
        <v>30000</v>
      </c>
      <c r="AE172" s="84">
        <v>100</v>
      </c>
      <c r="AF172" s="84">
        <v>6</v>
      </c>
      <c r="AG172" s="84">
        <v>10</v>
      </c>
      <c r="AH172" s="84">
        <v>35000</v>
      </c>
    </row>
    <row r="173" spans="1:34" ht="20.100000000000001" customHeight="1">
      <c r="A173" s="65">
        <f t="shared" si="28"/>
        <v>38772</v>
      </c>
      <c r="B173" s="65"/>
      <c r="C173" s="8">
        <v>114</v>
      </c>
      <c r="D173" s="8">
        <v>81794</v>
      </c>
      <c r="E173" s="137">
        <f t="shared" si="33"/>
        <v>11402</v>
      </c>
      <c r="F173" s="9">
        <v>7.02</v>
      </c>
      <c r="G173" s="9">
        <v>27.6</v>
      </c>
      <c r="H173" s="9"/>
      <c r="I173" s="8">
        <v>1199</v>
      </c>
      <c r="J173" s="8">
        <f t="shared" si="24"/>
        <v>13670.998</v>
      </c>
      <c r="K173" s="11">
        <v>0</v>
      </c>
      <c r="L173" s="54"/>
      <c r="M173" s="8">
        <v>161</v>
      </c>
      <c r="N173" s="8">
        <v>104</v>
      </c>
      <c r="O173" s="8">
        <v>67</v>
      </c>
      <c r="P173" s="8">
        <f t="shared" si="25"/>
        <v>332</v>
      </c>
      <c r="Q173" s="8">
        <f t="shared" si="26"/>
        <v>3785.4639999999999</v>
      </c>
      <c r="R173" s="138" t="s">
        <v>121</v>
      </c>
      <c r="S173" s="9">
        <f t="shared" si="27"/>
        <v>506.96037652359394</v>
      </c>
      <c r="T173" s="25"/>
      <c r="W173" s="139">
        <f t="shared" si="29"/>
        <v>15638.7925</v>
      </c>
      <c r="X173" s="139">
        <f t="shared" si="31"/>
        <v>14988.620249999998</v>
      </c>
      <c r="Z173" s="139">
        <f t="shared" si="30"/>
        <v>57444.83</v>
      </c>
      <c r="AA173" s="139">
        <f t="shared" si="32"/>
        <v>180136.55700000003</v>
      </c>
      <c r="AC173" s="84">
        <v>8000</v>
      </c>
      <c r="AD173" s="84">
        <v>30000</v>
      </c>
      <c r="AE173" s="84">
        <v>100</v>
      </c>
      <c r="AF173" s="84">
        <v>6</v>
      </c>
      <c r="AG173" s="84">
        <v>10</v>
      </c>
      <c r="AH173" s="84">
        <v>35000</v>
      </c>
    </row>
    <row r="174" spans="1:34" ht="20.100000000000001" customHeight="1">
      <c r="A174" s="65">
        <f t="shared" si="28"/>
        <v>38779</v>
      </c>
      <c r="B174" s="65"/>
      <c r="C174" s="8">
        <v>177</v>
      </c>
      <c r="D174" s="8">
        <v>99225</v>
      </c>
      <c r="E174" s="137">
        <f t="shared" si="33"/>
        <v>17431</v>
      </c>
      <c r="F174" s="9">
        <v>7.6</v>
      </c>
      <c r="G174" s="9">
        <v>26</v>
      </c>
      <c r="H174" s="9"/>
      <c r="I174" s="8">
        <v>1090</v>
      </c>
      <c r="J174" s="8">
        <f t="shared" si="24"/>
        <v>18999.79</v>
      </c>
      <c r="K174" s="11">
        <v>0.5</v>
      </c>
      <c r="L174" s="54"/>
      <c r="M174" s="8">
        <v>127</v>
      </c>
      <c r="N174" s="8">
        <v>57</v>
      </c>
      <c r="O174" s="8">
        <v>44</v>
      </c>
      <c r="P174" s="8">
        <f t="shared" si="25"/>
        <v>228</v>
      </c>
      <c r="Q174" s="8">
        <f t="shared" si="26"/>
        <v>3974.268</v>
      </c>
      <c r="R174" s="138" t="s">
        <v>121</v>
      </c>
      <c r="S174" s="9">
        <f t="shared" si="27"/>
        <v>526.033259506322</v>
      </c>
      <c r="T174" s="25"/>
      <c r="W174" s="139">
        <f t="shared" si="29"/>
        <v>16538.311999999998</v>
      </c>
      <c r="X174" s="139">
        <f t="shared" si="31"/>
        <v>15323.950250000002</v>
      </c>
      <c r="Z174" s="139">
        <f t="shared" si="30"/>
        <v>53846.752000000008</v>
      </c>
      <c r="AA174" s="139">
        <f t="shared" si="32"/>
        <v>176112.59699999998</v>
      </c>
      <c r="AC174" s="84">
        <v>8000</v>
      </c>
      <c r="AD174" s="84">
        <v>30000</v>
      </c>
      <c r="AE174" s="84">
        <v>100</v>
      </c>
      <c r="AF174" s="84">
        <v>6</v>
      </c>
      <c r="AG174" s="84">
        <v>10</v>
      </c>
      <c r="AH174" s="84">
        <v>35000</v>
      </c>
    </row>
    <row r="175" spans="1:34" ht="20.100000000000001" customHeight="1">
      <c r="A175" s="65">
        <f t="shared" si="28"/>
        <v>38786</v>
      </c>
      <c r="B175" s="65"/>
      <c r="C175" s="8">
        <v>172</v>
      </c>
      <c r="D175" s="8">
        <v>115829</v>
      </c>
      <c r="E175" s="137">
        <f t="shared" si="33"/>
        <v>16604</v>
      </c>
      <c r="F175" s="9">
        <v>7.59</v>
      </c>
      <c r="G175" s="9">
        <v>18.8</v>
      </c>
      <c r="H175" s="9"/>
      <c r="I175" s="8">
        <v>1097</v>
      </c>
      <c r="J175" s="8">
        <f t="shared" si="24"/>
        <v>18214.588</v>
      </c>
      <c r="K175" s="11">
        <v>0</v>
      </c>
      <c r="L175" s="54"/>
      <c r="M175" s="8">
        <v>117</v>
      </c>
      <c r="N175" s="8">
        <v>56</v>
      </c>
      <c r="O175" s="8">
        <v>59</v>
      </c>
      <c r="P175" s="8">
        <f t="shared" si="25"/>
        <v>232</v>
      </c>
      <c r="Q175" s="8">
        <f t="shared" si="26"/>
        <v>3852.1280000000002</v>
      </c>
      <c r="R175" s="138" t="s">
        <v>121</v>
      </c>
      <c r="S175" s="9">
        <f t="shared" si="27"/>
        <v>518.98506976214867</v>
      </c>
      <c r="T175" s="25"/>
      <c r="W175" s="139">
        <f t="shared" si="29"/>
        <v>17251.166000000001</v>
      </c>
      <c r="X175" s="139">
        <f t="shared" si="31"/>
        <v>15897.70175</v>
      </c>
      <c r="Z175" s="139">
        <f t="shared" si="30"/>
        <v>50995.335999999996</v>
      </c>
      <c r="AA175" s="139">
        <f t="shared" si="32"/>
        <v>169227.579</v>
      </c>
      <c r="AC175" s="84">
        <v>8000</v>
      </c>
      <c r="AD175" s="84">
        <v>30000</v>
      </c>
      <c r="AE175" s="84">
        <v>100</v>
      </c>
      <c r="AF175" s="84">
        <v>6</v>
      </c>
      <c r="AG175" s="84">
        <v>10</v>
      </c>
      <c r="AH175" s="84">
        <v>35000</v>
      </c>
    </row>
    <row r="176" spans="1:34" ht="20.100000000000001" customHeight="1">
      <c r="A176" s="65">
        <f t="shared" si="28"/>
        <v>38793</v>
      </c>
      <c r="B176" s="65"/>
      <c r="C176" s="8">
        <v>149</v>
      </c>
      <c r="D176" s="8">
        <v>130251</v>
      </c>
      <c r="E176" s="137">
        <f t="shared" si="33"/>
        <v>14422</v>
      </c>
      <c r="F176" s="9">
        <v>7.53</v>
      </c>
      <c r="G176" s="9">
        <v>20.8</v>
      </c>
      <c r="H176" s="9"/>
      <c r="I176" s="8">
        <v>1094</v>
      </c>
      <c r="J176" s="8">
        <f t="shared" si="24"/>
        <v>15777.668</v>
      </c>
      <c r="K176" s="11">
        <v>0.5</v>
      </c>
      <c r="L176" s="54"/>
      <c r="M176" s="8">
        <v>100</v>
      </c>
      <c r="N176" s="8">
        <v>47</v>
      </c>
      <c r="O176" s="8">
        <v>46</v>
      </c>
      <c r="P176" s="8">
        <f t="shared" si="25"/>
        <v>193</v>
      </c>
      <c r="Q176" s="8">
        <f t="shared" si="26"/>
        <v>2783.4459999999999</v>
      </c>
      <c r="R176" s="138" t="s">
        <v>121</v>
      </c>
      <c r="S176" s="9">
        <f t="shared" si="27"/>
        <v>373.28408231274057</v>
      </c>
      <c r="T176" s="25"/>
      <c r="W176" s="139">
        <f t="shared" si="29"/>
        <v>16665.761000000002</v>
      </c>
      <c r="X176" s="139">
        <f t="shared" si="31"/>
        <v>16066.118666666667</v>
      </c>
      <c r="Z176" s="139">
        <f t="shared" si="30"/>
        <v>53336.955999999991</v>
      </c>
      <c r="AA176" s="139">
        <f t="shared" si="32"/>
        <v>167206.576</v>
      </c>
      <c r="AC176" s="84">
        <v>8000</v>
      </c>
      <c r="AD176" s="84">
        <v>30000</v>
      </c>
      <c r="AE176" s="84">
        <v>100</v>
      </c>
      <c r="AF176" s="84">
        <v>6</v>
      </c>
      <c r="AG176" s="84">
        <v>10</v>
      </c>
      <c r="AH176" s="84">
        <v>35000</v>
      </c>
    </row>
    <row r="177" spans="1:34" ht="20.100000000000001" customHeight="1">
      <c r="A177" s="65">
        <f t="shared" si="28"/>
        <v>38800</v>
      </c>
      <c r="B177" s="65"/>
      <c r="C177" s="8">
        <v>177</v>
      </c>
      <c r="D177" s="8">
        <v>146716</v>
      </c>
      <c r="E177" s="137">
        <f t="shared" si="33"/>
        <v>16465</v>
      </c>
      <c r="F177" s="9">
        <v>7.55</v>
      </c>
      <c r="G177" s="9">
        <v>26.8</v>
      </c>
      <c r="H177" s="9"/>
      <c r="I177" s="8">
        <v>1044</v>
      </c>
      <c r="J177" s="8">
        <f t="shared" si="24"/>
        <v>17189.46</v>
      </c>
      <c r="K177" s="11">
        <v>0</v>
      </c>
      <c r="L177" s="54"/>
      <c r="M177" s="8">
        <v>118</v>
      </c>
      <c r="N177" s="8">
        <v>46</v>
      </c>
      <c r="O177" s="8">
        <v>48</v>
      </c>
      <c r="P177" s="8">
        <f t="shared" si="25"/>
        <v>212</v>
      </c>
      <c r="Q177" s="8">
        <f t="shared" si="26"/>
        <v>3490.58</v>
      </c>
      <c r="R177" s="138" t="s">
        <v>121</v>
      </c>
      <c r="S177" s="9">
        <f t="shared" si="27"/>
        <v>464.64285444990122</v>
      </c>
      <c r="T177" s="25"/>
      <c r="W177" s="139">
        <f t="shared" si="29"/>
        <v>17545.376499999998</v>
      </c>
      <c r="X177" s="139">
        <f t="shared" si="31"/>
        <v>16621.138166666668</v>
      </c>
      <c r="Z177" s="139">
        <f t="shared" si="30"/>
        <v>49818.494000000006</v>
      </c>
      <c r="AA177" s="139">
        <f t="shared" si="32"/>
        <v>160546.342</v>
      </c>
      <c r="AC177" s="84">
        <v>8000</v>
      </c>
      <c r="AD177" s="84">
        <v>30000</v>
      </c>
      <c r="AE177" s="84">
        <v>100</v>
      </c>
      <c r="AF177" s="84">
        <v>6</v>
      </c>
      <c r="AG177" s="84">
        <v>10</v>
      </c>
      <c r="AH177" s="84">
        <v>35000</v>
      </c>
    </row>
    <row r="178" spans="1:34" ht="20.100000000000001" customHeight="1">
      <c r="A178" s="65">
        <f t="shared" si="28"/>
        <v>38807</v>
      </c>
      <c r="B178" s="65"/>
      <c r="C178" s="8">
        <v>162</v>
      </c>
      <c r="D178" s="8">
        <v>162454</v>
      </c>
      <c r="E178" s="137">
        <f t="shared" si="33"/>
        <v>15738</v>
      </c>
      <c r="F178" s="9">
        <v>7.84</v>
      </c>
      <c r="G178" s="9">
        <v>32.4</v>
      </c>
      <c r="H178" s="9"/>
      <c r="I178" s="8">
        <v>1226</v>
      </c>
      <c r="J178" s="8">
        <f t="shared" si="24"/>
        <v>19294.788</v>
      </c>
      <c r="K178" s="11">
        <v>0</v>
      </c>
      <c r="L178" s="54"/>
      <c r="M178" s="8">
        <v>91</v>
      </c>
      <c r="N178" s="8">
        <v>62</v>
      </c>
      <c r="O178" s="8">
        <v>40</v>
      </c>
      <c r="P178" s="8">
        <f t="shared" si="25"/>
        <v>193</v>
      </c>
      <c r="Q178" s="8">
        <f t="shared" si="26"/>
        <v>3037.4340000000002</v>
      </c>
      <c r="R178" s="138" t="s">
        <v>120</v>
      </c>
      <c r="S178" s="9">
        <f t="shared" si="27"/>
        <v>407.92470922954368</v>
      </c>
      <c r="T178" s="25"/>
      <c r="W178" s="139">
        <f t="shared" si="29"/>
        <v>17619.126</v>
      </c>
      <c r="X178" s="139">
        <f t="shared" si="31"/>
        <v>16915.602166666667</v>
      </c>
      <c r="Z178" s="139">
        <f t="shared" si="30"/>
        <v>49523.495999999999</v>
      </c>
      <c r="AA178" s="139">
        <f t="shared" si="32"/>
        <v>157012.774</v>
      </c>
      <c r="AC178" s="84">
        <v>8000</v>
      </c>
      <c r="AD178" s="84">
        <v>30000</v>
      </c>
      <c r="AE178" s="84">
        <v>100</v>
      </c>
      <c r="AF178" s="84">
        <v>6</v>
      </c>
      <c r="AG178" s="84">
        <v>10</v>
      </c>
      <c r="AH178" s="84">
        <v>35000</v>
      </c>
    </row>
    <row r="179" spans="1:34" ht="20.100000000000001" customHeight="1">
      <c r="A179" s="65">
        <f t="shared" si="28"/>
        <v>38814</v>
      </c>
      <c r="B179" s="65"/>
      <c r="C179" s="8">
        <v>180</v>
      </c>
      <c r="D179" s="8">
        <v>179972</v>
      </c>
      <c r="E179" s="137">
        <f>(D179-D178)*1.036</f>
        <v>18148.648000000001</v>
      </c>
      <c r="F179" s="9">
        <v>7.83</v>
      </c>
      <c r="G179" s="9">
        <v>12</v>
      </c>
      <c r="H179" s="9"/>
      <c r="I179" s="8">
        <v>1134</v>
      </c>
      <c r="J179" s="8">
        <f t="shared" si="24"/>
        <v>20580.566832000004</v>
      </c>
      <c r="K179" s="11">
        <v>0</v>
      </c>
      <c r="L179" s="54"/>
      <c r="M179" s="8">
        <v>110</v>
      </c>
      <c r="N179" s="8">
        <v>44</v>
      </c>
      <c r="O179" s="8">
        <v>40</v>
      </c>
      <c r="P179" s="8">
        <f t="shared" si="25"/>
        <v>194</v>
      </c>
      <c r="Q179" s="8">
        <f t="shared" si="26"/>
        <v>3520.8377120000005</v>
      </c>
      <c r="R179" s="138" t="s">
        <v>120</v>
      </c>
      <c r="S179" s="9">
        <f t="shared" si="27"/>
        <v>466.38730786162546</v>
      </c>
      <c r="T179" s="25"/>
      <c r="W179" s="139">
        <f t="shared" si="29"/>
        <v>18210.620708000002</v>
      </c>
      <c r="X179" s="139">
        <f t="shared" si="31"/>
        <v>17382.338569333333</v>
      </c>
      <c r="Z179" s="139">
        <f t="shared" si="30"/>
        <v>47157.517167999991</v>
      </c>
      <c r="AA179" s="139">
        <f t="shared" si="32"/>
        <v>151411.937168</v>
      </c>
      <c r="AC179" s="84">
        <v>8000</v>
      </c>
      <c r="AD179" s="84">
        <v>30000</v>
      </c>
      <c r="AE179" s="84">
        <v>100</v>
      </c>
      <c r="AF179" s="84">
        <v>6</v>
      </c>
      <c r="AG179" s="84">
        <v>10</v>
      </c>
      <c r="AH179" s="84">
        <v>35000</v>
      </c>
    </row>
    <row r="180" spans="1:34" ht="20.100000000000001" customHeight="1">
      <c r="A180" s="65">
        <f t="shared" si="28"/>
        <v>38821</v>
      </c>
      <c r="B180" s="65"/>
      <c r="C180" s="8">
        <v>178</v>
      </c>
      <c r="D180" s="8">
        <v>197517</v>
      </c>
      <c r="E180" s="137">
        <f>(D180-D179)*1.016</f>
        <v>17825.72</v>
      </c>
      <c r="F180" s="9">
        <v>7.41</v>
      </c>
      <c r="G180" s="9">
        <v>21.2</v>
      </c>
      <c r="H180" s="9"/>
      <c r="I180" s="8">
        <v>1046</v>
      </c>
      <c r="J180" s="8">
        <f t="shared" si="24"/>
        <v>18645.703120000002</v>
      </c>
      <c r="K180" s="11">
        <v>0</v>
      </c>
      <c r="L180" s="54"/>
      <c r="M180" s="8">
        <v>109</v>
      </c>
      <c r="N180" s="8">
        <v>41</v>
      </c>
      <c r="O180" s="8">
        <v>43</v>
      </c>
      <c r="P180" s="8">
        <f t="shared" si="25"/>
        <v>193</v>
      </c>
      <c r="Q180" s="8">
        <f t="shared" si="26"/>
        <v>3440.3639600000006</v>
      </c>
      <c r="R180" s="138" t="s">
        <v>120</v>
      </c>
      <c r="S180" s="9">
        <f t="shared" si="27"/>
        <v>457.14849670136243</v>
      </c>
      <c r="T180" s="25"/>
      <c r="W180" s="139">
        <f t="shared" si="29"/>
        <v>18927.629488000002</v>
      </c>
      <c r="X180" s="139">
        <f t="shared" si="31"/>
        <v>17386.050496</v>
      </c>
      <c r="Z180" s="139">
        <f t="shared" si="30"/>
        <v>44289.482047999991</v>
      </c>
      <c r="AA180" s="139">
        <f t="shared" si="32"/>
        <v>151367.39404800002</v>
      </c>
      <c r="AC180" s="84">
        <v>8000</v>
      </c>
      <c r="AD180" s="84">
        <v>30000</v>
      </c>
      <c r="AE180" s="84">
        <v>100</v>
      </c>
      <c r="AF180" s="84">
        <v>6</v>
      </c>
      <c r="AG180" s="84">
        <v>10</v>
      </c>
      <c r="AH180" s="84">
        <v>35000</v>
      </c>
    </row>
    <row r="181" spans="1:34" ht="20.100000000000001" customHeight="1">
      <c r="A181" s="65">
        <f t="shared" si="28"/>
        <v>38828</v>
      </c>
      <c r="B181" s="65"/>
      <c r="C181" s="8">
        <v>147</v>
      </c>
      <c r="D181" s="8">
        <v>212113</v>
      </c>
      <c r="E181" s="137">
        <f>(D181-D180)*1.003</f>
        <v>14639.787999999999</v>
      </c>
      <c r="F181" s="9">
        <v>7.11</v>
      </c>
      <c r="G181" s="9">
        <v>25.2</v>
      </c>
      <c r="H181" s="9"/>
      <c r="I181" s="8">
        <v>977</v>
      </c>
      <c r="J181" s="8">
        <f t="shared" si="24"/>
        <v>14303.072875999998</v>
      </c>
      <c r="K181" s="11">
        <v>0</v>
      </c>
      <c r="L181" s="54"/>
      <c r="M181" s="8">
        <v>119</v>
      </c>
      <c r="N181" s="8">
        <v>75</v>
      </c>
      <c r="O181" s="8">
        <v>61</v>
      </c>
      <c r="P181" s="8">
        <f t="shared" si="25"/>
        <v>255</v>
      </c>
      <c r="Q181" s="8">
        <f t="shared" si="26"/>
        <v>3733.1459399999994</v>
      </c>
      <c r="R181" s="138" t="s">
        <v>120</v>
      </c>
      <c r="S181" s="9">
        <f t="shared" si="27"/>
        <v>504.36189204553341</v>
      </c>
      <c r="T181" s="25"/>
      <c r="W181" s="139">
        <f t="shared" si="29"/>
        <v>18206.032706999998</v>
      </c>
      <c r="X181" s="139">
        <f t="shared" si="31"/>
        <v>17130.067235666666</v>
      </c>
      <c r="Z181" s="139">
        <f t="shared" si="30"/>
        <v>47175.869172000006</v>
      </c>
      <c r="AA181" s="139">
        <f t="shared" si="32"/>
        <v>154439.193172</v>
      </c>
      <c r="AC181" s="84">
        <v>8000</v>
      </c>
      <c r="AD181" s="84">
        <v>30000</v>
      </c>
      <c r="AE181" s="84">
        <v>100</v>
      </c>
      <c r="AF181" s="84">
        <v>6</v>
      </c>
      <c r="AG181" s="84">
        <v>10</v>
      </c>
      <c r="AH181" s="84">
        <v>35000</v>
      </c>
    </row>
    <row r="182" spans="1:34" ht="20.100000000000001" customHeight="1">
      <c r="A182" s="65">
        <f t="shared" si="28"/>
        <v>38835</v>
      </c>
      <c r="B182" s="65"/>
      <c r="C182" s="8">
        <v>149</v>
      </c>
      <c r="D182" s="8">
        <v>227094</v>
      </c>
      <c r="E182" s="137">
        <f>(D182-D181)*0.986</f>
        <v>14771.266</v>
      </c>
      <c r="F182" s="9">
        <v>7.69</v>
      </c>
      <c r="G182" s="9">
        <v>21.2</v>
      </c>
      <c r="H182" s="9"/>
      <c r="I182" s="8">
        <v>1151</v>
      </c>
      <c r="J182" s="8">
        <f t="shared" si="24"/>
        <v>17001.727166000001</v>
      </c>
      <c r="K182" s="11">
        <v>0</v>
      </c>
      <c r="L182" s="54"/>
      <c r="M182" s="8">
        <v>69</v>
      </c>
      <c r="N182" s="8">
        <v>95</v>
      </c>
      <c r="O182" s="8">
        <v>44</v>
      </c>
      <c r="P182" s="8">
        <f t="shared" si="25"/>
        <v>208</v>
      </c>
      <c r="Q182" s="8">
        <f t="shared" si="26"/>
        <v>3072.4233279999999</v>
      </c>
      <c r="R182" s="138" t="s">
        <v>121</v>
      </c>
      <c r="S182" s="9">
        <f t="shared" si="27"/>
        <v>421.05769746230004</v>
      </c>
      <c r="T182" s="25"/>
      <c r="W182" s="139">
        <f t="shared" si="29"/>
        <v>17632.767498500001</v>
      </c>
      <c r="X182" s="139">
        <f t="shared" si="31"/>
        <v>17263.401832833333</v>
      </c>
      <c r="Z182" s="139">
        <f t="shared" si="30"/>
        <v>49468.930005999995</v>
      </c>
      <c r="AA182" s="139">
        <f t="shared" si="32"/>
        <v>152839.178006</v>
      </c>
      <c r="AC182" s="84">
        <v>8000</v>
      </c>
      <c r="AD182" s="84">
        <v>30000</v>
      </c>
      <c r="AE182" s="84">
        <v>100</v>
      </c>
      <c r="AF182" s="84">
        <v>6</v>
      </c>
      <c r="AG182" s="84">
        <v>10</v>
      </c>
      <c r="AH182" s="84">
        <v>35000</v>
      </c>
    </row>
    <row r="183" spans="1:34" ht="20.100000000000001" customHeight="1">
      <c r="A183" s="65">
        <f t="shared" si="28"/>
        <v>38842</v>
      </c>
      <c r="B183" s="65"/>
      <c r="C183" s="8">
        <v>171</v>
      </c>
      <c r="D183" s="8">
        <v>245703</v>
      </c>
      <c r="E183" s="137">
        <f>(D183-D182)*0.92</f>
        <v>17120.280000000002</v>
      </c>
      <c r="F183" s="9">
        <v>7.54</v>
      </c>
      <c r="G183" s="9">
        <v>16.8</v>
      </c>
      <c r="H183" s="9"/>
      <c r="I183" s="8">
        <v>1053</v>
      </c>
      <c r="J183" s="8">
        <f t="shared" si="24"/>
        <v>18027.654840000003</v>
      </c>
      <c r="K183" s="11">
        <v>0</v>
      </c>
      <c r="L183" s="54"/>
      <c r="M183" s="8">
        <v>77</v>
      </c>
      <c r="N183" s="8">
        <v>58</v>
      </c>
      <c r="O183" s="8">
        <v>33</v>
      </c>
      <c r="P183" s="8">
        <f t="shared" si="25"/>
        <v>168</v>
      </c>
      <c r="Q183" s="8">
        <f t="shared" si="26"/>
        <v>2876.2070400000007</v>
      </c>
      <c r="R183" s="138" t="s">
        <v>120</v>
      </c>
      <c r="S183" s="9">
        <f t="shared" si="27"/>
        <v>386.29556072309617</v>
      </c>
      <c r="T183" s="25"/>
      <c r="W183" s="139">
        <f t="shared" si="29"/>
        <v>16994.539500499999</v>
      </c>
      <c r="X183" s="139">
        <f t="shared" si="31"/>
        <v>17485.442069500001</v>
      </c>
      <c r="Z183" s="139">
        <f t="shared" si="30"/>
        <v>52021.841998000004</v>
      </c>
      <c r="AA183" s="139">
        <f t="shared" si="32"/>
        <v>150174.69516599999</v>
      </c>
      <c r="AC183" s="84">
        <v>8000</v>
      </c>
      <c r="AD183" s="84">
        <v>30000</v>
      </c>
      <c r="AE183" s="84">
        <v>100</v>
      </c>
      <c r="AF183" s="84">
        <v>6</v>
      </c>
      <c r="AG183" s="84">
        <v>10</v>
      </c>
      <c r="AH183" s="84">
        <v>35000</v>
      </c>
    </row>
    <row r="184" spans="1:34" ht="20.100000000000001" customHeight="1">
      <c r="A184" s="65">
        <f t="shared" si="28"/>
        <v>38849</v>
      </c>
      <c r="B184" s="65"/>
      <c r="C184" s="8">
        <v>173</v>
      </c>
      <c r="D184" s="8">
        <v>263082</v>
      </c>
      <c r="E184" s="137">
        <f>(D184-D183)*0.968</f>
        <v>16822.871999999999</v>
      </c>
      <c r="F184" s="9">
        <v>7.43</v>
      </c>
      <c r="G184" s="9">
        <v>18</v>
      </c>
      <c r="H184" s="9"/>
      <c r="I184" s="8">
        <v>1024</v>
      </c>
      <c r="J184" s="8">
        <f t="shared" si="24"/>
        <v>17226.620928</v>
      </c>
      <c r="K184" s="11">
        <v>0</v>
      </c>
      <c r="L184" s="54"/>
      <c r="M184" s="8">
        <v>92</v>
      </c>
      <c r="N184" s="8">
        <v>62</v>
      </c>
      <c r="O184" s="8">
        <v>42</v>
      </c>
      <c r="P184" s="8">
        <f t="shared" si="25"/>
        <v>196</v>
      </c>
      <c r="Q184" s="8">
        <f t="shared" si="26"/>
        <v>3297.2829120000001</v>
      </c>
      <c r="R184" s="138" t="s">
        <v>120</v>
      </c>
      <c r="S184" s="9">
        <f t="shared" si="27"/>
        <v>443.47154933592464</v>
      </c>
      <c r="T184" s="25"/>
      <c r="W184" s="139">
        <f t="shared" si="29"/>
        <v>16639.768952500002</v>
      </c>
      <c r="X184" s="139">
        <f t="shared" si="31"/>
        <v>17411.053146833332</v>
      </c>
      <c r="Z184" s="139">
        <f t="shared" si="30"/>
        <v>53440.924189999991</v>
      </c>
      <c r="AA184" s="139">
        <f t="shared" si="32"/>
        <v>151067.362238</v>
      </c>
      <c r="AC184" s="84">
        <v>8000</v>
      </c>
      <c r="AD184" s="84">
        <v>30000</v>
      </c>
      <c r="AE184" s="84">
        <v>100</v>
      </c>
      <c r="AF184" s="84">
        <v>6</v>
      </c>
      <c r="AG184" s="84">
        <v>10</v>
      </c>
      <c r="AH184" s="84">
        <v>35000</v>
      </c>
    </row>
    <row r="185" spans="1:34" ht="20.100000000000001" customHeight="1">
      <c r="A185" s="65">
        <f t="shared" si="28"/>
        <v>38856</v>
      </c>
      <c r="B185" s="65"/>
      <c r="C185" s="8">
        <v>130</v>
      </c>
      <c r="D185" s="8">
        <v>272658</v>
      </c>
      <c r="E185" s="137">
        <f>(D185-D184)*1.372</f>
        <v>13138.272000000001</v>
      </c>
      <c r="F185" s="9">
        <v>7.62</v>
      </c>
      <c r="G185" s="9">
        <v>30.4</v>
      </c>
      <c r="H185" s="9"/>
      <c r="I185" s="8">
        <v>1202</v>
      </c>
      <c r="J185" s="8">
        <f t="shared" si="24"/>
        <v>15792.202944000001</v>
      </c>
      <c r="K185" s="11">
        <v>0</v>
      </c>
      <c r="L185" s="54"/>
      <c r="M185" s="8">
        <v>52</v>
      </c>
      <c r="N185" s="8">
        <v>140</v>
      </c>
      <c r="O185" s="8">
        <v>59</v>
      </c>
      <c r="P185" s="8">
        <f t="shared" si="25"/>
        <v>251</v>
      </c>
      <c r="Q185" s="8">
        <f t="shared" si="26"/>
        <v>3297.7062720000004</v>
      </c>
      <c r="R185" s="138" t="s">
        <v>120</v>
      </c>
      <c r="S185" s="9">
        <f t="shared" si="27"/>
        <v>461.44785063024921</v>
      </c>
      <c r="T185" s="25"/>
      <c r="W185" s="139">
        <f t="shared" si="29"/>
        <v>17012.051469500002</v>
      </c>
      <c r="X185" s="139">
        <f t="shared" si="31"/>
        <v>17587.8202255</v>
      </c>
      <c r="Z185" s="139">
        <f t="shared" si="30"/>
        <v>51951.794121999992</v>
      </c>
      <c r="AA185" s="139">
        <f t="shared" si="32"/>
        <v>148946.157294</v>
      </c>
      <c r="AC185" s="84">
        <v>8000</v>
      </c>
      <c r="AD185" s="84">
        <v>30000</v>
      </c>
      <c r="AE185" s="84">
        <v>100</v>
      </c>
      <c r="AF185" s="84">
        <v>6</v>
      </c>
      <c r="AG185" s="84">
        <v>10</v>
      </c>
      <c r="AH185" s="84">
        <v>35000</v>
      </c>
    </row>
    <row r="186" spans="1:34" ht="20.100000000000001" customHeight="1">
      <c r="A186" s="65">
        <f t="shared" si="28"/>
        <v>38863</v>
      </c>
      <c r="B186" s="65"/>
      <c r="C186" s="8">
        <v>160</v>
      </c>
      <c r="D186" s="8">
        <v>286066</v>
      </c>
      <c r="E186" s="137">
        <f>(D186-D185)*1.206</f>
        <v>16170.047999999999</v>
      </c>
      <c r="F186" s="9">
        <v>7.7</v>
      </c>
      <c r="G186" s="9">
        <v>17.2</v>
      </c>
      <c r="H186" s="9"/>
      <c r="I186" s="8">
        <v>1223</v>
      </c>
      <c r="J186" s="8">
        <f t="shared" si="24"/>
        <v>19775.968703999999</v>
      </c>
      <c r="K186" s="11">
        <v>0</v>
      </c>
      <c r="L186" s="54"/>
      <c r="M186" s="8">
        <v>45.7</v>
      </c>
      <c r="N186" s="8">
        <v>67.7</v>
      </c>
      <c r="O186" s="8">
        <v>29.9</v>
      </c>
      <c r="P186" s="8">
        <f t="shared" si="25"/>
        <v>143.30000000000001</v>
      </c>
      <c r="Q186" s="8">
        <f t="shared" si="26"/>
        <v>2317.1678783999996</v>
      </c>
      <c r="R186" s="138" t="s">
        <v>121</v>
      </c>
      <c r="S186" s="9">
        <f t="shared" si="27"/>
        <v>317.96828855214432</v>
      </c>
      <c r="T186" s="25"/>
      <c r="W186" s="139">
        <f t="shared" si="29"/>
        <v>17705.611854000002</v>
      </c>
      <c r="X186" s="139">
        <f t="shared" si="31"/>
        <v>17652.501784166667</v>
      </c>
      <c r="Z186" s="139">
        <f t="shared" si="30"/>
        <v>49177.55258399999</v>
      </c>
      <c r="AA186" s="139">
        <f t="shared" si="32"/>
        <v>148169.97859000001</v>
      </c>
      <c r="AC186" s="84">
        <v>8000</v>
      </c>
      <c r="AD186" s="84">
        <v>30000</v>
      </c>
      <c r="AE186" s="84">
        <v>100</v>
      </c>
      <c r="AF186" s="84">
        <v>6</v>
      </c>
      <c r="AG186" s="84">
        <v>10</v>
      </c>
      <c r="AH186" s="84">
        <v>35000</v>
      </c>
    </row>
    <row r="187" spans="1:34" ht="20.100000000000001" customHeight="1">
      <c r="A187" s="65">
        <f t="shared" si="28"/>
        <v>38870</v>
      </c>
      <c r="B187" s="65"/>
      <c r="C187" s="8">
        <v>163</v>
      </c>
      <c r="D187" s="8">
        <v>302276</v>
      </c>
      <c r="E187" s="137">
        <f t="shared" ref="E187:E200" si="34">D187-D186</f>
        <v>16210</v>
      </c>
      <c r="F187" s="9">
        <v>7.5</v>
      </c>
      <c r="G187" s="9">
        <v>42.8</v>
      </c>
      <c r="H187" s="9"/>
      <c r="I187" s="8">
        <v>1191</v>
      </c>
      <c r="J187" s="8">
        <f t="shared" si="24"/>
        <v>19306.11</v>
      </c>
      <c r="K187" s="11">
        <v>0</v>
      </c>
      <c r="L187" s="54"/>
      <c r="M187" s="8">
        <v>76</v>
      </c>
      <c r="N187" s="8">
        <v>131.6</v>
      </c>
      <c r="O187" s="8">
        <v>28.6</v>
      </c>
      <c r="P187" s="8">
        <f t="shared" si="25"/>
        <v>236.2</v>
      </c>
      <c r="Q187" s="8">
        <f t="shared" si="26"/>
        <v>3828.8020000000001</v>
      </c>
      <c r="R187" s="138" t="s">
        <v>121</v>
      </c>
      <c r="S187" s="9">
        <f t="shared" si="27"/>
        <v>517.71336066975402</v>
      </c>
      <c r="T187" s="25"/>
      <c r="W187" s="139">
        <f t="shared" si="29"/>
        <v>18025.225643999998</v>
      </c>
      <c r="X187" s="139">
        <f t="shared" si="31"/>
        <v>17743.461950833331</v>
      </c>
      <c r="Z187" s="139">
        <f t="shared" si="30"/>
        <v>47899.097424000007</v>
      </c>
      <c r="AA187" s="139">
        <f t="shared" si="32"/>
        <v>147078.45659000002</v>
      </c>
      <c r="AC187" s="84">
        <v>8000</v>
      </c>
      <c r="AD187" s="84">
        <v>30000</v>
      </c>
      <c r="AE187" s="84">
        <v>100</v>
      </c>
      <c r="AF187" s="84">
        <v>6</v>
      </c>
      <c r="AG187" s="84">
        <v>10</v>
      </c>
      <c r="AH187" s="84">
        <v>35000</v>
      </c>
    </row>
    <row r="188" spans="1:34" ht="20.100000000000001" customHeight="1">
      <c r="A188" s="65">
        <f t="shared" si="28"/>
        <v>38877</v>
      </c>
      <c r="B188" s="65"/>
      <c r="C188" s="8">
        <v>160</v>
      </c>
      <c r="D188" s="8">
        <v>318176</v>
      </c>
      <c r="E188" s="137">
        <f t="shared" si="34"/>
        <v>15900</v>
      </c>
      <c r="F188" s="9">
        <v>7.46</v>
      </c>
      <c r="G188" s="9">
        <v>54</v>
      </c>
      <c r="H188" s="9"/>
      <c r="I188" s="8">
        <v>1077</v>
      </c>
      <c r="J188" s="8">
        <f t="shared" si="24"/>
        <v>17124.3</v>
      </c>
      <c r="K188" s="11">
        <v>0.5</v>
      </c>
      <c r="L188" s="54"/>
      <c r="M188" s="8">
        <v>88</v>
      </c>
      <c r="N188" s="8">
        <v>90</v>
      </c>
      <c r="O188" s="8">
        <v>45</v>
      </c>
      <c r="P188" s="8">
        <f t="shared" si="25"/>
        <v>223</v>
      </c>
      <c r="Q188" s="8">
        <f t="shared" si="26"/>
        <v>3545.7</v>
      </c>
      <c r="R188" s="138" t="s">
        <v>121</v>
      </c>
      <c r="S188" s="9">
        <f t="shared" si="27"/>
        <v>480.9200077036881</v>
      </c>
      <c r="T188" s="25"/>
      <c r="W188" s="139">
        <f t="shared" si="29"/>
        <v>17999.645412000002</v>
      </c>
      <c r="X188" s="139">
        <f t="shared" si="31"/>
        <v>17855.681284166665</v>
      </c>
      <c r="Z188" s="139">
        <f t="shared" si="30"/>
        <v>48001.418351999993</v>
      </c>
      <c r="AA188" s="139">
        <f t="shared" si="32"/>
        <v>145731.82459000003</v>
      </c>
      <c r="AC188" s="84">
        <v>8000</v>
      </c>
      <c r="AD188" s="84">
        <v>30000</v>
      </c>
      <c r="AE188" s="84">
        <v>100</v>
      </c>
      <c r="AF188" s="84">
        <v>6</v>
      </c>
      <c r="AG188" s="84">
        <v>10</v>
      </c>
      <c r="AH188" s="84">
        <v>35000</v>
      </c>
    </row>
    <row r="189" spans="1:34" ht="20.100000000000001" customHeight="1">
      <c r="A189" s="65">
        <f t="shared" si="28"/>
        <v>38884</v>
      </c>
      <c r="B189" s="65"/>
      <c r="C189" s="8">
        <v>111</v>
      </c>
      <c r="D189" s="8">
        <v>328776</v>
      </c>
      <c r="E189" s="137">
        <f t="shared" si="34"/>
        <v>10600</v>
      </c>
      <c r="F189" s="9">
        <v>7.71</v>
      </c>
      <c r="G189" s="9">
        <v>53.2</v>
      </c>
      <c r="H189" s="9"/>
      <c r="I189" s="8">
        <v>1326</v>
      </c>
      <c r="J189" s="8">
        <f t="shared" si="24"/>
        <v>14055.6</v>
      </c>
      <c r="K189" s="11">
        <v>0</v>
      </c>
      <c r="L189" s="54"/>
      <c r="M189" s="8">
        <v>52</v>
      </c>
      <c r="N189" s="8">
        <v>105</v>
      </c>
      <c r="O189" s="8">
        <v>38</v>
      </c>
      <c r="P189" s="8">
        <f t="shared" si="25"/>
        <v>195</v>
      </c>
      <c r="Q189" s="8">
        <f t="shared" si="26"/>
        <v>2067</v>
      </c>
      <c r="R189" s="138" t="s">
        <v>121</v>
      </c>
      <c r="S189" s="9">
        <f t="shared" si="27"/>
        <v>285.05117408292551</v>
      </c>
      <c r="T189" s="25"/>
      <c r="W189" s="139">
        <f t="shared" si="29"/>
        <v>17565.494676000002</v>
      </c>
      <c r="X189" s="139">
        <f t="shared" si="31"/>
        <v>17594.526284166666</v>
      </c>
      <c r="Z189" s="139">
        <f t="shared" si="30"/>
        <v>49738.021295999992</v>
      </c>
      <c r="AA189" s="139">
        <f t="shared" si="32"/>
        <v>148865.68458999999</v>
      </c>
      <c r="AC189" s="84">
        <v>8000</v>
      </c>
      <c r="AD189" s="84">
        <v>30000</v>
      </c>
      <c r="AE189" s="84">
        <v>100</v>
      </c>
      <c r="AF189" s="84">
        <v>6</v>
      </c>
      <c r="AG189" s="84">
        <v>10</v>
      </c>
      <c r="AH189" s="84">
        <v>35000</v>
      </c>
    </row>
    <row r="190" spans="1:34" ht="20.100000000000001" customHeight="1">
      <c r="A190" s="65">
        <f t="shared" si="28"/>
        <v>38891</v>
      </c>
      <c r="B190" s="65"/>
      <c r="C190" s="8">
        <v>161</v>
      </c>
      <c r="D190" s="8">
        <v>344816</v>
      </c>
      <c r="E190" s="137">
        <f t="shared" si="34"/>
        <v>16040</v>
      </c>
      <c r="F190" s="9">
        <v>7.71</v>
      </c>
      <c r="G190" s="9">
        <v>20.399999999999999</v>
      </c>
      <c r="H190" s="9"/>
      <c r="I190" s="8">
        <v>1235</v>
      </c>
      <c r="J190" s="8">
        <f t="shared" si="24"/>
        <v>19809.400000000001</v>
      </c>
      <c r="K190" s="11">
        <v>0</v>
      </c>
      <c r="L190" s="54"/>
      <c r="M190" s="8">
        <v>88</v>
      </c>
      <c r="N190" s="8">
        <v>93</v>
      </c>
      <c r="O190" s="8">
        <v>49</v>
      </c>
      <c r="P190" s="8">
        <f t="shared" si="25"/>
        <v>230</v>
      </c>
      <c r="Q190" s="8">
        <f t="shared" si="26"/>
        <v>3689.2</v>
      </c>
      <c r="R190" s="138" t="s">
        <v>121</v>
      </c>
      <c r="S190" s="9">
        <f t="shared" si="27"/>
        <v>502.14922020584015</v>
      </c>
      <c r="T190" s="25"/>
      <c r="W190" s="139">
        <f t="shared" si="29"/>
        <v>17573.852500000001</v>
      </c>
      <c r="X190" s="139">
        <f t="shared" si="31"/>
        <v>17637.410617500002</v>
      </c>
      <c r="Z190" s="139">
        <f t="shared" si="30"/>
        <v>49704.59</v>
      </c>
      <c r="AA190" s="139">
        <f t="shared" si="32"/>
        <v>148351.07259</v>
      </c>
      <c r="AC190" s="84">
        <v>8000</v>
      </c>
      <c r="AD190" s="84">
        <v>30000</v>
      </c>
      <c r="AE190" s="84">
        <v>100</v>
      </c>
      <c r="AF190" s="84">
        <v>6</v>
      </c>
      <c r="AG190" s="84">
        <v>10</v>
      </c>
      <c r="AH190" s="84">
        <v>35000</v>
      </c>
    </row>
    <row r="191" spans="1:34" ht="20.100000000000001" customHeight="1">
      <c r="A191" s="65">
        <f t="shared" si="28"/>
        <v>38898</v>
      </c>
      <c r="B191" s="65"/>
      <c r="C191" s="8">
        <v>194</v>
      </c>
      <c r="D191" s="8">
        <v>364146</v>
      </c>
      <c r="E191" s="137">
        <f t="shared" si="34"/>
        <v>19330</v>
      </c>
      <c r="F191" s="9">
        <v>7.46</v>
      </c>
      <c r="G191" s="9">
        <v>25.2</v>
      </c>
      <c r="H191" s="9"/>
      <c r="I191" s="8">
        <v>1052</v>
      </c>
      <c r="J191" s="8">
        <f t="shared" si="24"/>
        <v>20335.16</v>
      </c>
      <c r="K191" s="11">
        <v>0.5</v>
      </c>
      <c r="L191" s="54"/>
      <c r="M191" s="8">
        <v>118</v>
      </c>
      <c r="N191" s="8">
        <v>67</v>
      </c>
      <c r="O191" s="8">
        <v>37</v>
      </c>
      <c r="P191" s="8">
        <f t="shared" si="25"/>
        <v>222</v>
      </c>
      <c r="Q191" s="8">
        <f t="shared" si="26"/>
        <v>4291.26</v>
      </c>
      <c r="R191" s="138" t="s">
        <v>121</v>
      </c>
      <c r="S191" s="9">
        <f t="shared" si="27"/>
        <v>567.54445384060944</v>
      </c>
      <c r="T191" s="25"/>
      <c r="W191" s="139">
        <f t="shared" si="29"/>
        <v>17831.115000000002</v>
      </c>
      <c r="X191" s="139">
        <f t="shared" si="31"/>
        <v>17616.960048166668</v>
      </c>
      <c r="Z191" s="139">
        <f t="shared" si="30"/>
        <v>48675.539999999994</v>
      </c>
      <c r="AA191" s="139">
        <f t="shared" si="32"/>
        <v>148596.479422</v>
      </c>
      <c r="AC191" s="84">
        <v>8000</v>
      </c>
      <c r="AD191" s="84">
        <v>30000</v>
      </c>
      <c r="AE191" s="84">
        <v>100</v>
      </c>
      <c r="AF191" s="84">
        <v>6</v>
      </c>
      <c r="AG191" s="84">
        <v>10</v>
      </c>
      <c r="AH191" s="84">
        <v>35000</v>
      </c>
    </row>
    <row r="192" spans="1:34" ht="20.100000000000001" customHeight="1">
      <c r="A192" s="65">
        <f t="shared" si="28"/>
        <v>38905</v>
      </c>
      <c r="B192" s="65"/>
      <c r="C192" s="8">
        <v>193</v>
      </c>
      <c r="D192" s="8">
        <v>383356</v>
      </c>
      <c r="E192" s="137">
        <f t="shared" si="34"/>
        <v>19210</v>
      </c>
      <c r="F192" s="9">
        <v>7.42</v>
      </c>
      <c r="G192" s="9">
        <v>27.6</v>
      </c>
      <c r="H192" s="9"/>
      <c r="I192" s="8">
        <v>911</v>
      </c>
      <c r="J192" s="8">
        <f t="shared" si="24"/>
        <v>17500.310000000001</v>
      </c>
      <c r="K192" s="11">
        <v>0</v>
      </c>
      <c r="L192" s="54"/>
      <c r="M192" s="8">
        <v>69</v>
      </c>
      <c r="N192" s="8">
        <v>53</v>
      </c>
      <c r="O192" s="8">
        <v>32</v>
      </c>
      <c r="P192" s="8">
        <f t="shared" si="25"/>
        <v>154</v>
      </c>
      <c r="Q192" s="8">
        <f t="shared" si="26"/>
        <v>2958.34</v>
      </c>
      <c r="R192" s="138" t="s">
        <v>121</v>
      </c>
      <c r="S192" s="9">
        <f t="shared" si="27"/>
        <v>398.65303148882532</v>
      </c>
      <c r="T192" s="25"/>
      <c r="W192" s="139">
        <f t="shared" si="29"/>
        <v>17925.1175</v>
      </c>
      <c r="X192" s="139">
        <f t="shared" si="31"/>
        <v>17521.510621500001</v>
      </c>
      <c r="Z192" s="139">
        <f t="shared" si="30"/>
        <v>48299.53</v>
      </c>
      <c r="AA192" s="139">
        <f t="shared" si="32"/>
        <v>149741.872542</v>
      </c>
      <c r="AC192" s="84">
        <v>8000</v>
      </c>
      <c r="AD192" s="84">
        <v>30000</v>
      </c>
      <c r="AE192" s="84">
        <v>100</v>
      </c>
      <c r="AF192" s="84">
        <v>6</v>
      </c>
      <c r="AG192" s="84">
        <v>10</v>
      </c>
      <c r="AH192" s="84">
        <v>35000</v>
      </c>
    </row>
    <row r="193" spans="1:34" ht="20.100000000000001" customHeight="1">
      <c r="A193" s="65">
        <f t="shared" si="28"/>
        <v>38912</v>
      </c>
      <c r="B193" s="65"/>
      <c r="C193" s="8">
        <v>148</v>
      </c>
      <c r="D193" s="8">
        <v>398036</v>
      </c>
      <c r="E193" s="137">
        <f t="shared" si="34"/>
        <v>14680</v>
      </c>
      <c r="F193" s="9">
        <v>7.72</v>
      </c>
      <c r="G193" s="9">
        <v>30</v>
      </c>
      <c r="H193" s="9"/>
      <c r="I193" s="8">
        <v>1141</v>
      </c>
      <c r="J193" s="8">
        <f t="shared" si="24"/>
        <v>16749.88</v>
      </c>
      <c r="K193" s="11">
        <v>0</v>
      </c>
      <c r="L193" s="54"/>
      <c r="M193" s="8">
        <v>0</v>
      </c>
      <c r="N193" s="8">
        <v>140</v>
      </c>
      <c r="O193" s="8">
        <v>28</v>
      </c>
      <c r="P193" s="8">
        <f t="shared" si="25"/>
        <v>168</v>
      </c>
      <c r="Q193" s="8">
        <f t="shared" si="26"/>
        <v>2466.2399999999998</v>
      </c>
      <c r="R193" s="138" t="s">
        <v>121</v>
      </c>
      <c r="S193" s="9">
        <f t="shared" si="27"/>
        <v>351.02357573688403</v>
      </c>
      <c r="T193" s="25"/>
      <c r="W193" s="139">
        <f t="shared" si="29"/>
        <v>18598.6875</v>
      </c>
      <c r="X193" s="139">
        <f t="shared" si="31"/>
        <v>17725.411215166667</v>
      </c>
      <c r="Z193" s="139">
        <f t="shared" si="30"/>
        <v>45605.25</v>
      </c>
      <c r="AA193" s="139">
        <f t="shared" si="32"/>
        <v>147295.06541799998</v>
      </c>
      <c r="AC193" s="84">
        <v>8000</v>
      </c>
      <c r="AD193" s="84">
        <v>30000</v>
      </c>
      <c r="AE193" s="84">
        <v>100</v>
      </c>
      <c r="AF193" s="84">
        <v>6</v>
      </c>
      <c r="AG193" s="84">
        <v>10</v>
      </c>
      <c r="AH193" s="84">
        <v>35000</v>
      </c>
    </row>
    <row r="194" spans="1:34" ht="20.100000000000001" customHeight="1">
      <c r="A194" s="65">
        <f t="shared" si="28"/>
        <v>38919</v>
      </c>
      <c r="B194" s="65"/>
      <c r="C194" s="8">
        <v>148</v>
      </c>
      <c r="D194" s="8">
        <v>413846</v>
      </c>
      <c r="E194" s="137">
        <f t="shared" si="34"/>
        <v>15810</v>
      </c>
      <c r="F194" s="9">
        <v>7.46</v>
      </c>
      <c r="G194" s="9">
        <v>27.2</v>
      </c>
      <c r="H194" s="9"/>
      <c r="I194" s="8">
        <v>1048</v>
      </c>
      <c r="J194" s="8">
        <f t="shared" si="24"/>
        <v>16568.88</v>
      </c>
      <c r="K194" s="11">
        <v>0</v>
      </c>
      <c r="L194" s="54"/>
      <c r="M194" s="8">
        <v>38</v>
      </c>
      <c r="N194" s="8">
        <v>106</v>
      </c>
      <c r="O194" s="8">
        <v>71</v>
      </c>
      <c r="P194" s="8">
        <f t="shared" si="25"/>
        <v>215</v>
      </c>
      <c r="Q194" s="8">
        <f t="shared" si="26"/>
        <v>3399.15</v>
      </c>
      <c r="R194" s="138" t="s">
        <v>121</v>
      </c>
      <c r="S194" s="9">
        <f t="shared" si="27"/>
        <v>484.81942397422767</v>
      </c>
      <c r="T194" s="25"/>
      <c r="W194" s="139">
        <f t="shared" si="29"/>
        <v>17788.557500000003</v>
      </c>
      <c r="X194" s="139">
        <f t="shared" si="31"/>
        <v>17689.340618000002</v>
      </c>
      <c r="Z194" s="139">
        <f t="shared" si="30"/>
        <v>48845.76999999999</v>
      </c>
      <c r="AA194" s="139">
        <f t="shared" si="32"/>
        <v>147727.91258399998</v>
      </c>
      <c r="AC194" s="84">
        <v>8000</v>
      </c>
      <c r="AD194" s="84">
        <v>30000</v>
      </c>
      <c r="AE194" s="84">
        <v>100</v>
      </c>
      <c r="AF194" s="84">
        <v>6</v>
      </c>
      <c r="AG194" s="84">
        <v>10</v>
      </c>
      <c r="AH194" s="84">
        <v>35000</v>
      </c>
    </row>
    <row r="195" spans="1:34" ht="20.100000000000001" customHeight="1">
      <c r="A195" s="65">
        <f t="shared" si="28"/>
        <v>38926</v>
      </c>
      <c r="B195" s="65"/>
      <c r="C195" s="8">
        <v>156</v>
      </c>
      <c r="D195" s="8">
        <v>429366</v>
      </c>
      <c r="E195" s="137">
        <f t="shared" si="34"/>
        <v>15520</v>
      </c>
      <c r="F195" s="9">
        <v>7.52</v>
      </c>
      <c r="G195" s="9">
        <v>29.6</v>
      </c>
      <c r="H195" s="9"/>
      <c r="I195" s="8">
        <v>1209.4000000000001</v>
      </c>
      <c r="J195" s="8">
        <f t="shared" si="24"/>
        <v>18769.887999999999</v>
      </c>
      <c r="K195" s="11">
        <v>0</v>
      </c>
      <c r="L195" s="54"/>
      <c r="M195" s="8">
        <v>8.55931</v>
      </c>
      <c r="N195" s="8">
        <v>135.61000000000001</v>
      </c>
      <c r="O195" s="8">
        <v>54.26</v>
      </c>
      <c r="P195" s="8">
        <f t="shared" si="25"/>
        <v>198.42931000000002</v>
      </c>
      <c r="Q195" s="8">
        <f t="shared" si="26"/>
        <v>3079.6228912000006</v>
      </c>
      <c r="R195" s="138" t="s">
        <v>121</v>
      </c>
      <c r="S195" s="9">
        <f t="shared" si="27"/>
        <v>443.14428172080318</v>
      </c>
      <c r="T195" s="25"/>
      <c r="W195" s="139">
        <f t="shared" si="29"/>
        <v>17397.239500000003</v>
      </c>
      <c r="X195" s="139">
        <f t="shared" si="31"/>
        <v>17751.193381333334</v>
      </c>
      <c r="Z195" s="139">
        <f t="shared" si="30"/>
        <v>50411.041999999987</v>
      </c>
      <c r="AA195" s="139">
        <f t="shared" si="32"/>
        <v>146985.67942399997</v>
      </c>
      <c r="AC195" s="84">
        <v>8000</v>
      </c>
      <c r="AD195" s="84">
        <v>30000</v>
      </c>
      <c r="AE195" s="84">
        <v>100</v>
      </c>
      <c r="AF195" s="84">
        <v>6</v>
      </c>
      <c r="AG195" s="84">
        <v>10</v>
      </c>
      <c r="AH195" s="84">
        <v>35000</v>
      </c>
    </row>
    <row r="196" spans="1:34" ht="20.100000000000001" customHeight="1">
      <c r="A196" s="65">
        <f t="shared" si="28"/>
        <v>38933</v>
      </c>
      <c r="B196" s="65"/>
      <c r="C196" s="8">
        <v>186</v>
      </c>
      <c r="D196" s="8">
        <v>447956</v>
      </c>
      <c r="E196" s="137">
        <f t="shared" si="34"/>
        <v>18590</v>
      </c>
      <c r="F196" s="9">
        <v>7.4</v>
      </c>
      <c r="G196" s="9">
        <v>31.2</v>
      </c>
      <c r="H196" s="9"/>
      <c r="I196" s="8">
        <v>1135</v>
      </c>
      <c r="J196" s="8">
        <f t="shared" si="24"/>
        <v>21099.65</v>
      </c>
      <c r="K196" s="11">
        <v>0</v>
      </c>
      <c r="L196" s="54"/>
      <c r="M196" s="8">
        <v>81.489999999999995</v>
      </c>
      <c r="N196" s="8">
        <v>65.849999999999994</v>
      </c>
      <c r="O196" s="8">
        <v>44.09</v>
      </c>
      <c r="P196" s="8">
        <f t="shared" si="25"/>
        <v>191.42999999999998</v>
      </c>
      <c r="Q196" s="8">
        <f t="shared" si="26"/>
        <v>3558.6836999999996</v>
      </c>
      <c r="R196" s="138" t="s">
        <v>121</v>
      </c>
      <c r="S196" s="9">
        <f t="shared" si="27"/>
        <v>482.8493257236068</v>
      </c>
      <c r="T196" s="25"/>
      <c r="W196" s="139">
        <f t="shared" si="29"/>
        <v>18297.074500000002</v>
      </c>
      <c r="X196" s="139">
        <f t="shared" si="31"/>
        <v>18073.945804000003</v>
      </c>
      <c r="Z196" s="139">
        <f t="shared" si="30"/>
        <v>46811.70199999999</v>
      </c>
      <c r="AA196" s="139">
        <f t="shared" si="32"/>
        <v>143112.65035199997</v>
      </c>
      <c r="AC196" s="84">
        <v>8000</v>
      </c>
      <c r="AD196" s="84">
        <v>30000</v>
      </c>
      <c r="AE196" s="84">
        <v>100</v>
      </c>
      <c r="AF196" s="84">
        <v>6</v>
      </c>
      <c r="AG196" s="84">
        <v>10</v>
      </c>
      <c r="AH196" s="84">
        <v>35000</v>
      </c>
    </row>
    <row r="197" spans="1:34" ht="20.100000000000001" customHeight="1">
      <c r="A197" s="65">
        <f t="shared" si="28"/>
        <v>38940</v>
      </c>
      <c r="B197" s="65"/>
      <c r="C197" s="8">
        <v>32</v>
      </c>
      <c r="D197" s="8">
        <v>451186</v>
      </c>
      <c r="E197" s="137">
        <f t="shared" si="34"/>
        <v>3230</v>
      </c>
      <c r="F197" s="9">
        <v>7.58</v>
      </c>
      <c r="G197" s="9">
        <v>72.400000000000006</v>
      </c>
      <c r="H197" s="9"/>
      <c r="I197" s="8">
        <v>1807</v>
      </c>
      <c r="J197" s="8">
        <f t="shared" si="24"/>
        <v>5836.61</v>
      </c>
      <c r="K197" s="11">
        <v>0</v>
      </c>
      <c r="L197" s="54"/>
      <c r="M197" s="8">
        <v>448</v>
      </c>
      <c r="N197" s="8">
        <v>407</v>
      </c>
      <c r="O197" s="8">
        <v>105</v>
      </c>
      <c r="P197" s="8">
        <f t="shared" si="25"/>
        <v>960</v>
      </c>
      <c r="Q197" s="8">
        <f t="shared" si="26"/>
        <v>3100.8</v>
      </c>
      <c r="R197" s="138" t="s">
        <v>121</v>
      </c>
      <c r="S197" s="9">
        <f t="shared" si="27"/>
        <v>409.94911585588272</v>
      </c>
      <c r="T197" s="25"/>
      <c r="W197" s="139">
        <f t="shared" si="29"/>
        <v>15568.757</v>
      </c>
      <c r="X197" s="139">
        <f t="shared" si="31"/>
        <v>17244.313058666667</v>
      </c>
      <c r="Z197" s="139">
        <f t="shared" si="30"/>
        <v>57724.972000000002</v>
      </c>
      <c r="AA197" s="139">
        <f t="shared" si="32"/>
        <v>153068.243296</v>
      </c>
      <c r="AC197" s="84">
        <v>8000</v>
      </c>
      <c r="AD197" s="84">
        <v>30000</v>
      </c>
      <c r="AE197" s="84">
        <v>100</v>
      </c>
      <c r="AF197" s="84">
        <v>6</v>
      </c>
      <c r="AG197" s="84">
        <v>10</v>
      </c>
      <c r="AH197" s="84">
        <v>35000</v>
      </c>
    </row>
    <row r="198" spans="1:34" ht="20.100000000000001" customHeight="1">
      <c r="A198" s="65">
        <f t="shared" si="28"/>
        <v>38947</v>
      </c>
      <c r="B198" s="65"/>
      <c r="C198" s="8">
        <v>84</v>
      </c>
      <c r="D198" s="8">
        <v>458786</v>
      </c>
      <c r="E198" s="137">
        <f t="shared" si="34"/>
        <v>7600</v>
      </c>
      <c r="F198" s="9">
        <v>7.34</v>
      </c>
      <c r="G198" s="9">
        <v>35.6</v>
      </c>
      <c r="H198" s="9"/>
      <c r="I198" s="8">
        <v>1104</v>
      </c>
      <c r="J198" s="8">
        <f t="shared" si="24"/>
        <v>8390.4</v>
      </c>
      <c r="K198" s="11">
        <v>0</v>
      </c>
      <c r="L198" s="54"/>
      <c r="M198" s="8">
        <v>197.69712999999999</v>
      </c>
      <c r="N198" s="8">
        <v>223.62572</v>
      </c>
      <c r="O198" s="8">
        <v>4.0611600000000001</v>
      </c>
      <c r="P198" s="8">
        <f t="shared" si="25"/>
        <v>425.38400999999999</v>
      </c>
      <c r="Q198" s="8">
        <f t="shared" si="26"/>
        <v>3232.9184759999998</v>
      </c>
      <c r="R198" s="138" t="s">
        <v>121</v>
      </c>
      <c r="S198" s="9">
        <f t="shared" si="27"/>
        <v>420.33480657967334</v>
      </c>
      <c r="T198" s="25"/>
      <c r="W198" s="139">
        <f t="shared" si="29"/>
        <v>13524.137000000001</v>
      </c>
      <c r="X198" s="139">
        <f t="shared" si="31"/>
        <v>16295.515666666666</v>
      </c>
      <c r="Z198" s="139">
        <f t="shared" si="30"/>
        <v>65903.45199999999</v>
      </c>
      <c r="AA198" s="139">
        <f t="shared" si="32"/>
        <v>164453.81200000001</v>
      </c>
      <c r="AC198" s="84">
        <v>8000</v>
      </c>
      <c r="AD198" s="84">
        <v>30000</v>
      </c>
      <c r="AE198" s="84">
        <v>100</v>
      </c>
      <c r="AF198" s="84">
        <v>6</v>
      </c>
      <c r="AG198" s="84">
        <v>10</v>
      </c>
      <c r="AH198" s="84">
        <v>35000</v>
      </c>
    </row>
    <row r="199" spans="1:34" ht="20.100000000000001" customHeight="1">
      <c r="A199" s="65">
        <f t="shared" si="28"/>
        <v>38954</v>
      </c>
      <c r="B199" s="65"/>
      <c r="C199" s="8">
        <v>171</v>
      </c>
      <c r="D199" s="8">
        <v>475926</v>
      </c>
      <c r="E199" s="137">
        <f t="shared" si="34"/>
        <v>17140</v>
      </c>
      <c r="F199" s="9">
        <v>7.56</v>
      </c>
      <c r="G199" s="9">
        <v>26.4</v>
      </c>
      <c r="H199" s="9"/>
      <c r="I199" s="8">
        <v>1075</v>
      </c>
      <c r="J199" s="8">
        <f t="shared" si="24"/>
        <v>18425.5</v>
      </c>
      <c r="K199" s="11">
        <v>0</v>
      </c>
      <c r="L199" s="54"/>
      <c r="M199" s="8">
        <v>0</v>
      </c>
      <c r="N199" s="8">
        <v>281</v>
      </c>
      <c r="O199" s="8">
        <v>89</v>
      </c>
      <c r="P199" s="8">
        <f t="shared" si="25"/>
        <v>370</v>
      </c>
      <c r="Q199" s="8">
        <f t="shared" si="26"/>
        <v>6341.8</v>
      </c>
      <c r="R199" s="138" t="s">
        <v>121</v>
      </c>
      <c r="S199" s="9">
        <f t="shared" si="27"/>
        <v>913.08780698759529</v>
      </c>
      <c r="T199" s="25"/>
      <c r="W199" s="139">
        <f t="shared" si="29"/>
        <v>13438.04</v>
      </c>
      <c r="X199" s="139">
        <f t="shared" si="31"/>
        <v>16222.131499999998</v>
      </c>
      <c r="Z199" s="139">
        <f t="shared" si="30"/>
        <v>66247.839999999997</v>
      </c>
      <c r="AA199" s="139">
        <f t="shared" si="32"/>
        <v>165334.42200000002</v>
      </c>
      <c r="AC199" s="84">
        <v>8000</v>
      </c>
      <c r="AD199" s="84">
        <v>30000</v>
      </c>
      <c r="AE199" s="84">
        <v>100</v>
      </c>
      <c r="AF199" s="84">
        <v>6</v>
      </c>
      <c r="AG199" s="84">
        <v>10</v>
      </c>
      <c r="AH199" s="84">
        <v>35000</v>
      </c>
    </row>
    <row r="200" spans="1:34" ht="20.100000000000001" customHeight="1">
      <c r="A200" s="65">
        <f t="shared" si="28"/>
        <v>38961</v>
      </c>
      <c r="B200" s="65"/>
      <c r="C200" s="8">
        <v>181</v>
      </c>
      <c r="D200" s="8">
        <v>494046</v>
      </c>
      <c r="E200" s="137">
        <f t="shared" si="34"/>
        <v>18120</v>
      </c>
      <c r="F200" s="9">
        <v>7.54</v>
      </c>
      <c r="G200" s="9">
        <v>27.2</v>
      </c>
      <c r="H200" s="9"/>
      <c r="I200" s="8">
        <v>1156.5999999999999</v>
      </c>
      <c r="J200" s="8">
        <f t="shared" si="24"/>
        <v>20957.592000000001</v>
      </c>
      <c r="K200" s="11">
        <v>0</v>
      </c>
      <c r="L200" s="54"/>
      <c r="M200" s="8">
        <v>68</v>
      </c>
      <c r="N200" s="8">
        <v>86</v>
      </c>
      <c r="O200" s="8">
        <v>16</v>
      </c>
      <c r="P200" s="8">
        <f t="shared" si="25"/>
        <v>170</v>
      </c>
      <c r="Q200" s="8">
        <f t="shared" si="26"/>
        <v>3080.4</v>
      </c>
      <c r="R200" s="138" t="s">
        <v>121</v>
      </c>
      <c r="S200" s="9">
        <f t="shared" si="27"/>
        <v>410.09649429664455</v>
      </c>
      <c r="T200" s="25"/>
      <c r="W200" s="139">
        <f t="shared" si="29"/>
        <v>13402.5255</v>
      </c>
      <c r="X200" s="139">
        <f t="shared" si="31"/>
        <v>16541.572499999998</v>
      </c>
      <c r="Z200" s="139">
        <f t="shared" si="30"/>
        <v>66389.898000000001</v>
      </c>
      <c r="AA200" s="139">
        <f t="shared" si="32"/>
        <v>161501.13</v>
      </c>
      <c r="AC200" s="84">
        <v>8000</v>
      </c>
      <c r="AD200" s="84">
        <v>30000</v>
      </c>
      <c r="AE200" s="84">
        <v>100</v>
      </c>
      <c r="AF200" s="84">
        <v>6</v>
      </c>
      <c r="AG200" s="84">
        <v>10</v>
      </c>
      <c r="AH200" s="84">
        <v>35000</v>
      </c>
    </row>
    <row r="201" spans="1:34" ht="20.100000000000001" customHeight="1">
      <c r="A201" s="65">
        <f t="shared" si="28"/>
        <v>38968</v>
      </c>
      <c r="B201" s="65"/>
      <c r="C201" s="8">
        <v>148</v>
      </c>
      <c r="D201" s="8">
        <v>8800</v>
      </c>
      <c r="E201" s="137">
        <v>14754</v>
      </c>
      <c r="F201" s="9">
        <v>7.25</v>
      </c>
      <c r="G201" s="9">
        <v>32.799999999999997</v>
      </c>
      <c r="H201" s="9"/>
      <c r="I201" s="8">
        <v>1029.5</v>
      </c>
      <c r="J201" s="8">
        <f t="shared" ref="J201:J264" si="35">E201*I201/1000</f>
        <v>15189.243</v>
      </c>
      <c r="K201" s="11">
        <v>0</v>
      </c>
      <c r="L201" s="54"/>
      <c r="M201" s="8">
        <v>17.516089999999998</v>
      </c>
      <c r="N201" s="8">
        <v>112.12931</v>
      </c>
      <c r="O201" s="8">
        <v>0</v>
      </c>
      <c r="P201" s="8">
        <f t="shared" ref="P201:P227" si="36">M201+N201+O201</f>
        <v>129.6454</v>
      </c>
      <c r="Q201" s="8">
        <f t="shared" ref="Q201:Q264" si="37">E201*P201/1000</f>
        <v>1912.7882315999998</v>
      </c>
      <c r="R201" s="138" t="s">
        <v>121</v>
      </c>
      <c r="S201" s="9">
        <f t="shared" ref="S201:S264" si="38">((O201*14/87)+(N201*14/101)+(M201*14/117))*(E201/1000)</f>
        <v>260.24018512178725</v>
      </c>
      <c r="T201" s="25"/>
      <c r="W201" s="139">
        <f t="shared" si="29"/>
        <v>15740.68375</v>
      </c>
      <c r="X201" s="139">
        <f t="shared" si="31"/>
        <v>16636.042749999997</v>
      </c>
      <c r="Z201" s="139">
        <f t="shared" si="30"/>
        <v>57037.264999999999</v>
      </c>
      <c r="AA201" s="139">
        <f t="shared" si="32"/>
        <v>160367.48700000002</v>
      </c>
      <c r="AC201" s="84">
        <v>8000</v>
      </c>
      <c r="AD201" s="84">
        <v>30000</v>
      </c>
      <c r="AE201" s="84">
        <v>100</v>
      </c>
      <c r="AF201" s="84">
        <v>6</v>
      </c>
      <c r="AG201" s="84">
        <v>10</v>
      </c>
      <c r="AH201" s="84">
        <v>35000</v>
      </c>
    </row>
    <row r="202" spans="1:34" ht="20.100000000000001" customHeight="1">
      <c r="A202" s="65">
        <f t="shared" ref="A202:A225" si="39">A201+7</f>
        <v>38975</v>
      </c>
      <c r="B202" s="65"/>
      <c r="C202" s="8">
        <v>199</v>
      </c>
      <c r="D202" s="8">
        <v>28800</v>
      </c>
      <c r="E202" s="137">
        <f t="shared" ref="E202:E231" si="40">D202-D201</f>
        <v>20000</v>
      </c>
      <c r="F202" s="9">
        <v>7.4</v>
      </c>
      <c r="G202" s="9">
        <v>20</v>
      </c>
      <c r="H202" s="9"/>
      <c r="I202" s="8">
        <v>1166</v>
      </c>
      <c r="J202" s="8">
        <f t="shared" si="35"/>
        <v>23320</v>
      </c>
      <c r="K202" s="11">
        <v>0</v>
      </c>
      <c r="L202" s="54"/>
      <c r="M202" s="8">
        <v>63</v>
      </c>
      <c r="N202" s="8">
        <v>55</v>
      </c>
      <c r="O202" s="8">
        <v>50</v>
      </c>
      <c r="P202" s="8">
        <f t="shared" si="36"/>
        <v>168</v>
      </c>
      <c r="Q202" s="8">
        <f t="shared" si="37"/>
        <v>3360</v>
      </c>
      <c r="R202" s="138" t="s">
        <v>121</v>
      </c>
      <c r="S202" s="9">
        <f t="shared" si="38"/>
        <v>464.16401852386826</v>
      </c>
      <c r="T202" s="25"/>
      <c r="W202" s="139">
        <f t="shared" si="29"/>
        <v>19473.083750000002</v>
      </c>
      <c r="X202" s="139">
        <f t="shared" si="31"/>
        <v>16928.59275</v>
      </c>
      <c r="Z202" s="139">
        <f t="shared" si="30"/>
        <v>42107.664999999994</v>
      </c>
      <c r="AA202" s="139">
        <f t="shared" si="32"/>
        <v>156856.88700000002</v>
      </c>
      <c r="AC202" s="84">
        <v>8000</v>
      </c>
      <c r="AD202" s="84">
        <v>30000</v>
      </c>
      <c r="AE202" s="84">
        <v>100</v>
      </c>
      <c r="AF202" s="84">
        <v>6</v>
      </c>
      <c r="AG202" s="84">
        <v>10</v>
      </c>
      <c r="AH202" s="84">
        <v>35000</v>
      </c>
    </row>
    <row r="203" spans="1:34" ht="20.100000000000001" customHeight="1">
      <c r="A203" s="65">
        <f t="shared" si="39"/>
        <v>38982</v>
      </c>
      <c r="B203" s="65"/>
      <c r="C203" s="8">
        <v>141</v>
      </c>
      <c r="D203" s="8">
        <v>42850</v>
      </c>
      <c r="E203" s="137">
        <f t="shared" si="40"/>
        <v>14050</v>
      </c>
      <c r="F203" s="9">
        <v>7.37</v>
      </c>
      <c r="G203" s="9">
        <v>50.8</v>
      </c>
      <c r="H203" s="9"/>
      <c r="I203" s="8">
        <v>684</v>
      </c>
      <c r="J203" s="8">
        <f t="shared" si="35"/>
        <v>9610.2000000000007</v>
      </c>
      <c r="K203" s="11">
        <v>0</v>
      </c>
      <c r="L203" s="54"/>
      <c r="M203" s="8">
        <v>52</v>
      </c>
      <c r="N203" s="8">
        <v>86</v>
      </c>
      <c r="O203" s="8">
        <v>47</v>
      </c>
      <c r="P203" s="8">
        <f t="shared" si="36"/>
        <v>185</v>
      </c>
      <c r="Q203" s="8">
        <f t="shared" si="37"/>
        <v>2599.25</v>
      </c>
      <c r="R203" s="138" t="s">
        <v>121</v>
      </c>
      <c r="S203" s="9">
        <f t="shared" si="38"/>
        <v>361.17256932589811</v>
      </c>
      <c r="T203" s="25"/>
      <c r="W203" s="139">
        <f t="shared" si="29"/>
        <v>17269.258750000001</v>
      </c>
      <c r="X203" s="139">
        <f t="shared" si="31"/>
        <v>16034.846083333332</v>
      </c>
      <c r="Z203" s="139">
        <f t="shared" si="30"/>
        <v>50922.964999999997</v>
      </c>
      <c r="AA203" s="139">
        <f t="shared" si="32"/>
        <v>167581.84700000001</v>
      </c>
      <c r="AC203" s="84">
        <v>8000</v>
      </c>
      <c r="AD203" s="84">
        <v>30000</v>
      </c>
      <c r="AE203" s="84">
        <v>100</v>
      </c>
      <c r="AF203" s="84">
        <v>6</v>
      </c>
      <c r="AG203" s="84">
        <v>10</v>
      </c>
      <c r="AH203" s="84">
        <v>35000</v>
      </c>
    </row>
    <row r="204" spans="1:34" ht="20.100000000000001" customHeight="1">
      <c r="A204" s="65">
        <f t="shared" si="39"/>
        <v>38989</v>
      </c>
      <c r="B204" s="65"/>
      <c r="C204" s="8">
        <v>143</v>
      </c>
      <c r="D204" s="8">
        <v>57170</v>
      </c>
      <c r="E204" s="137">
        <f t="shared" si="40"/>
        <v>14320</v>
      </c>
      <c r="F204" s="9">
        <v>7.38</v>
      </c>
      <c r="G204" s="9">
        <v>37.6</v>
      </c>
      <c r="H204" s="9"/>
      <c r="I204" s="8">
        <v>1286</v>
      </c>
      <c r="J204" s="8">
        <f t="shared" si="35"/>
        <v>18415.52</v>
      </c>
      <c r="K204" s="11">
        <v>0</v>
      </c>
      <c r="L204" s="54"/>
      <c r="M204" s="8">
        <v>30</v>
      </c>
      <c r="N204" s="8">
        <v>96</v>
      </c>
      <c r="O204" s="8">
        <v>17</v>
      </c>
      <c r="P204" s="8">
        <f t="shared" si="36"/>
        <v>143</v>
      </c>
      <c r="Q204" s="8">
        <f t="shared" si="37"/>
        <v>2047.76</v>
      </c>
      <c r="R204" s="138" t="s">
        <v>121</v>
      </c>
      <c r="S204" s="9">
        <f t="shared" si="38"/>
        <v>281.13462860344396</v>
      </c>
      <c r="T204" s="25"/>
      <c r="W204" s="139">
        <f t="shared" si="29"/>
        <v>16633.740750000001</v>
      </c>
      <c r="X204" s="139">
        <f t="shared" si="31"/>
        <v>16111.113583333334</v>
      </c>
      <c r="Z204" s="139">
        <f t="shared" si="30"/>
        <v>53465.036999999997</v>
      </c>
      <c r="AA204" s="139">
        <f t="shared" si="32"/>
        <v>166666.63699999999</v>
      </c>
      <c r="AC204" s="84">
        <v>8000</v>
      </c>
      <c r="AD204" s="84">
        <v>30000</v>
      </c>
      <c r="AE204" s="84">
        <v>100</v>
      </c>
      <c r="AF204" s="84">
        <v>6</v>
      </c>
      <c r="AG204" s="84">
        <v>10</v>
      </c>
      <c r="AH204" s="84">
        <v>35000</v>
      </c>
    </row>
    <row r="205" spans="1:34" ht="20.100000000000001" customHeight="1">
      <c r="A205" s="65">
        <f t="shared" si="39"/>
        <v>38996</v>
      </c>
      <c r="B205" s="65"/>
      <c r="C205" s="8">
        <v>164</v>
      </c>
      <c r="D205" s="8">
        <v>73600</v>
      </c>
      <c r="E205" s="137">
        <f t="shared" si="40"/>
        <v>16430</v>
      </c>
      <c r="F205" s="9">
        <v>7.33</v>
      </c>
      <c r="G205" s="9">
        <v>34</v>
      </c>
      <c r="H205" s="9"/>
      <c r="I205" s="8">
        <v>1024</v>
      </c>
      <c r="J205" s="8">
        <f t="shared" si="35"/>
        <v>16824.32</v>
      </c>
      <c r="K205" s="11">
        <v>0.5</v>
      </c>
      <c r="L205" s="54"/>
      <c r="M205" s="8">
        <v>61.999519999999997</v>
      </c>
      <c r="N205" s="8">
        <v>90.755859999999998</v>
      </c>
      <c r="O205" s="8">
        <v>5.69137</v>
      </c>
      <c r="P205" s="8">
        <f t="shared" si="36"/>
        <v>158.44675000000001</v>
      </c>
      <c r="Q205" s="8">
        <f t="shared" si="37"/>
        <v>2603.2801024999999</v>
      </c>
      <c r="R205" s="138" t="s">
        <v>121</v>
      </c>
      <c r="S205" s="9">
        <f t="shared" si="38"/>
        <v>343.62718728824279</v>
      </c>
      <c r="T205" s="25"/>
      <c r="W205" s="139">
        <f t="shared" si="29"/>
        <v>17042.510000000002</v>
      </c>
      <c r="X205" s="139">
        <f t="shared" si="31"/>
        <v>16117.316916666668</v>
      </c>
      <c r="Z205" s="139">
        <f t="shared" si="30"/>
        <v>51829.959999999992</v>
      </c>
      <c r="AA205" s="139">
        <f t="shared" si="32"/>
        <v>166592.19699999999</v>
      </c>
      <c r="AC205" s="84">
        <v>8000</v>
      </c>
      <c r="AD205" s="84">
        <v>30000</v>
      </c>
      <c r="AE205" s="84">
        <v>100</v>
      </c>
      <c r="AF205" s="84">
        <v>6</v>
      </c>
      <c r="AG205" s="84">
        <v>10</v>
      </c>
      <c r="AH205" s="84">
        <v>35000</v>
      </c>
    </row>
    <row r="206" spans="1:34" ht="20.100000000000001" customHeight="1">
      <c r="A206" s="65">
        <f t="shared" si="39"/>
        <v>39003</v>
      </c>
      <c r="B206" s="65"/>
      <c r="C206" s="8">
        <v>167</v>
      </c>
      <c r="D206" s="8">
        <v>90300</v>
      </c>
      <c r="E206" s="137">
        <f t="shared" si="40"/>
        <v>16700</v>
      </c>
      <c r="F206" s="9">
        <v>7.53</v>
      </c>
      <c r="G206" s="9">
        <v>25.2</v>
      </c>
      <c r="H206" s="9"/>
      <c r="I206" s="8">
        <v>1303</v>
      </c>
      <c r="J206" s="8">
        <f t="shared" si="35"/>
        <v>21760.1</v>
      </c>
      <c r="K206" s="11">
        <v>1</v>
      </c>
      <c r="L206" s="54"/>
      <c r="M206" s="8">
        <v>62</v>
      </c>
      <c r="N206" s="8">
        <v>152</v>
      </c>
      <c r="O206" s="8">
        <v>8</v>
      </c>
      <c r="P206" s="8">
        <f t="shared" si="36"/>
        <v>222</v>
      </c>
      <c r="Q206" s="8">
        <f t="shared" si="37"/>
        <v>3707.4</v>
      </c>
      <c r="R206" s="138" t="s">
        <v>121</v>
      </c>
      <c r="S206" s="9">
        <f t="shared" si="38"/>
        <v>497.25029341130403</v>
      </c>
      <c r="T206" s="25"/>
      <c r="W206" s="139">
        <f t="shared" ref="W206:W269" si="41">AVERAGE(J203:J206)</f>
        <v>16652.535</v>
      </c>
      <c r="X206" s="139">
        <f t="shared" si="31"/>
        <v>16549.918583333336</v>
      </c>
      <c r="Z206" s="139">
        <f t="shared" ref="Z206:Z269" si="42">120000-(SUM(J203:J206))</f>
        <v>53389.86</v>
      </c>
      <c r="AA206" s="139">
        <f t="shared" si="32"/>
        <v>161400.97699999996</v>
      </c>
      <c r="AC206" s="84">
        <v>8000</v>
      </c>
      <c r="AD206" s="84">
        <v>30000</v>
      </c>
      <c r="AE206" s="84">
        <v>100</v>
      </c>
      <c r="AF206" s="84">
        <v>6</v>
      </c>
      <c r="AG206" s="84">
        <v>10</v>
      </c>
      <c r="AH206" s="84">
        <v>35000</v>
      </c>
    </row>
    <row r="207" spans="1:34" ht="20.100000000000001" customHeight="1">
      <c r="A207" s="65">
        <f t="shared" si="39"/>
        <v>39010</v>
      </c>
      <c r="B207" s="65"/>
      <c r="C207" s="8">
        <v>170</v>
      </c>
      <c r="D207" s="8">
        <v>108160</v>
      </c>
      <c r="E207" s="137">
        <f t="shared" si="40"/>
        <v>17860</v>
      </c>
      <c r="F207" s="9">
        <v>7.28</v>
      </c>
      <c r="G207" s="9">
        <v>33.6</v>
      </c>
      <c r="H207" s="9"/>
      <c r="I207" s="8">
        <v>1253</v>
      </c>
      <c r="J207" s="8">
        <f t="shared" si="35"/>
        <v>22378.58</v>
      </c>
      <c r="K207" s="11">
        <v>0</v>
      </c>
      <c r="L207" s="54"/>
      <c r="M207" s="8">
        <v>68</v>
      </c>
      <c r="N207" s="8">
        <v>99</v>
      </c>
      <c r="O207" s="8">
        <v>9</v>
      </c>
      <c r="P207" s="8">
        <f t="shared" si="36"/>
        <v>176</v>
      </c>
      <c r="Q207" s="8">
        <f t="shared" si="37"/>
        <v>3143.36</v>
      </c>
      <c r="R207" s="138" t="s">
        <v>121</v>
      </c>
      <c r="S207" s="9">
        <f t="shared" si="38"/>
        <v>416.27731293023197</v>
      </c>
      <c r="T207" s="25"/>
      <c r="W207" s="139">
        <f t="shared" si="41"/>
        <v>19844.629999999997</v>
      </c>
      <c r="X207" s="139">
        <f t="shared" si="31"/>
        <v>16850.642916666668</v>
      </c>
      <c r="Z207" s="139">
        <f t="shared" si="42"/>
        <v>40621.48000000001</v>
      </c>
      <c r="AA207" s="139">
        <f t="shared" si="32"/>
        <v>157792.28499999997</v>
      </c>
      <c r="AC207" s="84">
        <v>8000</v>
      </c>
      <c r="AD207" s="84">
        <v>30000</v>
      </c>
      <c r="AE207" s="84">
        <v>100</v>
      </c>
      <c r="AF207" s="84">
        <v>6</v>
      </c>
      <c r="AG207" s="84">
        <v>10</v>
      </c>
      <c r="AH207" s="84">
        <v>35000</v>
      </c>
    </row>
    <row r="208" spans="1:34" ht="20.100000000000001" customHeight="1">
      <c r="A208" s="65">
        <f t="shared" si="39"/>
        <v>39017</v>
      </c>
      <c r="B208" s="65"/>
      <c r="C208" s="8">
        <v>153</v>
      </c>
      <c r="D208" s="8">
        <v>123430</v>
      </c>
      <c r="E208" s="137">
        <f t="shared" si="40"/>
        <v>15270</v>
      </c>
      <c r="F208" s="9">
        <v>7.21</v>
      </c>
      <c r="G208" s="9">
        <v>23.2</v>
      </c>
      <c r="H208" s="9"/>
      <c r="I208" s="8">
        <v>993</v>
      </c>
      <c r="J208" s="8">
        <f t="shared" si="35"/>
        <v>15163.11</v>
      </c>
      <c r="K208" s="11">
        <v>0</v>
      </c>
      <c r="L208" s="54"/>
      <c r="M208" s="8">
        <v>84</v>
      </c>
      <c r="N208" s="8">
        <v>97</v>
      </c>
      <c r="O208" s="8">
        <v>9</v>
      </c>
      <c r="P208" s="8">
        <f t="shared" si="36"/>
        <v>190</v>
      </c>
      <c r="Q208" s="8">
        <f t="shared" si="37"/>
        <v>2901.3</v>
      </c>
      <c r="R208" s="138" t="s">
        <v>121</v>
      </c>
      <c r="S208" s="9">
        <f t="shared" si="38"/>
        <v>380.91171468340468</v>
      </c>
      <c r="T208" s="25"/>
      <c r="W208" s="139">
        <f t="shared" si="41"/>
        <v>19031.5275</v>
      </c>
      <c r="X208" s="139">
        <f t="shared" si="31"/>
        <v>16355.93125</v>
      </c>
      <c r="Z208" s="139">
        <f t="shared" si="42"/>
        <v>43873.89</v>
      </c>
      <c r="AA208" s="139">
        <f t="shared" si="32"/>
        <v>163728.82500000001</v>
      </c>
      <c r="AC208" s="84">
        <v>8000</v>
      </c>
      <c r="AD208" s="84">
        <v>30000</v>
      </c>
      <c r="AE208" s="84">
        <v>100</v>
      </c>
      <c r="AF208" s="84">
        <v>6</v>
      </c>
      <c r="AG208" s="84">
        <v>10</v>
      </c>
      <c r="AH208" s="84">
        <v>35000</v>
      </c>
    </row>
    <row r="209" spans="1:34" ht="20.100000000000001" customHeight="1">
      <c r="A209" s="65">
        <f t="shared" si="39"/>
        <v>39024</v>
      </c>
      <c r="B209" s="65"/>
      <c r="C209" s="8">
        <v>177</v>
      </c>
      <c r="D209" s="8">
        <v>141140</v>
      </c>
      <c r="E209" s="137">
        <f t="shared" si="40"/>
        <v>17710</v>
      </c>
      <c r="F209" s="9">
        <v>7.33</v>
      </c>
      <c r="G209" s="9">
        <v>21.6</v>
      </c>
      <c r="H209" s="9"/>
      <c r="I209" s="8">
        <v>1119</v>
      </c>
      <c r="J209" s="8">
        <f t="shared" si="35"/>
        <v>19817.490000000002</v>
      </c>
      <c r="K209" s="11">
        <v>0</v>
      </c>
      <c r="L209" s="54"/>
      <c r="M209" s="8">
        <v>73</v>
      </c>
      <c r="N209" s="8">
        <v>108</v>
      </c>
      <c r="O209" s="8">
        <v>11</v>
      </c>
      <c r="P209" s="8">
        <f t="shared" si="36"/>
        <v>192</v>
      </c>
      <c r="Q209" s="8">
        <f t="shared" si="37"/>
        <v>3400.32</v>
      </c>
      <c r="R209" s="138" t="s">
        <v>121</v>
      </c>
      <c r="S209" s="9">
        <f t="shared" si="38"/>
        <v>451.17030286583042</v>
      </c>
      <c r="T209" s="25"/>
      <c r="W209" s="139">
        <f t="shared" si="41"/>
        <v>19779.82</v>
      </c>
      <c r="X209" s="139">
        <f t="shared" si="31"/>
        <v>17521.004583333332</v>
      </c>
      <c r="Z209" s="139">
        <f t="shared" si="42"/>
        <v>40880.720000000001</v>
      </c>
      <c r="AA209" s="139">
        <f t="shared" si="32"/>
        <v>149747.94500000001</v>
      </c>
      <c r="AC209" s="84">
        <v>8000</v>
      </c>
      <c r="AD209" s="84">
        <v>30000</v>
      </c>
      <c r="AE209" s="84">
        <v>100</v>
      </c>
      <c r="AF209" s="84">
        <v>6</v>
      </c>
      <c r="AG209" s="84">
        <v>10</v>
      </c>
      <c r="AH209" s="84">
        <v>35000</v>
      </c>
    </row>
    <row r="210" spans="1:34" ht="20.100000000000001" customHeight="1">
      <c r="A210" s="65">
        <f t="shared" si="39"/>
        <v>39031</v>
      </c>
      <c r="B210" s="65"/>
      <c r="C210" s="8">
        <v>183</v>
      </c>
      <c r="D210" s="8">
        <v>158580</v>
      </c>
      <c r="E210" s="137">
        <f t="shared" si="40"/>
        <v>17440</v>
      </c>
      <c r="F210" s="9">
        <v>7.24</v>
      </c>
      <c r="G210" s="9">
        <v>26.4</v>
      </c>
      <c r="H210" s="9"/>
      <c r="I210" s="8">
        <v>1296</v>
      </c>
      <c r="J210" s="8">
        <f t="shared" si="35"/>
        <v>22602.240000000002</v>
      </c>
      <c r="K210" s="11">
        <v>0</v>
      </c>
      <c r="L210" s="59">
        <v>67.5</v>
      </c>
      <c r="M210" s="8">
        <v>100</v>
      </c>
      <c r="N210" s="8">
        <v>85</v>
      </c>
      <c r="O210" s="8">
        <v>10</v>
      </c>
      <c r="P210" s="8">
        <f t="shared" si="36"/>
        <v>195</v>
      </c>
      <c r="Q210" s="8">
        <f t="shared" si="37"/>
        <v>3400.8</v>
      </c>
      <c r="R210" s="138" t="s">
        <v>121</v>
      </c>
      <c r="S210" s="9">
        <f t="shared" si="38"/>
        <v>442.22931661866454</v>
      </c>
      <c r="T210" s="25"/>
      <c r="W210" s="139">
        <f t="shared" si="41"/>
        <v>19990.355000000003</v>
      </c>
      <c r="X210" s="139">
        <f t="shared" si="31"/>
        <v>18705.324583333331</v>
      </c>
      <c r="Z210" s="139">
        <f t="shared" si="42"/>
        <v>40038.579999999987</v>
      </c>
      <c r="AA210" s="139">
        <f t="shared" si="32"/>
        <v>135536.10500000004</v>
      </c>
      <c r="AC210" s="84">
        <v>8000</v>
      </c>
      <c r="AD210" s="84">
        <v>30000</v>
      </c>
      <c r="AE210" s="84">
        <v>100</v>
      </c>
      <c r="AF210" s="84">
        <v>6</v>
      </c>
      <c r="AG210" s="84">
        <v>10</v>
      </c>
      <c r="AH210" s="84">
        <v>35000</v>
      </c>
    </row>
    <row r="211" spans="1:34" ht="20.100000000000001" customHeight="1" thickBot="1">
      <c r="A211" s="140">
        <f t="shared" si="39"/>
        <v>39038</v>
      </c>
      <c r="B211" s="140"/>
      <c r="C211" s="57">
        <v>143</v>
      </c>
      <c r="D211" s="57">
        <v>172910</v>
      </c>
      <c r="E211" s="141">
        <f t="shared" si="40"/>
        <v>14330</v>
      </c>
      <c r="F211" s="58">
        <v>7.07</v>
      </c>
      <c r="G211" s="58">
        <v>23.2</v>
      </c>
      <c r="H211" s="58"/>
      <c r="I211" s="57">
        <v>1272</v>
      </c>
      <c r="J211" s="57">
        <f t="shared" si="35"/>
        <v>18227.759999999998</v>
      </c>
      <c r="K211" s="142">
        <v>0</v>
      </c>
      <c r="L211" s="60">
        <v>46.2</v>
      </c>
      <c r="M211" s="57">
        <v>102</v>
      </c>
      <c r="N211" s="57">
        <v>112</v>
      </c>
      <c r="O211" s="57">
        <v>15</v>
      </c>
      <c r="P211" s="57">
        <f t="shared" si="36"/>
        <v>229</v>
      </c>
      <c r="Q211" s="57">
        <f t="shared" si="37"/>
        <v>3281.57</v>
      </c>
      <c r="R211" s="143" t="s">
        <v>121</v>
      </c>
      <c r="S211" s="58">
        <f t="shared" si="38"/>
        <v>431.95884532219799</v>
      </c>
      <c r="T211" s="25"/>
      <c r="W211" s="139">
        <f t="shared" si="41"/>
        <v>18952.650000000001</v>
      </c>
      <c r="X211" s="139">
        <f t="shared" si="31"/>
        <v>18688.846249999999</v>
      </c>
      <c r="Z211" s="139">
        <f t="shared" si="42"/>
        <v>44189.399999999994</v>
      </c>
      <c r="AA211" s="139">
        <f t="shared" si="32"/>
        <v>135733.84500000003</v>
      </c>
      <c r="AC211" s="84">
        <v>8000</v>
      </c>
      <c r="AD211" s="84">
        <v>30000</v>
      </c>
      <c r="AE211" s="84">
        <v>100</v>
      </c>
      <c r="AF211" s="84">
        <v>6</v>
      </c>
      <c r="AG211" s="84">
        <v>10</v>
      </c>
      <c r="AH211" s="84">
        <v>35000</v>
      </c>
    </row>
    <row r="212" spans="1:34" ht="20.100000000000001" customHeight="1">
      <c r="A212" s="144">
        <f t="shared" si="39"/>
        <v>39045</v>
      </c>
      <c r="B212" s="144"/>
      <c r="C212" s="55">
        <v>164</v>
      </c>
      <c r="D212" s="55">
        <v>189440</v>
      </c>
      <c r="E212" s="145">
        <f t="shared" si="40"/>
        <v>16530</v>
      </c>
      <c r="F212" s="56">
        <v>7.18</v>
      </c>
      <c r="G212" s="56">
        <v>22</v>
      </c>
      <c r="H212" s="56"/>
      <c r="I212" s="55">
        <v>1398</v>
      </c>
      <c r="J212" s="55">
        <f t="shared" si="35"/>
        <v>23108.94</v>
      </c>
      <c r="K212" s="146">
        <v>0</v>
      </c>
      <c r="L212" s="146">
        <v>28.6</v>
      </c>
      <c r="M212" s="55">
        <v>111.6</v>
      </c>
      <c r="N212" s="55">
        <v>78.5</v>
      </c>
      <c r="O212" s="55">
        <v>5.5</v>
      </c>
      <c r="P212" s="55">
        <f t="shared" si="36"/>
        <v>195.6</v>
      </c>
      <c r="Q212" s="55">
        <f t="shared" si="37"/>
        <v>3233.268</v>
      </c>
      <c r="R212" s="147" t="s">
        <v>121</v>
      </c>
      <c r="S212" s="56">
        <f t="shared" si="38"/>
        <v>415.23511652703735</v>
      </c>
      <c r="T212" s="25"/>
      <c r="W212" s="139">
        <f t="shared" si="41"/>
        <v>20939.107500000002</v>
      </c>
      <c r="X212" s="139">
        <f t="shared" si="31"/>
        <v>18868.125250000001</v>
      </c>
      <c r="Z212" s="139">
        <f t="shared" si="42"/>
        <v>36243.569999999992</v>
      </c>
      <c r="AA212" s="139">
        <f t="shared" si="32"/>
        <v>133582.497</v>
      </c>
      <c r="AC212" s="84">
        <v>8000</v>
      </c>
      <c r="AD212" s="84">
        <v>30000</v>
      </c>
      <c r="AE212" s="84">
        <v>100</v>
      </c>
      <c r="AF212" s="84">
        <v>6</v>
      </c>
      <c r="AG212" s="84">
        <v>10</v>
      </c>
      <c r="AH212" s="84">
        <v>35000</v>
      </c>
    </row>
    <row r="213" spans="1:34" ht="20.100000000000001" customHeight="1">
      <c r="A213" s="65">
        <f t="shared" si="39"/>
        <v>39052</v>
      </c>
      <c r="B213" s="65"/>
      <c r="C213" s="8">
        <v>158</v>
      </c>
      <c r="D213" s="8">
        <v>205110</v>
      </c>
      <c r="E213" s="145">
        <f t="shared" si="40"/>
        <v>15670</v>
      </c>
      <c r="F213" s="9">
        <v>7.39</v>
      </c>
      <c r="G213" s="9">
        <v>26</v>
      </c>
      <c r="H213" s="9"/>
      <c r="I213" s="8">
        <v>1341</v>
      </c>
      <c r="J213" s="8">
        <f t="shared" si="35"/>
        <v>21013.47</v>
      </c>
      <c r="K213" s="11">
        <v>0</v>
      </c>
      <c r="L213" s="11">
        <v>82.6</v>
      </c>
      <c r="M213" s="8">
        <v>87.538070000000005</v>
      </c>
      <c r="N213" s="8">
        <v>89.625600000000006</v>
      </c>
      <c r="O213" s="8">
        <v>8.8733900000000006</v>
      </c>
      <c r="P213" s="8">
        <f t="shared" si="36"/>
        <v>186.03706000000003</v>
      </c>
      <c r="Q213" s="8">
        <f t="shared" si="37"/>
        <v>2915.2007302000006</v>
      </c>
      <c r="R213" s="138" t="s">
        <v>121</v>
      </c>
      <c r="S213" s="9">
        <f t="shared" si="38"/>
        <v>381.18674626897899</v>
      </c>
      <c r="T213" s="25"/>
      <c r="W213" s="139">
        <f t="shared" si="41"/>
        <v>21238.102500000001</v>
      </c>
      <c r="X213" s="139">
        <f t="shared" si="31"/>
        <v>19353.477500000001</v>
      </c>
      <c r="Z213" s="139">
        <f t="shared" si="42"/>
        <v>35047.589999999997</v>
      </c>
      <c r="AA213" s="139">
        <f t="shared" si="32"/>
        <v>127758.26999999999</v>
      </c>
      <c r="AC213" s="84">
        <v>8000</v>
      </c>
      <c r="AD213" s="84">
        <v>30000</v>
      </c>
      <c r="AE213" s="84">
        <v>100</v>
      </c>
      <c r="AF213" s="84">
        <v>6</v>
      </c>
      <c r="AG213" s="84">
        <v>10</v>
      </c>
      <c r="AH213" s="84">
        <v>35000</v>
      </c>
    </row>
    <row r="214" spans="1:34" ht="20.100000000000001" customHeight="1">
      <c r="A214" s="65">
        <f t="shared" si="39"/>
        <v>39059</v>
      </c>
      <c r="B214" s="65"/>
      <c r="C214" s="8">
        <v>195</v>
      </c>
      <c r="D214" s="8">
        <v>224610</v>
      </c>
      <c r="E214" s="145">
        <f t="shared" si="40"/>
        <v>19500</v>
      </c>
      <c r="F214" s="9">
        <v>7.38</v>
      </c>
      <c r="G214" s="9">
        <v>10.8</v>
      </c>
      <c r="H214" s="9"/>
      <c r="I214" s="8">
        <v>1245</v>
      </c>
      <c r="J214" s="8">
        <f t="shared" si="35"/>
        <v>24277.5</v>
      </c>
      <c r="K214" s="11">
        <v>0</v>
      </c>
      <c r="L214" s="11">
        <v>69.900000000000006</v>
      </c>
      <c r="M214" s="8">
        <v>41</v>
      </c>
      <c r="N214" s="8">
        <v>153</v>
      </c>
      <c r="O214" s="8">
        <v>37</v>
      </c>
      <c r="P214" s="8">
        <f t="shared" si="36"/>
        <v>231</v>
      </c>
      <c r="Q214" s="8">
        <f t="shared" si="37"/>
        <v>4504.5</v>
      </c>
      <c r="R214" s="138" t="s">
        <v>121</v>
      </c>
      <c r="S214" s="9">
        <f t="shared" si="38"/>
        <v>625.3245703880732</v>
      </c>
      <c r="T214" s="25"/>
      <c r="W214" s="139">
        <f t="shared" si="41"/>
        <v>21656.9175</v>
      </c>
      <c r="X214" s="139">
        <f t="shared" ref="X214:X277" si="43">AVERAGE(J203:J214)</f>
        <v>19433.269166666669</v>
      </c>
      <c r="Z214" s="139">
        <f t="shared" si="42"/>
        <v>33372.33</v>
      </c>
      <c r="AA214" s="139">
        <f t="shared" ref="AA214:AA277" si="44">360000-(SUM(J203:J214))</f>
        <v>126800.76999999999</v>
      </c>
      <c r="AC214" s="84">
        <v>8000</v>
      </c>
      <c r="AD214" s="84">
        <v>30000</v>
      </c>
      <c r="AE214" s="84">
        <v>100</v>
      </c>
      <c r="AF214" s="84">
        <v>6</v>
      </c>
      <c r="AG214" s="84">
        <v>10</v>
      </c>
      <c r="AH214" s="84">
        <v>35000</v>
      </c>
    </row>
    <row r="215" spans="1:34" ht="20.100000000000001" customHeight="1">
      <c r="A215" s="65">
        <f t="shared" si="39"/>
        <v>39066</v>
      </c>
      <c r="B215" s="65"/>
      <c r="C215" s="8">
        <v>142</v>
      </c>
      <c r="D215" s="8">
        <v>238860</v>
      </c>
      <c r="E215" s="145">
        <f t="shared" si="40"/>
        <v>14250</v>
      </c>
      <c r="F215" s="9">
        <v>6.92</v>
      </c>
      <c r="G215" s="9">
        <v>21.6</v>
      </c>
      <c r="H215" s="9"/>
      <c r="I215" s="8">
        <v>1268</v>
      </c>
      <c r="J215" s="8">
        <f t="shared" si="35"/>
        <v>18069</v>
      </c>
      <c r="K215" s="11">
        <v>0</v>
      </c>
      <c r="L215" s="9">
        <v>6.64</v>
      </c>
      <c r="M215" s="8">
        <v>55</v>
      </c>
      <c r="N215" s="8">
        <v>87</v>
      </c>
      <c r="O215" s="8">
        <v>138</v>
      </c>
      <c r="P215" s="8">
        <f t="shared" si="36"/>
        <v>280</v>
      </c>
      <c r="Q215" s="8">
        <f t="shared" si="37"/>
        <v>3990</v>
      </c>
      <c r="R215" s="138" t="s">
        <v>121</v>
      </c>
      <c r="S215" s="9">
        <f t="shared" si="38"/>
        <v>582.07686179758559</v>
      </c>
      <c r="T215" s="25"/>
      <c r="W215" s="139">
        <f t="shared" si="41"/>
        <v>21617.227500000001</v>
      </c>
      <c r="X215" s="139">
        <f t="shared" si="43"/>
        <v>20138.169166666667</v>
      </c>
      <c r="Z215" s="139">
        <f t="shared" si="42"/>
        <v>33531.089999999997</v>
      </c>
      <c r="AA215" s="139">
        <f t="shared" si="44"/>
        <v>118341.97</v>
      </c>
      <c r="AC215" s="84">
        <v>8000</v>
      </c>
      <c r="AD215" s="84">
        <v>30000</v>
      </c>
      <c r="AE215" s="84">
        <v>100</v>
      </c>
      <c r="AF215" s="84">
        <v>6</v>
      </c>
      <c r="AG215" s="84">
        <v>10</v>
      </c>
      <c r="AH215" s="84">
        <v>35000</v>
      </c>
    </row>
    <row r="216" spans="1:34" ht="20.100000000000001" customHeight="1">
      <c r="A216" s="65">
        <f t="shared" si="39"/>
        <v>39073</v>
      </c>
      <c r="B216" s="65"/>
      <c r="C216" s="8">
        <v>185</v>
      </c>
      <c r="D216" s="8">
        <v>257370</v>
      </c>
      <c r="E216" s="145">
        <f t="shared" si="40"/>
        <v>18510</v>
      </c>
      <c r="F216" s="9">
        <v>7.25</v>
      </c>
      <c r="G216" s="9">
        <v>20</v>
      </c>
      <c r="H216" s="9"/>
      <c r="I216" s="8">
        <v>1227</v>
      </c>
      <c r="J216" s="8">
        <f t="shared" si="35"/>
        <v>22711.77</v>
      </c>
      <c r="K216" s="11">
        <v>0.5</v>
      </c>
      <c r="L216" s="9">
        <v>63.31</v>
      </c>
      <c r="M216" s="8">
        <v>145</v>
      </c>
      <c r="N216" s="8">
        <v>65</v>
      </c>
      <c r="O216" s="8">
        <v>44</v>
      </c>
      <c r="P216" s="8">
        <f t="shared" si="36"/>
        <v>254</v>
      </c>
      <c r="Q216" s="8">
        <f t="shared" si="37"/>
        <v>4701.54</v>
      </c>
      <c r="R216" s="138" t="s">
        <v>121</v>
      </c>
      <c r="S216" s="9">
        <f t="shared" si="38"/>
        <v>618.98898792797047</v>
      </c>
      <c r="T216" s="25"/>
      <c r="W216" s="139">
        <f t="shared" si="41"/>
        <v>21517.935000000001</v>
      </c>
      <c r="X216" s="139">
        <f t="shared" si="43"/>
        <v>20496.189999999999</v>
      </c>
      <c r="Z216" s="139">
        <f t="shared" si="42"/>
        <v>33928.259999999995</v>
      </c>
      <c r="AA216" s="139">
        <f t="shared" si="44"/>
        <v>114045.72</v>
      </c>
      <c r="AC216" s="84">
        <v>8000</v>
      </c>
      <c r="AD216" s="84">
        <v>30000</v>
      </c>
      <c r="AE216" s="84">
        <v>100</v>
      </c>
      <c r="AF216" s="84">
        <v>6</v>
      </c>
      <c r="AG216" s="84">
        <v>10</v>
      </c>
      <c r="AH216" s="84">
        <v>35000</v>
      </c>
    </row>
    <row r="217" spans="1:34" ht="20.100000000000001" customHeight="1">
      <c r="A217" s="65">
        <f t="shared" si="39"/>
        <v>39080</v>
      </c>
      <c r="B217" s="65"/>
      <c r="C217" s="8">
        <v>160</v>
      </c>
      <c r="D217" s="8">
        <v>273470</v>
      </c>
      <c r="E217" s="145">
        <f t="shared" si="40"/>
        <v>16100</v>
      </c>
      <c r="F217" s="9">
        <v>7.34</v>
      </c>
      <c r="G217" s="9">
        <v>28.4</v>
      </c>
      <c r="H217" s="9"/>
      <c r="I217" s="8">
        <v>1395</v>
      </c>
      <c r="J217" s="8">
        <f t="shared" si="35"/>
        <v>22459.5</v>
      </c>
      <c r="K217" s="11">
        <v>1</v>
      </c>
      <c r="L217" s="9">
        <v>62.6</v>
      </c>
      <c r="M217" s="8">
        <v>101</v>
      </c>
      <c r="N217" s="8">
        <v>127</v>
      </c>
      <c r="O217" s="8">
        <v>43</v>
      </c>
      <c r="P217" s="8">
        <f t="shared" si="36"/>
        <v>271</v>
      </c>
      <c r="Q217" s="8">
        <f t="shared" si="37"/>
        <v>4363.1000000000004</v>
      </c>
      <c r="R217" s="138" t="s">
        <v>121</v>
      </c>
      <c r="S217" s="9">
        <f t="shared" si="38"/>
        <v>589.40442845345547</v>
      </c>
      <c r="T217" s="25"/>
      <c r="W217" s="139">
        <f t="shared" si="41"/>
        <v>21879.442500000001</v>
      </c>
      <c r="X217" s="139">
        <f t="shared" si="43"/>
        <v>20965.788333333334</v>
      </c>
      <c r="Z217" s="139">
        <f t="shared" si="42"/>
        <v>32482.229999999996</v>
      </c>
      <c r="AA217" s="139">
        <f t="shared" si="44"/>
        <v>108410.54000000001</v>
      </c>
      <c r="AC217" s="84">
        <v>8000</v>
      </c>
      <c r="AD217" s="84">
        <v>30000</v>
      </c>
      <c r="AE217" s="84">
        <v>100</v>
      </c>
      <c r="AF217" s="84">
        <v>6</v>
      </c>
      <c r="AG217" s="84">
        <v>10</v>
      </c>
      <c r="AH217" s="84">
        <v>35000</v>
      </c>
    </row>
    <row r="218" spans="1:34" ht="20.100000000000001" customHeight="1">
      <c r="A218" s="65">
        <f t="shared" si="39"/>
        <v>39087</v>
      </c>
      <c r="B218" s="65"/>
      <c r="C218" s="8">
        <v>148</v>
      </c>
      <c r="D218" s="8">
        <v>288180</v>
      </c>
      <c r="E218" s="145">
        <f t="shared" si="40"/>
        <v>14710</v>
      </c>
      <c r="F218" s="9">
        <v>7.23</v>
      </c>
      <c r="G218" s="9">
        <v>22.4</v>
      </c>
      <c r="H218" s="9"/>
      <c r="I218" s="8">
        <v>1190</v>
      </c>
      <c r="J218" s="8">
        <f t="shared" si="35"/>
        <v>17504.900000000001</v>
      </c>
      <c r="K218" s="54"/>
      <c r="L218" s="9">
        <v>6.22</v>
      </c>
      <c r="M218" s="8">
        <v>190</v>
      </c>
      <c r="N218" s="8">
        <v>91</v>
      </c>
      <c r="O218" s="8">
        <v>57</v>
      </c>
      <c r="P218" s="8">
        <f t="shared" si="36"/>
        <v>338</v>
      </c>
      <c r="Q218" s="8">
        <f t="shared" si="37"/>
        <v>4971.9799999999996</v>
      </c>
      <c r="R218" s="138" t="s">
        <v>121</v>
      </c>
      <c r="S218" s="9">
        <f t="shared" si="38"/>
        <v>654.90858651912936</v>
      </c>
      <c r="T218" s="25"/>
      <c r="W218" s="139">
        <f t="shared" si="41"/>
        <v>20186.292500000003</v>
      </c>
      <c r="X218" s="139">
        <f t="shared" si="43"/>
        <v>20611.188333333335</v>
      </c>
      <c r="Z218" s="139">
        <f t="shared" si="42"/>
        <v>39254.829999999987</v>
      </c>
      <c r="AA218" s="139">
        <f t="shared" si="44"/>
        <v>112665.73999999999</v>
      </c>
      <c r="AC218" s="84">
        <v>8000</v>
      </c>
      <c r="AD218" s="84">
        <v>30000</v>
      </c>
      <c r="AE218" s="84">
        <v>100</v>
      </c>
      <c r="AF218" s="84">
        <v>6</v>
      </c>
      <c r="AG218" s="84">
        <v>10</v>
      </c>
      <c r="AH218" s="84">
        <v>35000</v>
      </c>
    </row>
    <row r="219" spans="1:34" ht="20.100000000000001" customHeight="1">
      <c r="A219" s="65">
        <f t="shared" si="39"/>
        <v>39094</v>
      </c>
      <c r="B219" s="65"/>
      <c r="C219" s="8">
        <v>169</v>
      </c>
      <c r="D219" s="8">
        <v>305020</v>
      </c>
      <c r="E219" s="145">
        <f t="shared" si="40"/>
        <v>16840</v>
      </c>
      <c r="F219" s="9">
        <v>7.3</v>
      </c>
      <c r="G219" s="9">
        <v>20.399999999999999</v>
      </c>
      <c r="H219" s="9"/>
      <c r="I219" s="8">
        <v>1329</v>
      </c>
      <c r="J219" s="8">
        <f t="shared" si="35"/>
        <v>22380.36</v>
      </c>
      <c r="K219" s="54"/>
      <c r="L219" s="9">
        <v>53.9</v>
      </c>
      <c r="M219" s="8">
        <v>184</v>
      </c>
      <c r="N219" s="8">
        <v>88</v>
      </c>
      <c r="O219" s="8">
        <v>42</v>
      </c>
      <c r="P219" s="8">
        <f t="shared" si="36"/>
        <v>314</v>
      </c>
      <c r="Q219" s="8">
        <f t="shared" si="37"/>
        <v>5287.76</v>
      </c>
      <c r="R219" s="138" t="s">
        <v>121</v>
      </c>
      <c r="S219" s="9">
        <f t="shared" si="38"/>
        <v>689.9976891270029</v>
      </c>
      <c r="T219" s="25"/>
      <c r="W219" s="139">
        <f t="shared" si="41"/>
        <v>21264.1325</v>
      </c>
      <c r="X219" s="139">
        <f t="shared" si="43"/>
        <v>20611.336666666666</v>
      </c>
      <c r="Z219" s="139">
        <f t="shared" si="42"/>
        <v>34943.47</v>
      </c>
      <c r="AA219" s="139">
        <f t="shared" si="44"/>
        <v>112663.96000000002</v>
      </c>
      <c r="AC219" s="84">
        <v>8000</v>
      </c>
      <c r="AD219" s="84">
        <v>30000</v>
      </c>
      <c r="AE219" s="84">
        <v>100</v>
      </c>
      <c r="AF219" s="84">
        <v>6</v>
      </c>
      <c r="AG219" s="84">
        <v>10</v>
      </c>
      <c r="AH219" s="84">
        <v>35000</v>
      </c>
    </row>
    <row r="220" spans="1:34" ht="20.100000000000001" customHeight="1">
      <c r="A220" s="65">
        <f t="shared" si="39"/>
        <v>39101</v>
      </c>
      <c r="B220" s="65"/>
      <c r="C220" s="8">
        <v>170</v>
      </c>
      <c r="D220" s="8">
        <v>322120</v>
      </c>
      <c r="E220" s="145">
        <f t="shared" si="40"/>
        <v>17100</v>
      </c>
      <c r="F220" s="9">
        <v>7.35</v>
      </c>
      <c r="G220" s="9">
        <v>21.2</v>
      </c>
      <c r="H220" s="9"/>
      <c r="I220" s="8">
        <v>1110</v>
      </c>
      <c r="J220" s="8">
        <f t="shared" si="35"/>
        <v>18981</v>
      </c>
      <c r="K220" s="54"/>
      <c r="L220" s="9">
        <v>49.25</v>
      </c>
      <c r="M220" s="8">
        <v>283</v>
      </c>
      <c r="N220" s="8">
        <v>75</v>
      </c>
      <c r="O220" s="8">
        <v>38</v>
      </c>
      <c r="P220" s="8">
        <f t="shared" si="36"/>
        <v>396</v>
      </c>
      <c r="Q220" s="8">
        <f t="shared" si="37"/>
        <v>6771.6</v>
      </c>
      <c r="R220" s="138" t="s">
        <v>121</v>
      </c>
      <c r="S220" s="9">
        <f t="shared" si="38"/>
        <v>861.39933293064064</v>
      </c>
      <c r="T220" s="25"/>
      <c r="W220" s="139">
        <f t="shared" si="41"/>
        <v>20331.440000000002</v>
      </c>
      <c r="X220" s="139">
        <f t="shared" si="43"/>
        <v>20929.494166666667</v>
      </c>
      <c r="Z220" s="139">
        <f t="shared" si="42"/>
        <v>38674.239999999991</v>
      </c>
      <c r="AA220" s="139">
        <f t="shared" si="44"/>
        <v>108846.07</v>
      </c>
      <c r="AC220" s="84">
        <v>8000</v>
      </c>
      <c r="AD220" s="84">
        <v>30000</v>
      </c>
      <c r="AE220" s="84">
        <v>100</v>
      </c>
      <c r="AF220" s="84">
        <v>6</v>
      </c>
      <c r="AG220" s="84">
        <v>10</v>
      </c>
      <c r="AH220" s="84">
        <v>35000</v>
      </c>
    </row>
    <row r="221" spans="1:34" ht="20.100000000000001" customHeight="1">
      <c r="A221" s="65">
        <f t="shared" si="39"/>
        <v>39108</v>
      </c>
      <c r="B221" s="65"/>
      <c r="C221" s="8">
        <v>156</v>
      </c>
      <c r="D221" s="8">
        <v>337720</v>
      </c>
      <c r="E221" s="145">
        <f t="shared" si="40"/>
        <v>15600</v>
      </c>
      <c r="F221" s="9">
        <v>7.37</v>
      </c>
      <c r="G221" s="9">
        <v>22</v>
      </c>
      <c r="H221" s="9"/>
      <c r="I221" s="8">
        <v>1177</v>
      </c>
      <c r="J221" s="8">
        <f t="shared" si="35"/>
        <v>18361.2</v>
      </c>
      <c r="K221" s="54"/>
      <c r="L221" s="9">
        <v>46.69</v>
      </c>
      <c r="M221" s="8">
        <v>193</v>
      </c>
      <c r="N221" s="8">
        <v>101</v>
      </c>
      <c r="O221" s="8">
        <v>43</v>
      </c>
      <c r="P221" s="8">
        <f t="shared" si="36"/>
        <v>337</v>
      </c>
      <c r="Q221" s="8">
        <f t="shared" si="37"/>
        <v>5257.2</v>
      </c>
      <c r="R221" s="138" t="s">
        <v>121</v>
      </c>
      <c r="S221" s="9">
        <f t="shared" si="38"/>
        <v>686.61149425287351</v>
      </c>
      <c r="T221" s="25"/>
      <c r="W221" s="139">
        <f t="shared" si="41"/>
        <v>19306.865000000002</v>
      </c>
      <c r="X221" s="139">
        <f t="shared" si="43"/>
        <v>20808.136666666669</v>
      </c>
      <c r="Z221" s="139">
        <f t="shared" si="42"/>
        <v>42772.539999999994</v>
      </c>
      <c r="AA221" s="139">
        <f t="shared" si="44"/>
        <v>110302.35999999999</v>
      </c>
      <c r="AC221" s="84">
        <v>8000</v>
      </c>
      <c r="AD221" s="84">
        <v>30000</v>
      </c>
      <c r="AE221" s="84">
        <v>100</v>
      </c>
      <c r="AF221" s="84">
        <v>6</v>
      </c>
      <c r="AG221" s="84">
        <v>10</v>
      </c>
      <c r="AH221" s="84">
        <v>35000</v>
      </c>
    </row>
    <row r="222" spans="1:34" ht="20.100000000000001" customHeight="1">
      <c r="A222" s="65">
        <f t="shared" si="39"/>
        <v>39115</v>
      </c>
      <c r="B222" s="65"/>
      <c r="C222" s="8">
        <v>137</v>
      </c>
      <c r="D222" s="8">
        <v>351430</v>
      </c>
      <c r="E222" s="145">
        <f t="shared" si="40"/>
        <v>13710</v>
      </c>
      <c r="F222" s="9">
        <v>7.24</v>
      </c>
      <c r="G222" s="9">
        <v>20.8</v>
      </c>
      <c r="H222" s="9"/>
      <c r="I222" s="8">
        <v>1241</v>
      </c>
      <c r="J222" s="8">
        <f t="shared" si="35"/>
        <v>17014.11</v>
      </c>
      <c r="K222" s="54"/>
      <c r="L222" s="9">
        <v>14.6129</v>
      </c>
      <c r="M222" s="8">
        <v>157</v>
      </c>
      <c r="N222" s="8">
        <v>104</v>
      </c>
      <c r="O222" s="8">
        <v>55</v>
      </c>
      <c r="P222" s="8">
        <f t="shared" si="36"/>
        <v>316</v>
      </c>
      <c r="Q222" s="8">
        <f t="shared" si="37"/>
        <v>4332.3599999999997</v>
      </c>
      <c r="R222" s="138" t="s">
        <v>121</v>
      </c>
      <c r="S222" s="9">
        <f t="shared" si="38"/>
        <v>576.54308024966952</v>
      </c>
      <c r="T222" s="25"/>
      <c r="W222" s="139">
        <f t="shared" si="41"/>
        <v>19184.1675</v>
      </c>
      <c r="X222" s="139">
        <f t="shared" si="43"/>
        <v>20342.459166666667</v>
      </c>
      <c r="Z222" s="139">
        <f t="shared" si="42"/>
        <v>43263.33</v>
      </c>
      <c r="AA222" s="139">
        <f t="shared" si="44"/>
        <v>115890.48999999999</v>
      </c>
      <c r="AC222" s="84">
        <v>8000</v>
      </c>
      <c r="AD222" s="84">
        <v>30000</v>
      </c>
      <c r="AE222" s="84">
        <v>100</v>
      </c>
      <c r="AF222" s="84">
        <v>6</v>
      </c>
      <c r="AG222" s="84">
        <v>10</v>
      </c>
      <c r="AH222" s="84">
        <v>35000</v>
      </c>
    </row>
    <row r="223" spans="1:34" ht="20.100000000000001" customHeight="1">
      <c r="A223" s="65">
        <f t="shared" si="39"/>
        <v>39122</v>
      </c>
      <c r="B223" s="65"/>
      <c r="C223" s="8">
        <v>155</v>
      </c>
      <c r="D223" s="8">
        <v>366900</v>
      </c>
      <c r="E223" s="145">
        <f t="shared" si="40"/>
        <v>15470</v>
      </c>
      <c r="F223" s="9">
        <v>7.58</v>
      </c>
      <c r="G223" s="9">
        <v>27.2</v>
      </c>
      <c r="H223" s="9"/>
      <c r="I223" s="8">
        <v>1219</v>
      </c>
      <c r="J223" s="8">
        <f t="shared" si="35"/>
        <v>18857.93</v>
      </c>
      <c r="K223" s="54"/>
      <c r="L223" s="9">
        <v>51.714500000000001</v>
      </c>
      <c r="M223" s="8">
        <v>171</v>
      </c>
      <c r="N223" s="8">
        <v>73</v>
      </c>
      <c r="O223" s="8">
        <v>37</v>
      </c>
      <c r="P223" s="8">
        <f t="shared" si="36"/>
        <v>281</v>
      </c>
      <c r="Q223" s="8">
        <f t="shared" si="37"/>
        <v>4347.07</v>
      </c>
      <c r="R223" s="138" t="s">
        <v>121</v>
      </c>
      <c r="S223" s="9">
        <f t="shared" si="38"/>
        <v>565.18675543416407</v>
      </c>
      <c r="T223" s="25"/>
      <c r="W223" s="139">
        <f t="shared" si="41"/>
        <v>18303.559999999998</v>
      </c>
      <c r="X223" s="139">
        <f t="shared" si="43"/>
        <v>20394.973333333332</v>
      </c>
      <c r="Z223" s="139">
        <f t="shared" si="42"/>
        <v>46785.760000000009</v>
      </c>
      <c r="AA223" s="139">
        <f t="shared" si="44"/>
        <v>115260.32</v>
      </c>
      <c r="AC223" s="84">
        <v>8000</v>
      </c>
      <c r="AD223" s="84">
        <v>30000</v>
      </c>
      <c r="AE223" s="84">
        <v>100</v>
      </c>
      <c r="AF223" s="84">
        <v>6</v>
      </c>
      <c r="AG223" s="84">
        <v>10</v>
      </c>
      <c r="AH223" s="84">
        <v>35000</v>
      </c>
    </row>
    <row r="224" spans="1:34" ht="20.100000000000001" customHeight="1">
      <c r="A224" s="65">
        <f t="shared" si="39"/>
        <v>39129</v>
      </c>
      <c r="B224" s="65"/>
      <c r="C224" s="8">
        <v>150</v>
      </c>
      <c r="D224" s="8">
        <v>381800</v>
      </c>
      <c r="E224" s="145">
        <f t="shared" si="40"/>
        <v>14900</v>
      </c>
      <c r="F224" s="9">
        <v>7.55</v>
      </c>
      <c r="G224" s="9">
        <v>26</v>
      </c>
      <c r="H224" s="9"/>
      <c r="I224" s="8">
        <v>1333</v>
      </c>
      <c r="J224" s="8">
        <f t="shared" si="35"/>
        <v>19861.7</v>
      </c>
      <c r="K224" s="54"/>
      <c r="L224" s="9">
        <v>60.349400000000003</v>
      </c>
      <c r="M224" s="8">
        <v>165</v>
      </c>
      <c r="N224" s="8">
        <v>89</v>
      </c>
      <c r="O224" s="8">
        <v>37</v>
      </c>
      <c r="P224" s="8">
        <f t="shared" si="36"/>
        <v>291</v>
      </c>
      <c r="Q224" s="8">
        <f t="shared" si="37"/>
        <v>4335.8999999999996</v>
      </c>
      <c r="R224" s="138" t="s">
        <v>121</v>
      </c>
      <c r="S224" s="9">
        <f t="shared" si="38"/>
        <v>566.71027129238121</v>
      </c>
      <c r="T224" s="25"/>
      <c r="W224" s="139">
        <f t="shared" si="41"/>
        <v>18523.735000000001</v>
      </c>
      <c r="X224" s="139">
        <f t="shared" si="43"/>
        <v>20124.37</v>
      </c>
      <c r="Z224" s="139">
        <f t="shared" si="42"/>
        <v>45905.06</v>
      </c>
      <c r="AA224" s="139">
        <f t="shared" si="44"/>
        <v>118507.56</v>
      </c>
      <c r="AC224" s="84">
        <v>8000</v>
      </c>
      <c r="AD224" s="84">
        <v>30000</v>
      </c>
      <c r="AE224" s="84">
        <v>100</v>
      </c>
      <c r="AF224" s="84">
        <v>6</v>
      </c>
      <c r="AG224" s="84">
        <v>10</v>
      </c>
      <c r="AH224" s="84">
        <v>35000</v>
      </c>
    </row>
    <row r="225" spans="1:34" ht="20.100000000000001" customHeight="1">
      <c r="A225" s="65">
        <f t="shared" si="39"/>
        <v>39136</v>
      </c>
      <c r="B225" s="65"/>
      <c r="C225" s="8">
        <v>189</v>
      </c>
      <c r="D225" s="8">
        <v>399690</v>
      </c>
      <c r="E225" s="145">
        <f t="shared" si="40"/>
        <v>17890</v>
      </c>
      <c r="F225" s="9">
        <v>7.7</v>
      </c>
      <c r="G225" s="9">
        <v>33.6</v>
      </c>
      <c r="H225" s="9"/>
      <c r="I225" s="8">
        <v>1278</v>
      </c>
      <c r="J225" s="8">
        <f t="shared" si="35"/>
        <v>22863.42</v>
      </c>
      <c r="K225" s="54"/>
      <c r="L225" s="9">
        <v>58.072099999999999</v>
      </c>
      <c r="M225" s="8">
        <v>200</v>
      </c>
      <c r="N225" s="8">
        <v>76</v>
      </c>
      <c r="O225" s="8">
        <v>37</v>
      </c>
      <c r="P225" s="8">
        <f t="shared" si="36"/>
        <v>313</v>
      </c>
      <c r="Q225" s="8">
        <f t="shared" si="37"/>
        <v>5599.57</v>
      </c>
      <c r="R225" s="138" t="s">
        <v>121</v>
      </c>
      <c r="S225" s="9">
        <f t="shared" si="38"/>
        <v>723.1191738961694</v>
      </c>
      <c r="T225" s="25"/>
      <c r="W225" s="139">
        <f t="shared" si="41"/>
        <v>19649.29</v>
      </c>
      <c r="X225" s="139">
        <f t="shared" si="43"/>
        <v>20278.532500000001</v>
      </c>
      <c r="Z225" s="139">
        <f t="shared" si="42"/>
        <v>41402.839999999997</v>
      </c>
      <c r="AA225" s="139">
        <f t="shared" si="44"/>
        <v>116657.60999999999</v>
      </c>
      <c r="AC225" s="84">
        <v>8000</v>
      </c>
      <c r="AD225" s="84">
        <v>30000</v>
      </c>
      <c r="AE225" s="84">
        <v>100</v>
      </c>
      <c r="AF225" s="84">
        <v>6</v>
      </c>
      <c r="AG225" s="84">
        <v>10</v>
      </c>
      <c r="AH225" s="84">
        <v>35000</v>
      </c>
    </row>
    <row r="226" spans="1:34" ht="20.100000000000001" customHeight="1">
      <c r="A226" s="65">
        <v>39143</v>
      </c>
      <c r="B226" s="65"/>
      <c r="C226" s="8">
        <v>165</v>
      </c>
      <c r="D226" s="8">
        <v>416190</v>
      </c>
      <c r="E226" s="145">
        <f t="shared" si="40"/>
        <v>16500</v>
      </c>
      <c r="F226" s="9">
        <v>7.7</v>
      </c>
      <c r="G226" s="9">
        <v>16.399999999999999</v>
      </c>
      <c r="H226" s="9"/>
      <c r="I226" s="8">
        <v>1414</v>
      </c>
      <c r="J226" s="8">
        <f t="shared" si="35"/>
        <v>23331</v>
      </c>
      <c r="K226" s="54"/>
      <c r="L226" s="9">
        <v>63.6</v>
      </c>
      <c r="M226" s="8">
        <v>212</v>
      </c>
      <c r="N226" s="8">
        <v>83</v>
      </c>
      <c r="O226" s="8">
        <v>41</v>
      </c>
      <c r="P226" s="8">
        <f t="shared" si="36"/>
        <v>336</v>
      </c>
      <c r="Q226" s="8">
        <f t="shared" si="37"/>
        <v>5544</v>
      </c>
      <c r="R226" s="138" t="s">
        <v>121</v>
      </c>
      <c r="S226" s="9">
        <f t="shared" si="38"/>
        <v>717.25785469793652</v>
      </c>
      <c r="T226" s="25"/>
      <c r="W226" s="139">
        <f t="shared" si="41"/>
        <v>21228.512500000001</v>
      </c>
      <c r="X226" s="139">
        <f t="shared" si="43"/>
        <v>20199.657500000001</v>
      </c>
      <c r="Z226" s="139">
        <f t="shared" si="42"/>
        <v>35085.949999999997</v>
      </c>
      <c r="AA226" s="139">
        <f t="shared" si="44"/>
        <v>117604.10999999999</v>
      </c>
      <c r="AC226" s="84">
        <v>8000</v>
      </c>
      <c r="AD226" s="84">
        <v>30000</v>
      </c>
      <c r="AE226" s="84">
        <v>100</v>
      </c>
      <c r="AF226" s="84">
        <v>6</v>
      </c>
      <c r="AG226" s="84">
        <v>10</v>
      </c>
      <c r="AH226" s="84">
        <v>35000</v>
      </c>
    </row>
    <row r="227" spans="1:34" ht="20.100000000000001" customHeight="1">
      <c r="A227" s="65">
        <v>39150</v>
      </c>
      <c r="B227" s="65"/>
      <c r="C227" s="8">
        <v>166</v>
      </c>
      <c r="D227" s="8">
        <v>432890</v>
      </c>
      <c r="E227" s="145">
        <f t="shared" si="40"/>
        <v>16700</v>
      </c>
      <c r="F227" s="9">
        <v>7.73</v>
      </c>
      <c r="G227" s="9">
        <v>21.6</v>
      </c>
      <c r="H227" s="9"/>
      <c r="I227" s="8">
        <v>1451</v>
      </c>
      <c r="J227" s="8">
        <f t="shared" si="35"/>
        <v>24231.7</v>
      </c>
      <c r="K227" s="54"/>
      <c r="L227" s="9">
        <v>66.52</v>
      </c>
      <c r="M227" s="8">
        <v>265</v>
      </c>
      <c r="N227" s="8">
        <v>74</v>
      </c>
      <c r="O227" s="8">
        <v>36</v>
      </c>
      <c r="P227" s="8">
        <f t="shared" si="36"/>
        <v>375</v>
      </c>
      <c r="Q227" s="8">
        <f t="shared" si="37"/>
        <v>6262.5</v>
      </c>
      <c r="R227" s="138" t="s">
        <v>121</v>
      </c>
      <c r="S227" s="9">
        <f t="shared" si="38"/>
        <v>797.59084603420558</v>
      </c>
      <c r="T227" s="25"/>
      <c r="W227" s="139">
        <f t="shared" si="41"/>
        <v>22571.954999999998</v>
      </c>
      <c r="X227" s="139">
        <f t="shared" si="43"/>
        <v>20713.215833333335</v>
      </c>
      <c r="Z227" s="139">
        <f t="shared" si="42"/>
        <v>29712.180000000008</v>
      </c>
      <c r="AA227" s="139">
        <f t="shared" si="44"/>
        <v>111441.40999999997</v>
      </c>
      <c r="AC227" s="84">
        <v>8000</v>
      </c>
      <c r="AD227" s="84">
        <v>30000</v>
      </c>
      <c r="AE227" s="84">
        <v>100</v>
      </c>
      <c r="AF227" s="84">
        <v>6</v>
      </c>
      <c r="AG227" s="84">
        <v>10</v>
      </c>
      <c r="AH227" s="84">
        <v>35000</v>
      </c>
    </row>
    <row r="228" spans="1:34" ht="20.100000000000001" customHeight="1">
      <c r="A228" s="65">
        <v>39157</v>
      </c>
      <c r="B228" s="65"/>
      <c r="C228" s="8">
        <v>155</v>
      </c>
      <c r="D228" s="8">
        <v>448350</v>
      </c>
      <c r="E228" s="145">
        <f t="shared" si="40"/>
        <v>15460</v>
      </c>
      <c r="F228" s="9">
        <v>7.54</v>
      </c>
      <c r="G228" s="9">
        <v>18.399999999999999</v>
      </c>
      <c r="H228" s="9"/>
      <c r="I228" s="8">
        <v>1419</v>
      </c>
      <c r="J228" s="8">
        <f t="shared" si="35"/>
        <v>21937.74</v>
      </c>
      <c r="K228" s="54"/>
      <c r="L228" s="9">
        <v>43.36</v>
      </c>
      <c r="M228" s="8">
        <v>196</v>
      </c>
      <c r="N228" s="8">
        <v>140</v>
      </c>
      <c r="O228" s="8">
        <v>34</v>
      </c>
      <c r="P228" s="8">
        <v>370</v>
      </c>
      <c r="Q228" s="8">
        <f t="shared" si="37"/>
        <v>5720.2</v>
      </c>
      <c r="R228" s="138" t="s">
        <v>121</v>
      </c>
      <c r="S228" s="9">
        <f t="shared" si="38"/>
        <v>747.18483657384309</v>
      </c>
      <c r="T228" s="25"/>
      <c r="W228" s="139">
        <f t="shared" si="41"/>
        <v>23090.965</v>
      </c>
      <c r="X228" s="139">
        <f t="shared" si="43"/>
        <v>20648.713333333333</v>
      </c>
      <c r="Z228" s="139">
        <f t="shared" si="42"/>
        <v>27636.14</v>
      </c>
      <c r="AA228" s="139">
        <f t="shared" si="44"/>
        <v>112215.44</v>
      </c>
      <c r="AC228" s="84">
        <v>8000</v>
      </c>
      <c r="AD228" s="84">
        <v>30000</v>
      </c>
      <c r="AE228" s="84">
        <v>100</v>
      </c>
      <c r="AF228" s="84">
        <v>6</v>
      </c>
      <c r="AG228" s="84">
        <v>10</v>
      </c>
      <c r="AH228" s="84">
        <v>35000</v>
      </c>
    </row>
    <row r="229" spans="1:34" ht="20.100000000000001" customHeight="1">
      <c r="A229" s="65">
        <v>39164</v>
      </c>
      <c r="B229" s="65"/>
      <c r="C229" s="8">
        <v>160</v>
      </c>
      <c r="D229" s="8">
        <v>464340</v>
      </c>
      <c r="E229" s="145">
        <f t="shared" si="40"/>
        <v>15990</v>
      </c>
      <c r="F229" s="9">
        <v>7.58</v>
      </c>
      <c r="G229" s="9">
        <v>28.8</v>
      </c>
      <c r="H229" s="9"/>
      <c r="I229" s="8">
        <v>1310</v>
      </c>
      <c r="J229" s="8">
        <f t="shared" si="35"/>
        <v>20946.900000000001</v>
      </c>
      <c r="K229" s="54"/>
      <c r="L229" s="9">
        <v>72.400000000000006</v>
      </c>
      <c r="M229" s="8">
        <v>178</v>
      </c>
      <c r="N229" s="8">
        <v>75</v>
      </c>
      <c r="O229" s="8">
        <v>35</v>
      </c>
      <c r="P229" s="8">
        <f t="shared" ref="P229:P260" si="45">M229+N229+O229</f>
        <v>288</v>
      </c>
      <c r="Q229" s="8">
        <f t="shared" si="37"/>
        <v>4605.12</v>
      </c>
      <c r="R229" s="138" t="s">
        <v>121</v>
      </c>
      <c r="S229" s="9">
        <f t="shared" si="38"/>
        <v>596.8646272903153</v>
      </c>
      <c r="T229" s="25"/>
      <c r="W229" s="139">
        <f t="shared" si="41"/>
        <v>22611.834999999999</v>
      </c>
      <c r="X229" s="139">
        <f t="shared" si="43"/>
        <v>20522.663333333334</v>
      </c>
      <c r="Z229" s="139">
        <f t="shared" si="42"/>
        <v>29552.660000000003</v>
      </c>
      <c r="AA229" s="139">
        <f t="shared" si="44"/>
        <v>113728.04000000001</v>
      </c>
      <c r="AC229" s="84">
        <v>8000</v>
      </c>
      <c r="AD229" s="84">
        <v>30000</v>
      </c>
      <c r="AE229" s="84">
        <v>100</v>
      </c>
      <c r="AF229" s="84">
        <v>6</v>
      </c>
      <c r="AG229" s="84">
        <v>10</v>
      </c>
      <c r="AH229" s="84">
        <v>35000</v>
      </c>
    </row>
    <row r="230" spans="1:34" ht="20.100000000000001" customHeight="1">
      <c r="A230" s="65">
        <v>39171</v>
      </c>
      <c r="B230" s="65"/>
      <c r="C230" s="8">
        <v>158</v>
      </c>
      <c r="D230" s="8">
        <v>480190</v>
      </c>
      <c r="E230" s="145">
        <f t="shared" si="40"/>
        <v>15850</v>
      </c>
      <c r="F230" s="9">
        <v>7.6</v>
      </c>
      <c r="G230" s="9">
        <v>18</v>
      </c>
      <c r="H230" s="9"/>
      <c r="I230" s="8">
        <v>1384</v>
      </c>
      <c r="J230" s="8">
        <f t="shared" si="35"/>
        <v>21936.400000000001</v>
      </c>
      <c r="K230" s="54"/>
      <c r="L230" s="9">
        <v>65.3</v>
      </c>
      <c r="M230" s="8">
        <v>133</v>
      </c>
      <c r="N230" s="8">
        <v>98</v>
      </c>
      <c r="O230" s="8">
        <v>35</v>
      </c>
      <c r="P230" s="8">
        <f t="shared" si="45"/>
        <v>266</v>
      </c>
      <c r="Q230" s="8">
        <f t="shared" si="37"/>
        <v>4216.1000000000004</v>
      </c>
      <c r="R230" s="138" t="s">
        <v>121</v>
      </c>
      <c r="S230" s="9">
        <f t="shared" si="38"/>
        <v>556.82432497891693</v>
      </c>
      <c r="T230" s="25"/>
      <c r="W230" s="139">
        <f t="shared" si="41"/>
        <v>22263.184999999998</v>
      </c>
      <c r="X230" s="139">
        <f t="shared" si="43"/>
        <v>20891.954999999998</v>
      </c>
      <c r="Z230" s="139">
        <f t="shared" si="42"/>
        <v>30947.260000000009</v>
      </c>
      <c r="AA230" s="139">
        <f t="shared" si="44"/>
        <v>109296.54000000001</v>
      </c>
      <c r="AC230" s="84">
        <v>8000</v>
      </c>
      <c r="AD230" s="84">
        <v>30000</v>
      </c>
      <c r="AE230" s="84">
        <v>100</v>
      </c>
      <c r="AF230" s="84">
        <v>6</v>
      </c>
      <c r="AG230" s="84">
        <v>10</v>
      </c>
      <c r="AH230" s="84">
        <v>35000</v>
      </c>
    </row>
    <row r="231" spans="1:34" ht="20.100000000000001" customHeight="1">
      <c r="A231" s="65">
        <v>39178</v>
      </c>
      <c r="B231" s="65"/>
      <c r="C231" s="8">
        <v>164</v>
      </c>
      <c r="D231" s="8">
        <v>496610</v>
      </c>
      <c r="E231" s="145">
        <f t="shared" si="40"/>
        <v>16420</v>
      </c>
      <c r="F231" s="9">
        <v>7.41</v>
      </c>
      <c r="G231" s="9">
        <v>28.8</v>
      </c>
      <c r="H231" s="9"/>
      <c r="I231" s="8">
        <v>1294</v>
      </c>
      <c r="J231" s="8">
        <f t="shared" si="35"/>
        <v>21247.48</v>
      </c>
      <c r="K231" s="54"/>
      <c r="L231" s="9">
        <v>59.12</v>
      </c>
      <c r="M231" s="8">
        <v>220</v>
      </c>
      <c r="N231" s="8">
        <v>88</v>
      </c>
      <c r="O231" s="8">
        <v>32</v>
      </c>
      <c r="P231" s="8">
        <f t="shared" si="45"/>
        <v>340</v>
      </c>
      <c r="Q231" s="8">
        <f t="shared" si="37"/>
        <v>5582.8</v>
      </c>
      <c r="R231" s="138" t="s">
        <v>121</v>
      </c>
      <c r="S231" s="9">
        <f t="shared" si="38"/>
        <v>717.09803981989728</v>
      </c>
      <c r="T231" s="25"/>
      <c r="W231" s="139">
        <f t="shared" si="41"/>
        <v>21517.13</v>
      </c>
      <c r="X231" s="139">
        <f t="shared" si="43"/>
        <v>20797.548333333332</v>
      </c>
      <c r="Z231" s="139">
        <f t="shared" si="42"/>
        <v>33931.479999999996</v>
      </c>
      <c r="AA231" s="139">
        <f t="shared" si="44"/>
        <v>110429.42000000001</v>
      </c>
      <c r="AC231" s="84">
        <v>8000</v>
      </c>
      <c r="AD231" s="84">
        <v>30000</v>
      </c>
      <c r="AE231" s="84">
        <v>100</v>
      </c>
      <c r="AF231" s="84">
        <v>6</v>
      </c>
      <c r="AG231" s="84">
        <v>10</v>
      </c>
      <c r="AH231" s="84">
        <v>35000</v>
      </c>
    </row>
    <row r="232" spans="1:34" ht="20.100000000000001" customHeight="1">
      <c r="A232" s="65">
        <v>39185</v>
      </c>
      <c r="B232" s="65"/>
      <c r="C232" s="8">
        <v>179</v>
      </c>
      <c r="D232" s="8">
        <v>14420</v>
      </c>
      <c r="E232" s="145">
        <f>500000-D231+D232</f>
        <v>17810</v>
      </c>
      <c r="F232" s="9">
        <v>7.52</v>
      </c>
      <c r="G232" s="9">
        <v>19.600000000000001</v>
      </c>
      <c r="H232" s="9"/>
      <c r="I232" s="8">
        <v>1313</v>
      </c>
      <c r="J232" s="8">
        <f t="shared" si="35"/>
        <v>23384.53</v>
      </c>
      <c r="K232" s="54"/>
      <c r="L232" s="9">
        <v>58.45</v>
      </c>
      <c r="M232" s="8">
        <v>146</v>
      </c>
      <c r="N232" s="8">
        <v>136</v>
      </c>
      <c r="O232" s="8">
        <v>17</v>
      </c>
      <c r="P232" s="8">
        <f t="shared" si="45"/>
        <v>299</v>
      </c>
      <c r="Q232" s="8">
        <f t="shared" si="37"/>
        <v>5325.19</v>
      </c>
      <c r="R232" s="138" t="s">
        <v>121</v>
      </c>
      <c r="S232" s="9">
        <f t="shared" si="38"/>
        <v>695.60878191267386</v>
      </c>
      <c r="T232" s="25"/>
      <c r="W232" s="139">
        <f t="shared" si="41"/>
        <v>21878.827499999999</v>
      </c>
      <c r="X232" s="139">
        <f t="shared" si="43"/>
        <v>21164.509166666667</v>
      </c>
      <c r="Z232" s="139">
        <f t="shared" si="42"/>
        <v>32484.690000000002</v>
      </c>
      <c r="AA232" s="139">
        <f t="shared" si="44"/>
        <v>106025.89000000001</v>
      </c>
      <c r="AC232" s="84">
        <v>8000</v>
      </c>
      <c r="AD232" s="84">
        <v>30000</v>
      </c>
      <c r="AE232" s="84">
        <v>100</v>
      </c>
      <c r="AF232" s="84">
        <v>6</v>
      </c>
      <c r="AG232" s="84">
        <v>10</v>
      </c>
      <c r="AH232" s="84">
        <v>35000</v>
      </c>
    </row>
    <row r="233" spans="1:34" ht="20.100000000000001" customHeight="1">
      <c r="A233" s="65">
        <v>39192</v>
      </c>
      <c r="B233" s="65"/>
      <c r="C233" s="8">
        <v>151</v>
      </c>
      <c r="D233" s="8">
        <v>29330</v>
      </c>
      <c r="E233" s="145">
        <f t="shared" ref="E233:E262" si="46">D233-D232</f>
        <v>14910</v>
      </c>
      <c r="F233" s="9">
        <v>8.17</v>
      </c>
      <c r="G233" s="9">
        <v>42.8</v>
      </c>
      <c r="H233" s="9"/>
      <c r="I233" s="8">
        <v>1407</v>
      </c>
      <c r="J233" s="8">
        <f t="shared" si="35"/>
        <v>20978.37</v>
      </c>
      <c r="K233" s="54"/>
      <c r="L233" s="9">
        <v>73.069999999999993</v>
      </c>
      <c r="M233" s="8">
        <v>179</v>
      </c>
      <c r="N233" s="8">
        <v>94</v>
      </c>
      <c r="O233" s="8">
        <v>35</v>
      </c>
      <c r="P233" s="8">
        <f t="shared" si="45"/>
        <v>308</v>
      </c>
      <c r="Q233" s="8">
        <f t="shared" si="37"/>
        <v>4592.28</v>
      </c>
      <c r="R233" s="138" t="s">
        <v>121</v>
      </c>
      <c r="S233" s="9">
        <f t="shared" si="38"/>
        <v>597.60309233045314</v>
      </c>
      <c r="T233" s="25"/>
      <c r="W233" s="139">
        <f t="shared" si="41"/>
        <v>21886.695</v>
      </c>
      <c r="X233" s="139">
        <f t="shared" si="43"/>
        <v>21382.606666666667</v>
      </c>
      <c r="Z233" s="139">
        <f t="shared" si="42"/>
        <v>32453.22</v>
      </c>
      <c r="AA233" s="139">
        <f t="shared" si="44"/>
        <v>103408.72</v>
      </c>
      <c r="AC233" s="84">
        <v>8000</v>
      </c>
      <c r="AD233" s="84">
        <v>30000</v>
      </c>
      <c r="AE233" s="84">
        <v>100</v>
      </c>
      <c r="AF233" s="84">
        <v>6</v>
      </c>
      <c r="AG233" s="84">
        <v>10</v>
      </c>
      <c r="AH233" s="84">
        <v>35000</v>
      </c>
    </row>
    <row r="234" spans="1:34" ht="20.100000000000001" customHeight="1">
      <c r="A234" s="65">
        <v>39199</v>
      </c>
      <c r="B234" s="65"/>
      <c r="C234" s="8">
        <v>180</v>
      </c>
      <c r="D234" s="8">
        <v>47430</v>
      </c>
      <c r="E234" s="145">
        <f t="shared" si="46"/>
        <v>18100</v>
      </c>
      <c r="F234" s="9">
        <v>7.94</v>
      </c>
      <c r="G234" s="9">
        <v>28</v>
      </c>
      <c r="H234" s="9"/>
      <c r="I234" s="8">
        <v>1238</v>
      </c>
      <c r="J234" s="8">
        <f t="shared" si="35"/>
        <v>22407.8</v>
      </c>
      <c r="K234" s="54"/>
      <c r="L234" s="9">
        <v>63.1</v>
      </c>
      <c r="M234" s="8">
        <v>110</v>
      </c>
      <c r="N234" s="8">
        <v>116</v>
      </c>
      <c r="O234" s="8">
        <v>40</v>
      </c>
      <c r="P234" s="8">
        <f t="shared" si="45"/>
        <v>266</v>
      </c>
      <c r="Q234" s="8">
        <f t="shared" si="37"/>
        <v>4814.6000000000004</v>
      </c>
      <c r="R234" s="138" t="s">
        <v>121</v>
      </c>
      <c r="S234" s="9">
        <f t="shared" si="38"/>
        <v>645.77872673208969</v>
      </c>
      <c r="T234" s="25"/>
      <c r="W234" s="139">
        <f t="shared" si="41"/>
        <v>22004.544999999998</v>
      </c>
      <c r="X234" s="139">
        <f t="shared" si="43"/>
        <v>21832.08083333333</v>
      </c>
      <c r="Z234" s="139">
        <f t="shared" si="42"/>
        <v>31981.820000000007</v>
      </c>
      <c r="AA234" s="139">
        <f t="shared" si="44"/>
        <v>98015.030000000028</v>
      </c>
      <c r="AC234" s="84">
        <v>8000</v>
      </c>
      <c r="AD234" s="84">
        <v>30000</v>
      </c>
      <c r="AE234" s="84">
        <v>100</v>
      </c>
      <c r="AF234" s="84">
        <v>6</v>
      </c>
      <c r="AG234" s="84">
        <v>10</v>
      </c>
      <c r="AH234" s="84">
        <v>35000</v>
      </c>
    </row>
    <row r="235" spans="1:34" ht="20.100000000000001" customHeight="1">
      <c r="A235" s="65">
        <v>39206</v>
      </c>
      <c r="B235" s="65"/>
      <c r="C235" s="8">
        <v>140</v>
      </c>
      <c r="D235" s="8">
        <v>61380</v>
      </c>
      <c r="E235" s="145">
        <f t="shared" si="46"/>
        <v>13950</v>
      </c>
      <c r="F235" s="9">
        <v>7.81</v>
      </c>
      <c r="G235" s="9">
        <v>28.4</v>
      </c>
      <c r="H235" s="9"/>
      <c r="I235" s="8">
        <v>1195</v>
      </c>
      <c r="J235" s="8">
        <f t="shared" si="35"/>
        <v>16670.25</v>
      </c>
      <c r="K235" s="54"/>
      <c r="L235" s="9">
        <v>34.14</v>
      </c>
      <c r="M235" s="8">
        <v>176</v>
      </c>
      <c r="N235" s="8">
        <v>60</v>
      </c>
      <c r="O235" s="8">
        <v>32</v>
      </c>
      <c r="P235" s="8">
        <f t="shared" si="45"/>
        <v>268</v>
      </c>
      <c r="Q235" s="8">
        <f t="shared" si="37"/>
        <v>3738.6</v>
      </c>
      <c r="R235" s="138" t="s">
        <v>121</v>
      </c>
      <c r="S235" s="9">
        <f t="shared" si="38"/>
        <v>481.63890012343404</v>
      </c>
      <c r="T235" s="25"/>
      <c r="W235" s="139">
        <f t="shared" si="41"/>
        <v>20860.237499999999</v>
      </c>
      <c r="X235" s="139">
        <f t="shared" si="43"/>
        <v>21649.774166666666</v>
      </c>
      <c r="Z235" s="139">
        <f t="shared" si="42"/>
        <v>36559.050000000003</v>
      </c>
      <c r="AA235" s="139">
        <f t="shared" si="44"/>
        <v>100202.71000000002</v>
      </c>
      <c r="AC235" s="84">
        <v>8000</v>
      </c>
      <c r="AD235" s="84">
        <v>30000</v>
      </c>
      <c r="AE235" s="84">
        <v>100</v>
      </c>
      <c r="AF235" s="84">
        <v>6</v>
      </c>
      <c r="AG235" s="84">
        <v>10</v>
      </c>
      <c r="AH235" s="84">
        <v>35000</v>
      </c>
    </row>
    <row r="236" spans="1:34" ht="20.100000000000001" customHeight="1">
      <c r="A236" s="65">
        <v>39213</v>
      </c>
      <c r="B236" s="65"/>
      <c r="C236" s="8">
        <v>169</v>
      </c>
      <c r="D236" s="8">
        <v>78320</v>
      </c>
      <c r="E236" s="145">
        <f t="shared" si="46"/>
        <v>16940</v>
      </c>
      <c r="F236" s="9">
        <v>7.89</v>
      </c>
      <c r="G236" s="9">
        <v>39.200000000000003</v>
      </c>
      <c r="H236" s="9"/>
      <c r="I236" s="8">
        <v>1286</v>
      </c>
      <c r="J236" s="8">
        <f t="shared" si="35"/>
        <v>21784.84</v>
      </c>
      <c r="K236" s="54"/>
      <c r="L236" s="9">
        <v>63.1</v>
      </c>
      <c r="M236" s="8">
        <v>152</v>
      </c>
      <c r="N236" s="8">
        <v>121</v>
      </c>
      <c r="O236" s="8">
        <v>16</v>
      </c>
      <c r="P236" s="8">
        <f t="shared" si="45"/>
        <v>289</v>
      </c>
      <c r="Q236" s="8">
        <f t="shared" si="37"/>
        <v>4895.66</v>
      </c>
      <c r="R236" s="138" t="s">
        <v>121</v>
      </c>
      <c r="S236" s="9">
        <f t="shared" si="38"/>
        <v>635.84330756683096</v>
      </c>
      <c r="T236" s="25"/>
      <c r="W236" s="139">
        <f t="shared" si="41"/>
        <v>20460.314999999999</v>
      </c>
      <c r="X236" s="139">
        <f t="shared" si="43"/>
        <v>21810.035833333332</v>
      </c>
      <c r="Z236" s="139">
        <f t="shared" si="42"/>
        <v>38158.740000000005</v>
      </c>
      <c r="AA236" s="139">
        <f t="shared" si="44"/>
        <v>98279.57</v>
      </c>
      <c r="AC236" s="84">
        <v>8000</v>
      </c>
      <c r="AD236" s="84">
        <v>30000</v>
      </c>
      <c r="AE236" s="84">
        <v>100</v>
      </c>
      <c r="AF236" s="84">
        <v>6</v>
      </c>
      <c r="AG236" s="84">
        <v>10</v>
      </c>
      <c r="AH236" s="84">
        <v>35000</v>
      </c>
    </row>
    <row r="237" spans="1:34" ht="20.100000000000001" customHeight="1">
      <c r="A237" s="65">
        <v>39220</v>
      </c>
      <c r="B237" s="65"/>
      <c r="C237" s="8">
        <v>170</v>
      </c>
      <c r="D237" s="8">
        <v>95340</v>
      </c>
      <c r="E237" s="145">
        <f t="shared" si="46"/>
        <v>17020</v>
      </c>
      <c r="F237" s="9">
        <v>7.79</v>
      </c>
      <c r="G237" s="9">
        <v>46.4</v>
      </c>
      <c r="H237" s="9"/>
      <c r="I237" s="8">
        <v>1305</v>
      </c>
      <c r="J237" s="8">
        <f t="shared" si="35"/>
        <v>22211.1</v>
      </c>
      <c r="K237" s="54"/>
      <c r="L237" s="9">
        <v>62.07</v>
      </c>
      <c r="M237" s="8">
        <v>173</v>
      </c>
      <c r="N237" s="8">
        <v>85</v>
      </c>
      <c r="O237" s="8">
        <v>15</v>
      </c>
      <c r="P237" s="8">
        <f t="shared" si="45"/>
        <v>273</v>
      </c>
      <c r="Q237" s="8">
        <f t="shared" si="37"/>
        <v>4646.46</v>
      </c>
      <c r="R237" s="138" t="s">
        <v>121</v>
      </c>
      <c r="S237" s="9">
        <f t="shared" si="38"/>
        <v>593.94397889656329</v>
      </c>
      <c r="T237" s="25"/>
      <c r="W237" s="139">
        <f t="shared" si="41"/>
        <v>20768.497499999998</v>
      </c>
      <c r="X237" s="139">
        <f t="shared" si="43"/>
        <v>21755.675833333331</v>
      </c>
      <c r="Z237" s="139">
        <f t="shared" si="42"/>
        <v>36926.010000000009</v>
      </c>
      <c r="AA237" s="139">
        <f t="shared" si="44"/>
        <v>98931.890000000014</v>
      </c>
      <c r="AC237" s="84">
        <v>8000</v>
      </c>
      <c r="AD237" s="84">
        <v>30000</v>
      </c>
      <c r="AE237" s="84">
        <v>100</v>
      </c>
      <c r="AF237" s="84">
        <v>6</v>
      </c>
      <c r="AG237" s="84">
        <v>10</v>
      </c>
      <c r="AH237" s="84">
        <v>35000</v>
      </c>
    </row>
    <row r="238" spans="1:34" ht="20.100000000000001" customHeight="1">
      <c r="A238" s="65">
        <v>39227</v>
      </c>
      <c r="B238" s="65"/>
      <c r="C238" s="8">
        <v>129</v>
      </c>
      <c r="D238" s="8">
        <v>108250</v>
      </c>
      <c r="E238" s="145">
        <f t="shared" si="46"/>
        <v>12910</v>
      </c>
      <c r="F238" s="9">
        <v>7.67</v>
      </c>
      <c r="G238" s="9">
        <v>35.200000000000003</v>
      </c>
      <c r="H238" s="9"/>
      <c r="I238" s="8">
        <v>1287</v>
      </c>
      <c r="J238" s="8">
        <f t="shared" si="35"/>
        <v>16615.169999999998</v>
      </c>
      <c r="K238" s="54"/>
      <c r="L238" s="9">
        <v>41.32</v>
      </c>
      <c r="M238" s="8">
        <v>55</v>
      </c>
      <c r="N238" s="8">
        <v>177</v>
      </c>
      <c r="O238" s="8">
        <v>34</v>
      </c>
      <c r="P238" s="8">
        <f t="shared" si="45"/>
        <v>266</v>
      </c>
      <c r="Q238" s="8">
        <f t="shared" si="37"/>
        <v>3434.06</v>
      </c>
      <c r="R238" s="138" t="s">
        <v>121</v>
      </c>
      <c r="S238" s="9">
        <f t="shared" si="38"/>
        <v>472.33964708937737</v>
      </c>
      <c r="T238" s="25"/>
      <c r="W238" s="139">
        <f t="shared" si="41"/>
        <v>19320.339999999997</v>
      </c>
      <c r="X238" s="139">
        <f t="shared" si="43"/>
        <v>21196.023333333331</v>
      </c>
      <c r="Z238" s="139">
        <f t="shared" si="42"/>
        <v>42718.640000000014</v>
      </c>
      <c r="AA238" s="139">
        <f t="shared" si="44"/>
        <v>105647.72000000003</v>
      </c>
      <c r="AC238" s="84">
        <v>8000</v>
      </c>
      <c r="AD238" s="84">
        <v>30000</v>
      </c>
      <c r="AE238" s="84">
        <v>100</v>
      </c>
      <c r="AF238" s="84">
        <v>6</v>
      </c>
      <c r="AG238" s="84">
        <v>10</v>
      </c>
      <c r="AH238" s="84">
        <v>35000</v>
      </c>
    </row>
    <row r="239" spans="1:34" ht="20.100000000000001" customHeight="1">
      <c r="A239" s="65">
        <v>39234</v>
      </c>
      <c r="B239" s="65"/>
      <c r="C239" s="8">
        <v>189</v>
      </c>
      <c r="D239" s="8">
        <v>127100</v>
      </c>
      <c r="E239" s="145">
        <f t="shared" si="46"/>
        <v>18850</v>
      </c>
      <c r="F239" s="9">
        <v>7.67</v>
      </c>
      <c r="G239" s="9">
        <v>31.6</v>
      </c>
      <c r="H239" s="9"/>
      <c r="I239" s="8">
        <v>1256</v>
      </c>
      <c r="J239" s="8">
        <f t="shared" si="35"/>
        <v>23675.599999999999</v>
      </c>
      <c r="K239" s="54"/>
      <c r="L239" s="9">
        <v>60.83</v>
      </c>
      <c r="M239" s="8">
        <v>130</v>
      </c>
      <c r="N239" s="8">
        <v>73</v>
      </c>
      <c r="O239" s="8">
        <v>26</v>
      </c>
      <c r="P239" s="8">
        <f t="shared" si="45"/>
        <v>229</v>
      </c>
      <c r="Q239" s="8">
        <f t="shared" si="37"/>
        <v>4316.6499999999996</v>
      </c>
      <c r="R239" s="138" t="s">
        <v>121</v>
      </c>
      <c r="S239" s="9">
        <f t="shared" si="38"/>
        <v>562.828492849285</v>
      </c>
      <c r="T239" s="25"/>
      <c r="W239" s="139">
        <f t="shared" si="41"/>
        <v>21071.677499999998</v>
      </c>
      <c r="X239" s="139">
        <f t="shared" si="43"/>
        <v>21149.681666666667</v>
      </c>
      <c r="Z239" s="139">
        <f t="shared" si="42"/>
        <v>35713.290000000008</v>
      </c>
      <c r="AA239" s="139">
        <f t="shared" si="44"/>
        <v>106203.81999999998</v>
      </c>
      <c r="AC239" s="84">
        <v>8000</v>
      </c>
      <c r="AD239" s="84">
        <v>30000</v>
      </c>
      <c r="AE239" s="84">
        <v>100</v>
      </c>
      <c r="AF239" s="84">
        <v>6</v>
      </c>
      <c r="AG239" s="84">
        <v>10</v>
      </c>
      <c r="AH239" s="84">
        <v>35000</v>
      </c>
    </row>
    <row r="240" spans="1:34" ht="20.100000000000001" customHeight="1">
      <c r="A240" s="65">
        <v>39241</v>
      </c>
      <c r="B240" s="65"/>
      <c r="C240" s="8">
        <v>121</v>
      </c>
      <c r="D240" s="8">
        <v>139280</v>
      </c>
      <c r="E240" s="145">
        <f t="shared" si="46"/>
        <v>12180</v>
      </c>
      <c r="F240" s="9">
        <v>7.29</v>
      </c>
      <c r="G240" s="9">
        <v>34.799999999999997</v>
      </c>
      <c r="H240" s="9"/>
      <c r="I240" s="8">
        <v>1324</v>
      </c>
      <c r="J240" s="8">
        <f t="shared" si="35"/>
        <v>16126.32</v>
      </c>
      <c r="K240" s="54"/>
      <c r="L240" s="9">
        <v>36.909999999999997</v>
      </c>
      <c r="M240" s="8">
        <v>139</v>
      </c>
      <c r="N240" s="8">
        <v>128</v>
      </c>
      <c r="O240" s="8">
        <v>54</v>
      </c>
      <c r="P240" s="8">
        <f t="shared" si="45"/>
        <v>321</v>
      </c>
      <c r="Q240" s="8">
        <f t="shared" si="37"/>
        <v>3909.78</v>
      </c>
      <c r="R240" s="138" t="s">
        <v>121</v>
      </c>
      <c r="S240" s="9">
        <f t="shared" si="38"/>
        <v>524.52814419903541</v>
      </c>
      <c r="T240" s="25"/>
      <c r="W240" s="139">
        <f t="shared" si="41"/>
        <v>19657.047500000001</v>
      </c>
      <c r="X240" s="139">
        <f t="shared" si="43"/>
        <v>20665.396666666664</v>
      </c>
      <c r="Z240" s="139">
        <f t="shared" si="42"/>
        <v>41371.81</v>
      </c>
      <c r="AA240" s="139">
        <f t="shared" si="44"/>
        <v>112015.24000000002</v>
      </c>
      <c r="AC240" s="84">
        <v>8000</v>
      </c>
      <c r="AD240" s="84">
        <v>30000</v>
      </c>
      <c r="AE240" s="84">
        <v>100</v>
      </c>
      <c r="AF240" s="84">
        <v>6</v>
      </c>
      <c r="AG240" s="84">
        <v>10</v>
      </c>
      <c r="AH240" s="84">
        <v>35000</v>
      </c>
    </row>
    <row r="241" spans="1:34" ht="20.100000000000001" customHeight="1">
      <c r="A241" s="65">
        <v>39248</v>
      </c>
      <c r="B241" s="65"/>
      <c r="C241" s="8">
        <v>158</v>
      </c>
      <c r="D241" s="8">
        <v>155050</v>
      </c>
      <c r="E241" s="145">
        <f t="shared" si="46"/>
        <v>15770</v>
      </c>
      <c r="F241" s="9">
        <v>7.88</v>
      </c>
      <c r="G241" s="9">
        <v>75.599999999999994</v>
      </c>
      <c r="H241" s="9"/>
      <c r="I241" s="8">
        <v>1278</v>
      </c>
      <c r="J241" s="8">
        <f t="shared" si="35"/>
        <v>20154.060000000001</v>
      </c>
      <c r="K241" s="54"/>
      <c r="L241" s="9">
        <v>70.41</v>
      </c>
      <c r="M241" s="8">
        <v>87</v>
      </c>
      <c r="N241" s="8">
        <v>134</v>
      </c>
      <c r="O241" s="8">
        <v>12</v>
      </c>
      <c r="P241" s="8">
        <f t="shared" si="45"/>
        <v>233</v>
      </c>
      <c r="Q241" s="8">
        <f t="shared" si="37"/>
        <v>3674.41</v>
      </c>
      <c r="R241" s="138" t="s">
        <v>121</v>
      </c>
      <c r="S241" s="9">
        <f t="shared" si="38"/>
        <v>487.53819698680735</v>
      </c>
      <c r="T241" s="25"/>
      <c r="W241" s="139">
        <f t="shared" si="41"/>
        <v>19142.787499999999</v>
      </c>
      <c r="X241" s="139">
        <f t="shared" si="43"/>
        <v>20599.326666666668</v>
      </c>
      <c r="Z241" s="139">
        <f t="shared" si="42"/>
        <v>43428.850000000006</v>
      </c>
      <c r="AA241" s="139">
        <f t="shared" si="44"/>
        <v>112808.07999999999</v>
      </c>
      <c r="AC241" s="84">
        <v>8000</v>
      </c>
      <c r="AD241" s="84">
        <v>30000</v>
      </c>
      <c r="AE241" s="84">
        <v>100</v>
      </c>
      <c r="AF241" s="84">
        <v>6</v>
      </c>
      <c r="AG241" s="84">
        <v>10</v>
      </c>
      <c r="AH241" s="84">
        <v>35000</v>
      </c>
    </row>
    <row r="242" spans="1:34" ht="20.100000000000001" customHeight="1">
      <c r="A242" s="65">
        <v>39255</v>
      </c>
      <c r="B242" s="65"/>
      <c r="C242" s="8">
        <v>181</v>
      </c>
      <c r="D242" s="8">
        <v>173210</v>
      </c>
      <c r="E242" s="145">
        <f t="shared" si="46"/>
        <v>18160</v>
      </c>
      <c r="F242" s="9">
        <v>7.73</v>
      </c>
      <c r="G242" s="9">
        <v>38.4</v>
      </c>
      <c r="H242" s="9"/>
      <c r="I242" s="8">
        <v>1101</v>
      </c>
      <c r="J242" s="8">
        <f t="shared" si="35"/>
        <v>19994.16</v>
      </c>
      <c r="K242" s="54"/>
      <c r="L242" s="9">
        <v>60.92</v>
      </c>
      <c r="M242" s="8">
        <v>38</v>
      </c>
      <c r="N242" s="8">
        <v>179</v>
      </c>
      <c r="O242" s="8">
        <v>13</v>
      </c>
      <c r="P242" s="8">
        <f t="shared" si="45"/>
        <v>230</v>
      </c>
      <c r="Q242" s="8">
        <f t="shared" si="37"/>
        <v>4176.8</v>
      </c>
      <c r="R242" s="138" t="s">
        <v>121</v>
      </c>
      <c r="S242" s="9">
        <f t="shared" si="38"/>
        <v>571.14732264738416</v>
      </c>
      <c r="T242" s="25"/>
      <c r="W242" s="139">
        <f t="shared" si="41"/>
        <v>19987.535</v>
      </c>
      <c r="X242" s="139">
        <f t="shared" si="43"/>
        <v>20437.473333333332</v>
      </c>
      <c r="Z242" s="139">
        <f t="shared" si="42"/>
        <v>40049.86</v>
      </c>
      <c r="AA242" s="139">
        <f t="shared" si="44"/>
        <v>114750.32</v>
      </c>
      <c r="AC242" s="84">
        <v>8000</v>
      </c>
      <c r="AD242" s="84">
        <v>30000</v>
      </c>
      <c r="AE242" s="84">
        <v>100</v>
      </c>
      <c r="AF242" s="84">
        <v>6</v>
      </c>
      <c r="AG242" s="84">
        <v>10</v>
      </c>
      <c r="AH242" s="84">
        <v>35000</v>
      </c>
    </row>
    <row r="243" spans="1:34" ht="20.100000000000001" customHeight="1">
      <c r="A243" s="65">
        <v>39262</v>
      </c>
      <c r="B243" s="65"/>
      <c r="C243" s="8">
        <v>189</v>
      </c>
      <c r="D243" s="8">
        <v>192050</v>
      </c>
      <c r="E243" s="145">
        <f t="shared" si="46"/>
        <v>18840</v>
      </c>
      <c r="F243" s="9">
        <v>7.66</v>
      </c>
      <c r="G243" s="9">
        <v>38.799999999999997</v>
      </c>
      <c r="H243" s="9"/>
      <c r="I243" s="8">
        <v>1134</v>
      </c>
      <c r="J243" s="8">
        <f t="shared" si="35"/>
        <v>21364.560000000001</v>
      </c>
      <c r="K243" s="54"/>
      <c r="L243" s="9">
        <v>61.68</v>
      </c>
      <c r="M243" s="8">
        <v>142</v>
      </c>
      <c r="N243" s="8">
        <v>116</v>
      </c>
      <c r="O243" s="8">
        <v>9</v>
      </c>
      <c r="P243" s="8">
        <f t="shared" si="45"/>
        <v>267</v>
      </c>
      <c r="Q243" s="8">
        <f t="shared" si="37"/>
        <v>5030.28</v>
      </c>
      <c r="R243" s="138" t="s">
        <v>121</v>
      </c>
      <c r="S243" s="9">
        <f t="shared" si="38"/>
        <v>650.3367688280764</v>
      </c>
      <c r="T243" s="25"/>
      <c r="W243" s="139">
        <f t="shared" si="41"/>
        <v>19409.775000000001</v>
      </c>
      <c r="X243" s="139">
        <f t="shared" si="43"/>
        <v>20447.23</v>
      </c>
      <c r="Z243" s="139">
        <f t="shared" si="42"/>
        <v>42360.899999999994</v>
      </c>
      <c r="AA243" s="139">
        <f t="shared" si="44"/>
        <v>114633.23999999999</v>
      </c>
      <c r="AC243" s="84">
        <v>8000</v>
      </c>
      <c r="AD243" s="84">
        <v>30000</v>
      </c>
      <c r="AE243" s="84">
        <v>100</v>
      </c>
      <c r="AF243" s="84">
        <v>6</v>
      </c>
      <c r="AG243" s="84">
        <v>10</v>
      </c>
      <c r="AH243" s="84">
        <v>35000</v>
      </c>
    </row>
    <row r="244" spans="1:34" ht="20.100000000000001" customHeight="1">
      <c r="A244" s="65">
        <v>39269</v>
      </c>
      <c r="B244" s="65"/>
      <c r="C244" s="8">
        <v>146</v>
      </c>
      <c r="D244" s="8">
        <v>206630</v>
      </c>
      <c r="E244" s="145">
        <f t="shared" si="46"/>
        <v>14580</v>
      </c>
      <c r="F244" s="9">
        <v>7.65</v>
      </c>
      <c r="G244" s="61">
        <v>72</v>
      </c>
      <c r="H244" s="61"/>
      <c r="I244" s="8">
        <v>1348</v>
      </c>
      <c r="J244" s="8">
        <f t="shared" si="35"/>
        <v>19653.84</v>
      </c>
      <c r="K244" s="54"/>
      <c r="L244" s="9">
        <v>70.3</v>
      </c>
      <c r="M244" s="8">
        <v>128</v>
      </c>
      <c r="N244" s="8">
        <v>141</v>
      </c>
      <c r="O244" s="8">
        <v>52</v>
      </c>
      <c r="P244" s="8">
        <f t="shared" si="45"/>
        <v>321</v>
      </c>
      <c r="Q244" s="8">
        <f t="shared" si="37"/>
        <v>4680.18</v>
      </c>
      <c r="R244" s="138" t="s">
        <v>121</v>
      </c>
      <c r="S244" s="9">
        <f t="shared" si="38"/>
        <v>630.27313181185502</v>
      </c>
      <c r="T244" s="25"/>
      <c r="W244" s="139">
        <f t="shared" si="41"/>
        <v>20291.654999999999</v>
      </c>
      <c r="X244" s="139">
        <f t="shared" si="43"/>
        <v>20136.339166666665</v>
      </c>
      <c r="Z244" s="139">
        <f t="shared" si="42"/>
        <v>38833.380000000005</v>
      </c>
      <c r="AA244" s="139">
        <f t="shared" si="44"/>
        <v>118363.93000000002</v>
      </c>
      <c r="AC244" s="84">
        <v>8000</v>
      </c>
      <c r="AD244" s="84">
        <v>30000</v>
      </c>
      <c r="AE244" s="84">
        <v>100</v>
      </c>
      <c r="AF244" s="84">
        <v>6</v>
      </c>
      <c r="AG244" s="84">
        <v>10</v>
      </c>
      <c r="AH244" s="84">
        <v>35000</v>
      </c>
    </row>
    <row r="245" spans="1:34" ht="20.100000000000001" customHeight="1">
      <c r="A245" s="65">
        <v>39276</v>
      </c>
      <c r="B245" s="65"/>
      <c r="C245" s="8">
        <v>178</v>
      </c>
      <c r="D245" s="8">
        <v>223480</v>
      </c>
      <c r="E245" s="145">
        <f t="shared" si="46"/>
        <v>16850</v>
      </c>
      <c r="F245" s="9">
        <v>7.61</v>
      </c>
      <c r="G245" s="61">
        <v>52.8</v>
      </c>
      <c r="H245" s="61"/>
      <c r="I245" s="8">
        <v>1327</v>
      </c>
      <c r="J245" s="8">
        <f t="shared" si="35"/>
        <v>22359.95</v>
      </c>
      <c r="K245" s="54"/>
      <c r="L245" s="9">
        <v>70.7</v>
      </c>
      <c r="M245" s="8">
        <v>108</v>
      </c>
      <c r="N245" s="8">
        <v>107</v>
      </c>
      <c r="O245" s="8">
        <v>44</v>
      </c>
      <c r="P245" s="8">
        <f t="shared" si="45"/>
        <v>259</v>
      </c>
      <c r="Q245" s="8">
        <f t="shared" si="37"/>
        <v>4364.1499999999996</v>
      </c>
      <c r="R245" s="138" t="s">
        <v>121</v>
      </c>
      <c r="S245" s="9">
        <f t="shared" si="38"/>
        <v>586.97345466642162</v>
      </c>
      <c r="T245" s="25"/>
      <c r="W245" s="139">
        <f t="shared" si="41"/>
        <v>20843.127499999999</v>
      </c>
      <c r="X245" s="139">
        <f t="shared" si="43"/>
        <v>20251.470833333333</v>
      </c>
      <c r="Z245" s="139">
        <f t="shared" si="42"/>
        <v>36627.490000000005</v>
      </c>
      <c r="AA245" s="139">
        <f t="shared" si="44"/>
        <v>116982.35</v>
      </c>
      <c r="AC245" s="84">
        <v>8000</v>
      </c>
      <c r="AD245" s="84">
        <v>30000</v>
      </c>
      <c r="AE245" s="84">
        <v>100</v>
      </c>
      <c r="AF245" s="84">
        <v>6</v>
      </c>
      <c r="AG245" s="84">
        <v>10</v>
      </c>
      <c r="AH245" s="84">
        <v>35000</v>
      </c>
    </row>
    <row r="246" spans="1:34" ht="20.100000000000001" customHeight="1">
      <c r="A246" s="65">
        <v>39283</v>
      </c>
      <c r="B246" s="65"/>
      <c r="C246" s="8">
        <v>151</v>
      </c>
      <c r="D246" s="8">
        <v>238600</v>
      </c>
      <c r="E246" s="145">
        <f t="shared" si="46"/>
        <v>15120</v>
      </c>
      <c r="F246" s="9">
        <v>7.4</v>
      </c>
      <c r="G246" s="9">
        <v>38.4</v>
      </c>
      <c r="H246" s="9"/>
      <c r="I246" s="8">
        <v>1212</v>
      </c>
      <c r="J246" s="8">
        <f t="shared" si="35"/>
        <v>18325.439999999999</v>
      </c>
      <c r="K246" s="54"/>
      <c r="L246" s="9">
        <v>43.8</v>
      </c>
      <c r="M246" s="8">
        <v>142</v>
      </c>
      <c r="N246" s="8">
        <v>95</v>
      </c>
      <c r="O246" s="8">
        <v>62</v>
      </c>
      <c r="P246" s="8">
        <f t="shared" si="45"/>
        <v>299</v>
      </c>
      <c r="Q246" s="8">
        <f t="shared" si="37"/>
        <v>4520.88</v>
      </c>
      <c r="R246" s="138" t="s">
        <v>121</v>
      </c>
      <c r="S246" s="9">
        <f t="shared" si="38"/>
        <v>606.86813351892215</v>
      </c>
      <c r="T246" s="25"/>
      <c r="W246" s="139">
        <f t="shared" si="41"/>
        <v>20425.947500000002</v>
      </c>
      <c r="X246" s="139">
        <f t="shared" si="43"/>
        <v>19911.274166666666</v>
      </c>
      <c r="Z246" s="139">
        <f t="shared" si="42"/>
        <v>38296.209999999992</v>
      </c>
      <c r="AA246" s="139">
        <f t="shared" si="44"/>
        <v>121064.70999999999</v>
      </c>
      <c r="AC246" s="84">
        <v>8000</v>
      </c>
      <c r="AD246" s="84">
        <v>30000</v>
      </c>
      <c r="AE246" s="84">
        <v>100</v>
      </c>
      <c r="AF246" s="84">
        <v>6</v>
      </c>
      <c r="AG246" s="84">
        <v>10</v>
      </c>
      <c r="AH246" s="84">
        <v>35000</v>
      </c>
    </row>
    <row r="247" spans="1:34" ht="20.100000000000001" customHeight="1">
      <c r="A247" s="65">
        <v>39290</v>
      </c>
      <c r="B247" s="65"/>
      <c r="C247" s="8">
        <v>164</v>
      </c>
      <c r="D247" s="8">
        <v>255020</v>
      </c>
      <c r="E247" s="145">
        <f t="shared" si="46"/>
        <v>16420</v>
      </c>
      <c r="F247" s="9">
        <v>7.65</v>
      </c>
      <c r="G247" s="9">
        <v>38</v>
      </c>
      <c r="H247" s="9"/>
      <c r="I247" s="8">
        <v>1274</v>
      </c>
      <c r="J247" s="8">
        <f t="shared" si="35"/>
        <v>20919.080000000002</v>
      </c>
      <c r="K247" s="54"/>
      <c r="L247" s="9">
        <v>69.150000000000006</v>
      </c>
      <c r="M247" s="8">
        <v>168</v>
      </c>
      <c r="N247" s="8">
        <v>95</v>
      </c>
      <c r="O247" s="8">
        <v>48</v>
      </c>
      <c r="P247" s="8">
        <f t="shared" si="45"/>
        <v>311</v>
      </c>
      <c r="Q247" s="8">
        <f t="shared" si="37"/>
        <v>5106.62</v>
      </c>
      <c r="R247" s="138" t="s">
        <v>121</v>
      </c>
      <c r="S247" s="9">
        <f t="shared" si="38"/>
        <v>673.13820976792636</v>
      </c>
      <c r="T247" s="25"/>
      <c r="W247" s="139">
        <f t="shared" si="41"/>
        <v>20314.577499999999</v>
      </c>
      <c r="X247" s="139">
        <f t="shared" si="43"/>
        <v>20265.343333333334</v>
      </c>
      <c r="Z247" s="139">
        <f t="shared" si="42"/>
        <v>38741.69</v>
      </c>
      <c r="AA247" s="139">
        <f t="shared" si="44"/>
        <v>116815.88</v>
      </c>
      <c r="AC247" s="84">
        <v>8000</v>
      </c>
      <c r="AD247" s="84">
        <v>30000</v>
      </c>
      <c r="AE247" s="84">
        <v>100</v>
      </c>
      <c r="AF247" s="84">
        <v>6</v>
      </c>
      <c r="AG247" s="84">
        <v>10</v>
      </c>
      <c r="AH247" s="84">
        <v>35000</v>
      </c>
    </row>
    <row r="248" spans="1:34" ht="20.100000000000001" customHeight="1">
      <c r="A248" s="65">
        <v>39297</v>
      </c>
      <c r="B248" s="65"/>
      <c r="C248" s="8">
        <v>161</v>
      </c>
      <c r="D248" s="8">
        <v>271120</v>
      </c>
      <c r="E248" s="145">
        <f t="shared" si="46"/>
        <v>16100</v>
      </c>
      <c r="F248" s="9">
        <v>7.59</v>
      </c>
      <c r="G248" s="9">
        <v>34</v>
      </c>
      <c r="H248" s="9"/>
      <c r="I248" s="8">
        <v>1193</v>
      </c>
      <c r="J248" s="8">
        <f t="shared" si="35"/>
        <v>19207.3</v>
      </c>
      <c r="K248" s="54"/>
      <c r="L248" s="9">
        <v>51.9</v>
      </c>
      <c r="M248" s="8">
        <v>145</v>
      </c>
      <c r="N248" s="8">
        <v>110</v>
      </c>
      <c r="O248" s="8">
        <v>59</v>
      </c>
      <c r="P248" s="8">
        <f t="shared" si="45"/>
        <v>314</v>
      </c>
      <c r="Q248" s="8">
        <f t="shared" si="37"/>
        <v>5055.3999999999996</v>
      </c>
      <c r="R248" s="138" t="s">
        <v>121</v>
      </c>
      <c r="S248" s="9">
        <f t="shared" si="38"/>
        <v>677.68450012109963</v>
      </c>
      <c r="T248" s="25"/>
      <c r="W248" s="139">
        <f t="shared" si="41"/>
        <v>20202.942500000001</v>
      </c>
      <c r="X248" s="139">
        <f t="shared" si="43"/>
        <v>20050.548333333336</v>
      </c>
      <c r="Z248" s="139">
        <f t="shared" si="42"/>
        <v>39188.229999999996</v>
      </c>
      <c r="AA248" s="139">
        <f t="shared" si="44"/>
        <v>119393.41999999998</v>
      </c>
      <c r="AC248" s="84">
        <v>8000</v>
      </c>
      <c r="AD248" s="84">
        <v>30000</v>
      </c>
      <c r="AE248" s="84">
        <v>100</v>
      </c>
      <c r="AF248" s="84">
        <v>6</v>
      </c>
      <c r="AG248" s="84">
        <v>10</v>
      </c>
      <c r="AH248" s="84">
        <v>35000</v>
      </c>
    </row>
    <row r="249" spans="1:34" ht="20.100000000000001" customHeight="1">
      <c r="A249" s="65">
        <v>39304</v>
      </c>
      <c r="B249" s="65"/>
      <c r="C249" s="8">
        <v>163</v>
      </c>
      <c r="D249" s="8">
        <v>287400</v>
      </c>
      <c r="E249" s="145">
        <f t="shared" si="46"/>
        <v>16280</v>
      </c>
      <c r="F249" s="9">
        <v>7.44</v>
      </c>
      <c r="G249" s="9">
        <v>30</v>
      </c>
      <c r="H249" s="9"/>
      <c r="I249" s="8">
        <v>1082</v>
      </c>
      <c r="J249" s="8">
        <f t="shared" si="35"/>
        <v>17614.96</v>
      </c>
      <c r="K249" s="54"/>
      <c r="L249" s="9">
        <v>43.4</v>
      </c>
      <c r="M249" s="8">
        <v>54</v>
      </c>
      <c r="N249" s="8">
        <v>198</v>
      </c>
      <c r="O249" s="8">
        <v>73</v>
      </c>
      <c r="P249" s="8">
        <f t="shared" si="45"/>
        <v>325</v>
      </c>
      <c r="Q249" s="8">
        <f t="shared" si="37"/>
        <v>5291</v>
      </c>
      <c r="R249" s="138" t="s">
        <v>121</v>
      </c>
      <c r="S249" s="9">
        <f t="shared" si="38"/>
        <v>743.25052989118535</v>
      </c>
      <c r="T249" s="25"/>
      <c r="W249" s="139">
        <f t="shared" si="41"/>
        <v>19016.695</v>
      </c>
      <c r="X249" s="139">
        <f t="shared" si="43"/>
        <v>19667.536666666663</v>
      </c>
      <c r="Z249" s="139">
        <f t="shared" si="42"/>
        <v>43933.22</v>
      </c>
      <c r="AA249" s="139">
        <f t="shared" si="44"/>
        <v>123989.56000000003</v>
      </c>
      <c r="AC249" s="84">
        <v>8000</v>
      </c>
      <c r="AD249" s="84">
        <v>30000</v>
      </c>
      <c r="AE249" s="84">
        <v>100</v>
      </c>
      <c r="AF249" s="84">
        <v>6</v>
      </c>
      <c r="AG249" s="84">
        <v>10</v>
      </c>
      <c r="AH249" s="84">
        <v>35000</v>
      </c>
    </row>
    <row r="250" spans="1:34" ht="20.100000000000001" customHeight="1">
      <c r="A250" s="65">
        <v>39311</v>
      </c>
      <c r="B250" s="65"/>
      <c r="C250" s="8">
        <v>156</v>
      </c>
      <c r="D250" s="8">
        <v>303020</v>
      </c>
      <c r="E250" s="145">
        <f t="shared" si="46"/>
        <v>15620</v>
      </c>
      <c r="F250" s="9">
        <v>7.8</v>
      </c>
      <c r="G250" s="9">
        <v>43.6</v>
      </c>
      <c r="H250" s="9"/>
      <c r="I250" s="8">
        <v>1256</v>
      </c>
      <c r="J250" s="8">
        <f t="shared" si="35"/>
        <v>19618.72</v>
      </c>
      <c r="K250" s="54"/>
      <c r="L250" s="9">
        <v>67.5</v>
      </c>
      <c r="M250" s="8">
        <v>150</v>
      </c>
      <c r="N250" s="8">
        <v>124</v>
      </c>
      <c r="O250" s="8">
        <v>58</v>
      </c>
      <c r="P250" s="8">
        <f t="shared" si="45"/>
        <v>332</v>
      </c>
      <c r="Q250" s="8">
        <f t="shared" si="37"/>
        <v>5185.84</v>
      </c>
      <c r="R250" s="138" t="s">
        <v>121</v>
      </c>
      <c r="S250" s="9">
        <f t="shared" si="38"/>
        <v>694.62405686722525</v>
      </c>
      <c r="T250" s="25"/>
      <c r="W250" s="139">
        <f t="shared" si="41"/>
        <v>19340.014999999999</v>
      </c>
      <c r="X250" s="139">
        <f t="shared" si="43"/>
        <v>19917.8325</v>
      </c>
      <c r="Z250" s="139">
        <f t="shared" si="42"/>
        <v>42639.94</v>
      </c>
      <c r="AA250" s="139">
        <f t="shared" si="44"/>
        <v>120986.01000000001</v>
      </c>
      <c r="AC250" s="84">
        <v>8000</v>
      </c>
      <c r="AD250" s="84">
        <v>30000</v>
      </c>
      <c r="AE250" s="84">
        <v>100</v>
      </c>
      <c r="AF250" s="84">
        <v>6</v>
      </c>
      <c r="AG250" s="84">
        <v>10</v>
      </c>
      <c r="AH250" s="84">
        <v>35000</v>
      </c>
    </row>
    <row r="251" spans="1:34" ht="20.100000000000001" customHeight="1">
      <c r="A251" s="65">
        <v>39318</v>
      </c>
      <c r="B251" s="65"/>
      <c r="C251" s="8">
        <v>178</v>
      </c>
      <c r="D251" s="8">
        <v>320840</v>
      </c>
      <c r="E251" s="145">
        <f t="shared" si="46"/>
        <v>17820</v>
      </c>
      <c r="F251" s="9">
        <v>7.69</v>
      </c>
      <c r="G251" s="9">
        <v>26.8</v>
      </c>
      <c r="H251" s="9"/>
      <c r="I251" s="8">
        <v>1130</v>
      </c>
      <c r="J251" s="8">
        <f t="shared" si="35"/>
        <v>20136.599999999999</v>
      </c>
      <c r="K251" s="54"/>
      <c r="L251" s="9">
        <v>57.4</v>
      </c>
      <c r="M251" s="8">
        <v>141</v>
      </c>
      <c r="N251" s="8">
        <v>132</v>
      </c>
      <c r="O251" s="8">
        <v>55</v>
      </c>
      <c r="P251" s="8">
        <f t="shared" si="45"/>
        <v>328</v>
      </c>
      <c r="Q251" s="8">
        <f t="shared" si="37"/>
        <v>5844.96</v>
      </c>
      <c r="R251" s="138" t="s">
        <v>121</v>
      </c>
      <c r="S251" s="9">
        <f t="shared" si="38"/>
        <v>784.42569530162564</v>
      </c>
      <c r="T251" s="25"/>
      <c r="W251" s="139">
        <f t="shared" si="41"/>
        <v>19144.394999999997</v>
      </c>
      <c r="X251" s="139">
        <f t="shared" si="43"/>
        <v>19622.915833333329</v>
      </c>
      <c r="Z251" s="139">
        <f t="shared" si="42"/>
        <v>43422.420000000013</v>
      </c>
      <c r="AA251" s="139">
        <f t="shared" si="44"/>
        <v>124525.01000000004</v>
      </c>
      <c r="AC251" s="84">
        <v>8000</v>
      </c>
      <c r="AD251" s="84">
        <v>30000</v>
      </c>
      <c r="AE251" s="84">
        <v>100</v>
      </c>
      <c r="AF251" s="84">
        <v>6</v>
      </c>
      <c r="AG251" s="84">
        <v>10</v>
      </c>
      <c r="AH251" s="84">
        <v>35000</v>
      </c>
    </row>
    <row r="252" spans="1:34" ht="20.100000000000001" customHeight="1">
      <c r="A252" s="65">
        <v>39325</v>
      </c>
      <c r="B252" s="65"/>
      <c r="C252" s="8">
        <v>163</v>
      </c>
      <c r="D252" s="8">
        <v>337150</v>
      </c>
      <c r="E252" s="145">
        <f t="shared" si="46"/>
        <v>16310</v>
      </c>
      <c r="F252" s="9">
        <v>7.41</v>
      </c>
      <c r="G252" s="9">
        <v>44.4</v>
      </c>
      <c r="H252" s="9"/>
      <c r="I252" s="8">
        <v>1229</v>
      </c>
      <c r="J252" s="8">
        <f t="shared" si="35"/>
        <v>20044.990000000002</v>
      </c>
      <c r="K252" s="54"/>
      <c r="L252" s="9">
        <v>74.8</v>
      </c>
      <c r="M252" s="8">
        <v>122</v>
      </c>
      <c r="N252" s="8">
        <v>123</v>
      </c>
      <c r="O252" s="8">
        <v>28</v>
      </c>
      <c r="P252" s="8">
        <f t="shared" si="45"/>
        <v>273</v>
      </c>
      <c r="Q252" s="8">
        <f t="shared" si="37"/>
        <v>4452.63</v>
      </c>
      <c r="R252" s="138" t="s">
        <v>121</v>
      </c>
      <c r="S252" s="9">
        <f t="shared" si="38"/>
        <v>589.66428103287774</v>
      </c>
      <c r="T252" s="25"/>
      <c r="W252" s="139">
        <f t="shared" si="41"/>
        <v>19353.817500000001</v>
      </c>
      <c r="X252" s="139">
        <f t="shared" si="43"/>
        <v>19949.471666666665</v>
      </c>
      <c r="Z252" s="139">
        <f t="shared" si="42"/>
        <v>42584.729999999996</v>
      </c>
      <c r="AA252" s="139">
        <f t="shared" si="44"/>
        <v>120606.34000000003</v>
      </c>
      <c r="AC252" s="84">
        <v>8000</v>
      </c>
      <c r="AD252" s="84">
        <v>30000</v>
      </c>
      <c r="AE252" s="84">
        <v>100</v>
      </c>
      <c r="AF252" s="84">
        <v>6</v>
      </c>
      <c r="AG252" s="84">
        <v>10</v>
      </c>
      <c r="AH252" s="84">
        <v>35000</v>
      </c>
    </row>
    <row r="253" spans="1:34" ht="20.100000000000001" customHeight="1">
      <c r="A253" s="65">
        <v>39332</v>
      </c>
      <c r="B253" s="65"/>
      <c r="C253" s="8">
        <v>152</v>
      </c>
      <c r="D253" s="8">
        <v>352280</v>
      </c>
      <c r="E253" s="145">
        <f t="shared" si="46"/>
        <v>15130</v>
      </c>
      <c r="F253" s="9">
        <v>7.76</v>
      </c>
      <c r="G253" s="9">
        <v>62</v>
      </c>
      <c r="H253" s="9"/>
      <c r="I253" s="8">
        <v>1325</v>
      </c>
      <c r="J253" s="8">
        <f t="shared" si="35"/>
        <v>20047.25</v>
      </c>
      <c r="K253" s="54"/>
      <c r="L253" s="9">
        <v>71.7</v>
      </c>
      <c r="M253" s="8">
        <v>115</v>
      </c>
      <c r="N253" s="8">
        <v>133</v>
      </c>
      <c r="O253" s="8">
        <v>52</v>
      </c>
      <c r="P253" s="8">
        <f t="shared" si="45"/>
        <v>300</v>
      </c>
      <c r="Q253" s="8">
        <f t="shared" si="37"/>
        <v>4539</v>
      </c>
      <c r="R253" s="138" t="s">
        <v>121</v>
      </c>
      <c r="S253" s="9">
        <f t="shared" si="38"/>
        <v>613.73548989912263</v>
      </c>
      <c r="T253" s="25"/>
      <c r="W253" s="139">
        <f t="shared" si="41"/>
        <v>19961.89</v>
      </c>
      <c r="X253" s="139">
        <f t="shared" si="43"/>
        <v>19940.570833333331</v>
      </c>
      <c r="Z253" s="139">
        <f t="shared" si="42"/>
        <v>40152.44</v>
      </c>
      <c r="AA253" s="139">
        <f t="shared" si="44"/>
        <v>120713.15000000002</v>
      </c>
      <c r="AC253" s="84">
        <v>8000</v>
      </c>
      <c r="AD253" s="84">
        <v>30000</v>
      </c>
      <c r="AE253" s="84">
        <v>100</v>
      </c>
      <c r="AF253" s="84">
        <v>6</v>
      </c>
      <c r="AG253" s="84">
        <v>10</v>
      </c>
      <c r="AH253" s="84">
        <v>35000</v>
      </c>
    </row>
    <row r="254" spans="1:34" ht="20.100000000000001" customHeight="1">
      <c r="A254" s="65">
        <v>39339</v>
      </c>
      <c r="B254" s="65"/>
      <c r="C254" s="8">
        <v>138</v>
      </c>
      <c r="D254" s="8">
        <v>365900</v>
      </c>
      <c r="E254" s="145">
        <f t="shared" si="46"/>
        <v>13620</v>
      </c>
      <c r="F254" s="9">
        <v>7.93</v>
      </c>
      <c r="G254" s="9">
        <v>46.8</v>
      </c>
      <c r="H254" s="9"/>
      <c r="I254" s="8">
        <v>1363</v>
      </c>
      <c r="J254" s="8">
        <f t="shared" si="35"/>
        <v>18564.060000000001</v>
      </c>
      <c r="K254" s="54"/>
      <c r="L254" s="9">
        <v>55</v>
      </c>
      <c r="M254" s="8">
        <v>311</v>
      </c>
      <c r="N254" s="8">
        <v>81</v>
      </c>
      <c r="O254" s="8">
        <v>39</v>
      </c>
      <c r="P254" s="8">
        <f t="shared" si="45"/>
        <v>431</v>
      </c>
      <c r="Q254" s="8">
        <f t="shared" si="37"/>
        <v>5870.22</v>
      </c>
      <c r="R254" s="138" t="s">
        <v>121</v>
      </c>
      <c r="S254" s="9">
        <f t="shared" si="38"/>
        <v>745.24908194798252</v>
      </c>
      <c r="T254" s="25"/>
      <c r="W254" s="139">
        <f t="shared" si="41"/>
        <v>19698.224999999999</v>
      </c>
      <c r="X254" s="139">
        <f t="shared" si="43"/>
        <v>19821.395833333332</v>
      </c>
      <c r="Z254" s="139">
        <f t="shared" si="42"/>
        <v>41207.100000000006</v>
      </c>
      <c r="AA254" s="139">
        <f t="shared" si="44"/>
        <v>122143.25</v>
      </c>
      <c r="AC254" s="84">
        <v>8000</v>
      </c>
      <c r="AD254" s="84">
        <v>30000</v>
      </c>
      <c r="AE254" s="84">
        <v>100</v>
      </c>
      <c r="AF254" s="84">
        <v>6</v>
      </c>
      <c r="AG254" s="84">
        <v>10</v>
      </c>
      <c r="AH254" s="84">
        <v>35000</v>
      </c>
    </row>
    <row r="255" spans="1:34" ht="20.100000000000001" customHeight="1">
      <c r="A255" s="65">
        <v>39346</v>
      </c>
      <c r="B255" s="65"/>
      <c r="C255" s="8">
        <v>156</v>
      </c>
      <c r="D255" s="8">
        <v>381590</v>
      </c>
      <c r="E255" s="145">
        <f t="shared" si="46"/>
        <v>15690</v>
      </c>
      <c r="F255" s="9">
        <v>7.55</v>
      </c>
      <c r="G255" s="9">
        <v>33.200000000000003</v>
      </c>
      <c r="H255" s="9"/>
      <c r="I255" s="8">
        <v>1231</v>
      </c>
      <c r="J255" s="8">
        <f t="shared" si="35"/>
        <v>19314.39</v>
      </c>
      <c r="K255" s="54"/>
      <c r="L255" s="9">
        <v>50</v>
      </c>
      <c r="M255" s="8">
        <v>167</v>
      </c>
      <c r="N255" s="8">
        <v>133</v>
      </c>
      <c r="O255" s="8">
        <v>70</v>
      </c>
      <c r="P255" s="8">
        <f t="shared" si="45"/>
        <v>370</v>
      </c>
      <c r="Q255" s="8">
        <f t="shared" si="37"/>
        <v>5805.3</v>
      </c>
      <c r="R255" s="138" t="s">
        <v>121</v>
      </c>
      <c r="S255" s="9">
        <f t="shared" si="38"/>
        <v>779.52497343103005</v>
      </c>
      <c r="T255" s="25"/>
      <c r="W255" s="139">
        <f t="shared" si="41"/>
        <v>19492.672500000001</v>
      </c>
      <c r="X255" s="139">
        <f t="shared" si="43"/>
        <v>19650.548333333336</v>
      </c>
      <c r="Z255" s="139">
        <f t="shared" si="42"/>
        <v>42029.31</v>
      </c>
      <c r="AA255" s="139">
        <f t="shared" si="44"/>
        <v>124193.41999999998</v>
      </c>
      <c r="AC255" s="84">
        <v>8000</v>
      </c>
      <c r="AD255" s="84">
        <v>30000</v>
      </c>
      <c r="AE255" s="84">
        <v>100</v>
      </c>
      <c r="AF255" s="84">
        <v>6</v>
      </c>
      <c r="AG255" s="84">
        <v>10</v>
      </c>
      <c r="AH255" s="84">
        <v>35000</v>
      </c>
    </row>
    <row r="256" spans="1:34" ht="20.100000000000001" customHeight="1">
      <c r="A256" s="65">
        <v>39353</v>
      </c>
      <c r="B256" s="65"/>
      <c r="C256" s="8">
        <v>171</v>
      </c>
      <c r="D256" s="8">
        <v>398690</v>
      </c>
      <c r="E256" s="145">
        <f t="shared" si="46"/>
        <v>17100</v>
      </c>
      <c r="F256" s="9">
        <v>7.61</v>
      </c>
      <c r="G256" s="9">
        <v>25.2</v>
      </c>
      <c r="H256" s="9"/>
      <c r="I256" s="8">
        <v>1165</v>
      </c>
      <c r="J256" s="8">
        <f t="shared" si="35"/>
        <v>19921.5</v>
      </c>
      <c r="K256" s="54"/>
      <c r="L256" s="9">
        <v>60.5</v>
      </c>
      <c r="M256" s="8">
        <v>178</v>
      </c>
      <c r="N256" s="8">
        <v>96</v>
      </c>
      <c r="O256" s="8">
        <v>80</v>
      </c>
      <c r="P256" s="8">
        <f t="shared" si="45"/>
        <v>354</v>
      </c>
      <c r="Q256" s="8">
        <f t="shared" si="37"/>
        <v>6053.4</v>
      </c>
      <c r="R256" s="138" t="s">
        <v>121</v>
      </c>
      <c r="S256" s="9">
        <f t="shared" si="38"/>
        <v>811.90183050135261</v>
      </c>
      <c r="T256" s="25"/>
      <c r="W256" s="139">
        <f t="shared" si="41"/>
        <v>19461.8</v>
      </c>
      <c r="X256" s="139">
        <f t="shared" si="43"/>
        <v>19672.853333333333</v>
      </c>
      <c r="Z256" s="139">
        <f t="shared" si="42"/>
        <v>42152.800000000003</v>
      </c>
      <c r="AA256" s="139">
        <f t="shared" si="44"/>
        <v>123925.76000000001</v>
      </c>
      <c r="AC256" s="84">
        <v>8000</v>
      </c>
      <c r="AD256" s="84">
        <v>30000</v>
      </c>
      <c r="AE256" s="84">
        <v>100</v>
      </c>
      <c r="AF256" s="84">
        <v>6</v>
      </c>
      <c r="AG256" s="84">
        <v>10</v>
      </c>
      <c r="AH256" s="84">
        <v>35000</v>
      </c>
    </row>
    <row r="257" spans="1:34" ht="20.100000000000001" customHeight="1">
      <c r="A257" s="65">
        <v>39360</v>
      </c>
      <c r="B257" s="65"/>
      <c r="C257" s="8">
        <v>141</v>
      </c>
      <c r="D257" s="8">
        <v>412710</v>
      </c>
      <c r="E257" s="145">
        <f t="shared" si="46"/>
        <v>14020</v>
      </c>
      <c r="F257" s="9">
        <v>7.68</v>
      </c>
      <c r="G257" s="9">
        <v>46.4</v>
      </c>
      <c r="H257" s="9"/>
      <c r="I257" s="8">
        <v>1269</v>
      </c>
      <c r="J257" s="8">
        <f t="shared" si="35"/>
        <v>17791.38</v>
      </c>
      <c r="K257" s="54"/>
      <c r="L257" s="9">
        <v>50.5</v>
      </c>
      <c r="M257" s="8">
        <v>96</v>
      </c>
      <c r="N257" s="8">
        <v>151</v>
      </c>
      <c r="O257" s="8">
        <v>48</v>
      </c>
      <c r="P257" s="8">
        <f t="shared" si="45"/>
        <v>295</v>
      </c>
      <c r="Q257" s="8">
        <f t="shared" si="37"/>
        <v>4135.8999999999996</v>
      </c>
      <c r="R257" s="138" t="s">
        <v>121</v>
      </c>
      <c r="S257" s="9">
        <f t="shared" si="38"/>
        <v>562.79098703504303</v>
      </c>
      <c r="T257" s="25"/>
      <c r="W257" s="139">
        <f t="shared" si="41"/>
        <v>18897.8325</v>
      </c>
      <c r="X257" s="139">
        <f t="shared" si="43"/>
        <v>19292.139166666664</v>
      </c>
      <c r="Z257" s="139">
        <f t="shared" si="42"/>
        <v>44408.67</v>
      </c>
      <c r="AA257" s="139">
        <f t="shared" si="44"/>
        <v>128494.33000000002</v>
      </c>
      <c r="AC257" s="84">
        <v>8000</v>
      </c>
      <c r="AD257" s="84">
        <v>30000</v>
      </c>
      <c r="AE257" s="84">
        <v>100</v>
      </c>
      <c r="AF257" s="84">
        <v>6</v>
      </c>
      <c r="AG257" s="84">
        <v>10</v>
      </c>
      <c r="AH257" s="84">
        <v>35000</v>
      </c>
    </row>
    <row r="258" spans="1:34" ht="20.100000000000001" customHeight="1">
      <c r="A258" s="65">
        <v>39367</v>
      </c>
      <c r="B258" s="65"/>
      <c r="C258" s="8">
        <v>159</v>
      </c>
      <c r="D258" s="8">
        <v>428690</v>
      </c>
      <c r="E258" s="145">
        <f t="shared" si="46"/>
        <v>15980</v>
      </c>
      <c r="F258" s="9">
        <v>7.67</v>
      </c>
      <c r="G258" s="9">
        <v>33.6</v>
      </c>
      <c r="H258" s="9"/>
      <c r="I258" s="8">
        <v>1348</v>
      </c>
      <c r="J258" s="8">
        <f t="shared" si="35"/>
        <v>21541.040000000001</v>
      </c>
      <c r="K258" s="54"/>
      <c r="L258" s="9">
        <v>67.900000000000006</v>
      </c>
      <c r="M258" s="8">
        <v>211</v>
      </c>
      <c r="N258" s="8">
        <v>98</v>
      </c>
      <c r="O258" s="8">
        <v>32</v>
      </c>
      <c r="P258" s="8">
        <f t="shared" si="45"/>
        <v>341</v>
      </c>
      <c r="Q258" s="8">
        <f t="shared" si="37"/>
        <v>5449.18</v>
      </c>
      <c r="R258" s="138" t="s">
        <v>121</v>
      </c>
      <c r="S258" s="9">
        <f t="shared" si="38"/>
        <v>702.82352227795718</v>
      </c>
      <c r="T258" s="25"/>
      <c r="W258" s="139">
        <f t="shared" si="41"/>
        <v>19642.077499999999</v>
      </c>
      <c r="X258" s="139">
        <f t="shared" si="43"/>
        <v>19560.105833333339</v>
      </c>
      <c r="Z258" s="139">
        <f t="shared" si="42"/>
        <v>41431.69</v>
      </c>
      <c r="AA258" s="139">
        <f t="shared" si="44"/>
        <v>125278.72999999995</v>
      </c>
      <c r="AC258" s="84">
        <v>8000</v>
      </c>
      <c r="AD258" s="84">
        <v>30000</v>
      </c>
      <c r="AE258" s="84">
        <v>100</v>
      </c>
      <c r="AF258" s="84">
        <v>6</v>
      </c>
      <c r="AG258" s="84">
        <v>10</v>
      </c>
      <c r="AH258" s="84">
        <v>35000</v>
      </c>
    </row>
    <row r="259" spans="1:34" ht="20.100000000000001" customHeight="1">
      <c r="A259" s="65">
        <v>39374</v>
      </c>
      <c r="B259" s="65"/>
      <c r="C259" s="8">
        <v>133</v>
      </c>
      <c r="D259" s="8">
        <v>441930</v>
      </c>
      <c r="E259" s="145">
        <f t="shared" si="46"/>
        <v>13240</v>
      </c>
      <c r="F259" s="9">
        <v>7.76</v>
      </c>
      <c r="G259" s="9">
        <v>37.200000000000003</v>
      </c>
      <c r="H259" s="9"/>
      <c r="I259" s="8">
        <v>1311</v>
      </c>
      <c r="J259" s="8">
        <f t="shared" si="35"/>
        <v>17357.64</v>
      </c>
      <c r="K259" s="54"/>
      <c r="L259" s="9">
        <v>77.099999999999994</v>
      </c>
      <c r="M259" s="8">
        <v>134</v>
      </c>
      <c r="N259" s="8">
        <v>161</v>
      </c>
      <c r="O259" s="8">
        <v>36</v>
      </c>
      <c r="P259" s="8">
        <f t="shared" si="45"/>
        <v>331</v>
      </c>
      <c r="Q259" s="8">
        <f t="shared" si="37"/>
        <v>4382.4399999999996</v>
      </c>
      <c r="R259" s="138" t="s">
        <v>121</v>
      </c>
      <c r="S259" s="9">
        <f t="shared" si="38"/>
        <v>584.46819071297045</v>
      </c>
      <c r="T259" s="25"/>
      <c r="W259" s="139">
        <f t="shared" si="41"/>
        <v>19152.89</v>
      </c>
      <c r="X259" s="139">
        <f t="shared" si="43"/>
        <v>19263.319166666668</v>
      </c>
      <c r="Z259" s="139">
        <f t="shared" si="42"/>
        <v>43388.44</v>
      </c>
      <c r="AA259" s="139">
        <f t="shared" si="44"/>
        <v>128840.16999999998</v>
      </c>
      <c r="AC259" s="84">
        <v>8000</v>
      </c>
      <c r="AD259" s="84">
        <v>30000</v>
      </c>
      <c r="AE259" s="84">
        <v>100</v>
      </c>
      <c r="AF259" s="84">
        <v>6</v>
      </c>
      <c r="AG259" s="84">
        <v>10</v>
      </c>
      <c r="AH259" s="84">
        <v>35000</v>
      </c>
    </row>
    <row r="260" spans="1:34" ht="20.100000000000001" customHeight="1">
      <c r="A260" s="65">
        <v>39381</v>
      </c>
      <c r="B260" s="65"/>
      <c r="C260" s="8">
        <v>152</v>
      </c>
      <c r="D260" s="8">
        <v>457180</v>
      </c>
      <c r="E260" s="145">
        <f t="shared" si="46"/>
        <v>15250</v>
      </c>
      <c r="F260" s="9">
        <v>7.59</v>
      </c>
      <c r="G260" s="9">
        <v>44.4</v>
      </c>
      <c r="H260" s="9"/>
      <c r="I260" s="8">
        <v>1230</v>
      </c>
      <c r="J260" s="8">
        <f t="shared" si="35"/>
        <v>18757.5</v>
      </c>
      <c r="K260" s="54"/>
      <c r="L260" s="9">
        <v>69.44</v>
      </c>
      <c r="M260" s="8">
        <v>174</v>
      </c>
      <c r="N260" s="8">
        <v>85</v>
      </c>
      <c r="O260" s="8">
        <v>32</v>
      </c>
      <c r="P260" s="8">
        <f t="shared" si="45"/>
        <v>291</v>
      </c>
      <c r="Q260" s="8">
        <f t="shared" si="37"/>
        <v>4437.75</v>
      </c>
      <c r="R260" s="138" t="s">
        <v>121</v>
      </c>
      <c r="S260" s="9">
        <f t="shared" si="38"/>
        <v>575.71977396678653</v>
      </c>
      <c r="T260" s="25"/>
      <c r="W260" s="139">
        <f t="shared" si="41"/>
        <v>18861.89</v>
      </c>
      <c r="X260" s="139">
        <f t="shared" si="43"/>
        <v>19225.835833333334</v>
      </c>
      <c r="Z260" s="139">
        <f t="shared" si="42"/>
        <v>44552.44</v>
      </c>
      <c r="AA260" s="139">
        <f t="shared" si="44"/>
        <v>129289.96999999997</v>
      </c>
      <c r="AC260" s="84">
        <v>8000</v>
      </c>
      <c r="AD260" s="84">
        <v>30000</v>
      </c>
      <c r="AE260" s="84">
        <v>100</v>
      </c>
      <c r="AF260" s="84">
        <v>6</v>
      </c>
      <c r="AG260" s="84">
        <v>10</v>
      </c>
      <c r="AH260" s="84">
        <v>35000</v>
      </c>
    </row>
    <row r="261" spans="1:34" ht="20.100000000000001" customHeight="1">
      <c r="A261" s="65">
        <v>39388</v>
      </c>
      <c r="B261" s="65"/>
      <c r="C261" s="8">
        <v>162</v>
      </c>
      <c r="D261" s="8">
        <v>473400</v>
      </c>
      <c r="E261" s="145">
        <f t="shared" si="46"/>
        <v>16220</v>
      </c>
      <c r="F261" s="9">
        <v>7.56</v>
      </c>
      <c r="G261" s="9">
        <v>46.4</v>
      </c>
      <c r="H261" s="9"/>
      <c r="I261" s="8">
        <v>1139</v>
      </c>
      <c r="J261" s="8">
        <f t="shared" si="35"/>
        <v>18474.580000000002</v>
      </c>
      <c r="K261" s="54"/>
      <c r="L261" s="9">
        <v>80.900000000000006</v>
      </c>
      <c r="M261" s="8">
        <v>196</v>
      </c>
      <c r="N261" s="8">
        <v>72</v>
      </c>
      <c r="O261" s="8">
        <v>33</v>
      </c>
      <c r="P261" s="8">
        <f t="shared" ref="P261:P292" si="47">M261+N261+O261</f>
        <v>301</v>
      </c>
      <c r="Q261" s="8">
        <f t="shared" si="37"/>
        <v>4882.22</v>
      </c>
      <c r="R261" s="138" t="s">
        <v>121</v>
      </c>
      <c r="S261" s="9">
        <f t="shared" si="38"/>
        <v>628.42012635215769</v>
      </c>
      <c r="T261" s="25"/>
      <c r="W261" s="139">
        <f t="shared" si="41"/>
        <v>19032.690000000002</v>
      </c>
      <c r="X261" s="139">
        <f t="shared" si="43"/>
        <v>19297.470833333336</v>
      </c>
      <c r="Z261" s="139">
        <f t="shared" si="42"/>
        <v>43869.239999999991</v>
      </c>
      <c r="AA261" s="139">
        <f t="shared" si="44"/>
        <v>128430.34999999998</v>
      </c>
      <c r="AC261" s="84">
        <v>8000</v>
      </c>
      <c r="AD261" s="84">
        <v>30000</v>
      </c>
      <c r="AE261" s="84">
        <v>100</v>
      </c>
      <c r="AF261" s="84">
        <v>6</v>
      </c>
      <c r="AG261" s="84">
        <v>10</v>
      </c>
      <c r="AH261" s="84">
        <v>35000</v>
      </c>
    </row>
    <row r="262" spans="1:34" ht="20.100000000000001" customHeight="1">
      <c r="A262" s="65">
        <v>39395</v>
      </c>
      <c r="B262" s="65"/>
      <c r="C262" s="8">
        <v>152</v>
      </c>
      <c r="D262" s="8">
        <v>488570</v>
      </c>
      <c r="E262" s="145">
        <f t="shared" si="46"/>
        <v>15170</v>
      </c>
      <c r="F262" s="9">
        <v>7.47</v>
      </c>
      <c r="G262" s="9">
        <v>26.8</v>
      </c>
      <c r="H262" s="9"/>
      <c r="I262" s="8">
        <v>1262</v>
      </c>
      <c r="J262" s="8">
        <f t="shared" si="35"/>
        <v>19144.54</v>
      </c>
      <c r="K262" s="54"/>
      <c r="L262" s="9">
        <v>71.849999999999994</v>
      </c>
      <c r="M262" s="8">
        <v>133</v>
      </c>
      <c r="N262" s="8">
        <v>108</v>
      </c>
      <c r="O262" s="8">
        <v>35</v>
      </c>
      <c r="P262" s="8">
        <f t="shared" si="47"/>
        <v>276</v>
      </c>
      <c r="Q262" s="8">
        <f t="shared" si="37"/>
        <v>4186.92</v>
      </c>
      <c r="R262" s="138" t="s">
        <v>121</v>
      </c>
      <c r="S262" s="9">
        <f t="shared" si="38"/>
        <v>553.96305462907026</v>
      </c>
      <c r="T262" s="25"/>
      <c r="W262" s="139">
        <f t="shared" si="41"/>
        <v>18433.565000000002</v>
      </c>
      <c r="X262" s="139">
        <f t="shared" si="43"/>
        <v>19257.955833333333</v>
      </c>
      <c r="Z262" s="139">
        <f t="shared" si="42"/>
        <v>46265.739999999991</v>
      </c>
      <c r="AA262" s="139">
        <f t="shared" si="44"/>
        <v>128904.53</v>
      </c>
      <c r="AC262" s="84">
        <v>8000</v>
      </c>
      <c r="AD262" s="84">
        <v>30000</v>
      </c>
      <c r="AE262" s="84">
        <v>100</v>
      </c>
      <c r="AF262" s="84">
        <v>6</v>
      </c>
      <c r="AG262" s="84">
        <v>10</v>
      </c>
      <c r="AH262" s="84">
        <v>35000</v>
      </c>
    </row>
    <row r="263" spans="1:34" ht="20.100000000000001" customHeight="1">
      <c r="A263" s="65">
        <v>39402</v>
      </c>
      <c r="B263" s="65"/>
      <c r="C263" s="8">
        <v>159</v>
      </c>
      <c r="D263" s="8">
        <v>4520</v>
      </c>
      <c r="E263" s="145">
        <v>15950</v>
      </c>
      <c r="F263" s="9">
        <v>7.51</v>
      </c>
      <c r="G263" s="9">
        <v>24.4</v>
      </c>
      <c r="H263" s="9"/>
      <c r="I263" s="8">
        <v>1258</v>
      </c>
      <c r="J263" s="8">
        <f t="shared" si="35"/>
        <v>20065.099999999999</v>
      </c>
      <c r="K263" s="54"/>
      <c r="L263" s="9">
        <v>58.9</v>
      </c>
      <c r="M263" s="8">
        <v>169.59278</v>
      </c>
      <c r="N263" s="8">
        <v>85</v>
      </c>
      <c r="O263" s="8">
        <v>32</v>
      </c>
      <c r="P263" s="8">
        <f t="shared" si="47"/>
        <v>286.59278</v>
      </c>
      <c r="Q263" s="8">
        <f t="shared" si="37"/>
        <v>4571.1548409999996</v>
      </c>
      <c r="R263" s="138" t="s">
        <v>121</v>
      </c>
      <c r="S263" s="9">
        <f t="shared" si="38"/>
        <v>593.73486884776173</v>
      </c>
      <c r="T263" s="25"/>
      <c r="W263" s="139">
        <f t="shared" si="41"/>
        <v>19110.43</v>
      </c>
      <c r="X263" s="139">
        <f t="shared" si="43"/>
        <v>19251.997500000001</v>
      </c>
      <c r="Z263" s="139">
        <f t="shared" si="42"/>
        <v>43558.28</v>
      </c>
      <c r="AA263" s="139">
        <f t="shared" si="44"/>
        <v>128976.02999999997</v>
      </c>
      <c r="AC263" s="84">
        <v>8000</v>
      </c>
      <c r="AD263" s="84">
        <v>30000</v>
      </c>
      <c r="AE263" s="84">
        <v>100</v>
      </c>
      <c r="AF263" s="84">
        <v>6</v>
      </c>
      <c r="AG263" s="84">
        <v>10</v>
      </c>
      <c r="AH263" s="84">
        <v>35000</v>
      </c>
    </row>
    <row r="264" spans="1:34" ht="20.100000000000001" customHeight="1">
      <c r="A264" s="65">
        <v>39409</v>
      </c>
      <c r="B264" s="65"/>
      <c r="C264" s="8">
        <v>142</v>
      </c>
      <c r="D264" s="8">
        <v>18680</v>
      </c>
      <c r="E264" s="145">
        <f t="shared" ref="E264:E294" si="48">D264-D263</f>
        <v>14160</v>
      </c>
      <c r="F264" s="9">
        <v>7.56</v>
      </c>
      <c r="G264" s="9">
        <v>39.6</v>
      </c>
      <c r="H264" s="9"/>
      <c r="I264" s="8">
        <v>1376</v>
      </c>
      <c r="J264" s="8">
        <f t="shared" si="35"/>
        <v>19484.16</v>
      </c>
      <c r="K264" s="54"/>
      <c r="L264" s="9">
        <v>57.92</v>
      </c>
      <c r="M264" s="8">
        <v>123.31713999999999</v>
      </c>
      <c r="N264" s="8">
        <v>133.74253999999999</v>
      </c>
      <c r="O264" s="8">
        <v>47.713320000000003</v>
      </c>
      <c r="P264" s="8">
        <f t="shared" si="47"/>
        <v>304.77299999999997</v>
      </c>
      <c r="Q264" s="8">
        <f t="shared" si="37"/>
        <v>4315.5856800000001</v>
      </c>
      <c r="R264" s="138" t="s">
        <v>121</v>
      </c>
      <c r="S264" s="9">
        <f t="shared" si="38"/>
        <v>580.17021077343975</v>
      </c>
      <c r="T264" s="25"/>
      <c r="W264" s="139">
        <f t="shared" si="41"/>
        <v>19292.095000000001</v>
      </c>
      <c r="X264" s="139">
        <f t="shared" si="43"/>
        <v>19205.261666666669</v>
      </c>
      <c r="Z264" s="139">
        <f t="shared" si="42"/>
        <v>42831.619999999995</v>
      </c>
      <c r="AA264" s="139">
        <f t="shared" si="44"/>
        <v>129536.85999999996</v>
      </c>
      <c r="AC264" s="84">
        <v>8000</v>
      </c>
      <c r="AD264" s="84">
        <v>30000</v>
      </c>
      <c r="AE264" s="84">
        <v>100</v>
      </c>
      <c r="AF264" s="84">
        <v>6</v>
      </c>
      <c r="AG264" s="84">
        <v>10</v>
      </c>
      <c r="AH264" s="84">
        <v>35000</v>
      </c>
    </row>
    <row r="265" spans="1:34" ht="20.100000000000001" customHeight="1">
      <c r="A265" s="65">
        <v>39416</v>
      </c>
      <c r="B265" s="65"/>
      <c r="C265" s="8">
        <v>147</v>
      </c>
      <c r="D265" s="8">
        <v>33450</v>
      </c>
      <c r="E265" s="145">
        <f t="shared" si="48"/>
        <v>14770</v>
      </c>
      <c r="F265" s="9">
        <v>7.74</v>
      </c>
      <c r="G265" s="9">
        <v>29.2</v>
      </c>
      <c r="H265" s="9"/>
      <c r="I265" s="8">
        <v>1389</v>
      </c>
      <c r="J265" s="8">
        <f t="shared" ref="J265:J328" si="49">E265*I265/1000</f>
        <v>20515.53</v>
      </c>
      <c r="K265" s="54"/>
      <c r="L265" s="9">
        <v>59.89</v>
      </c>
      <c r="M265" s="8">
        <v>162</v>
      </c>
      <c r="N265" s="8">
        <v>95</v>
      </c>
      <c r="O265" s="8">
        <v>34</v>
      </c>
      <c r="P265" s="8">
        <f t="shared" si="47"/>
        <v>291</v>
      </c>
      <c r="Q265" s="8">
        <f t="shared" ref="Q265:Q328" si="50">E265*P265/1000</f>
        <v>4298.07</v>
      </c>
      <c r="R265" s="138" t="s">
        <v>121</v>
      </c>
      <c r="S265" s="9">
        <f t="shared" ref="S265:S328" si="51">((O265*14/87)+(N265*14/101)+(M265*14/117))*(E265/1000)</f>
        <v>561.61738354737338</v>
      </c>
      <c r="T265" s="25"/>
      <c r="W265" s="139">
        <f t="shared" si="41"/>
        <v>19802.3325</v>
      </c>
      <c r="X265" s="139">
        <f t="shared" si="43"/>
        <v>19244.285000000003</v>
      </c>
      <c r="Z265" s="139">
        <f t="shared" si="42"/>
        <v>40790.67</v>
      </c>
      <c r="AA265" s="139">
        <f t="shared" si="44"/>
        <v>129068.57999999996</v>
      </c>
      <c r="AC265" s="84">
        <v>8000</v>
      </c>
      <c r="AD265" s="84">
        <v>30000</v>
      </c>
      <c r="AE265" s="84">
        <v>100</v>
      </c>
      <c r="AF265" s="84">
        <v>6</v>
      </c>
      <c r="AG265" s="84">
        <v>10</v>
      </c>
      <c r="AH265" s="84">
        <v>35000</v>
      </c>
    </row>
    <row r="266" spans="1:34" ht="20.100000000000001" customHeight="1">
      <c r="A266" s="65">
        <v>39423</v>
      </c>
      <c r="B266" s="65"/>
      <c r="C266" s="8">
        <v>177</v>
      </c>
      <c r="D266" s="8">
        <v>51090</v>
      </c>
      <c r="E266" s="145">
        <f t="shared" si="48"/>
        <v>17640</v>
      </c>
      <c r="F266" s="9">
        <v>7.56</v>
      </c>
      <c r="G266" s="9">
        <v>23.2</v>
      </c>
      <c r="H266" s="9"/>
      <c r="I266" s="8">
        <v>1316</v>
      </c>
      <c r="J266" s="8">
        <f t="shared" si="49"/>
        <v>23214.240000000002</v>
      </c>
      <c r="K266" s="54"/>
      <c r="L266" s="9">
        <v>63.3</v>
      </c>
      <c r="M266" s="8">
        <v>129</v>
      </c>
      <c r="N266" s="8">
        <v>114</v>
      </c>
      <c r="O266" s="8">
        <v>26</v>
      </c>
      <c r="P266" s="8">
        <f t="shared" si="47"/>
        <v>269</v>
      </c>
      <c r="Q266" s="8">
        <f t="shared" si="50"/>
        <v>4745.16</v>
      </c>
      <c r="R266" s="138" t="s">
        <v>121</v>
      </c>
      <c r="S266" s="9">
        <f t="shared" si="51"/>
        <v>624.84029939333459</v>
      </c>
      <c r="T266" s="25"/>
      <c r="W266" s="139">
        <f t="shared" si="41"/>
        <v>20819.7575</v>
      </c>
      <c r="X266" s="139">
        <f t="shared" si="43"/>
        <v>19631.8</v>
      </c>
      <c r="Z266" s="139">
        <f t="shared" si="42"/>
        <v>36720.97</v>
      </c>
      <c r="AA266" s="139">
        <f t="shared" si="44"/>
        <v>124418.4</v>
      </c>
      <c r="AC266" s="84">
        <v>8000</v>
      </c>
      <c r="AD266" s="84">
        <v>30000</v>
      </c>
      <c r="AE266" s="84">
        <v>100</v>
      </c>
      <c r="AF266" s="84">
        <v>6</v>
      </c>
      <c r="AG266" s="84">
        <v>10</v>
      </c>
      <c r="AH266" s="84">
        <v>35000</v>
      </c>
    </row>
    <row r="267" spans="1:34" ht="20.100000000000001" customHeight="1">
      <c r="A267" s="65">
        <v>39430</v>
      </c>
      <c r="B267" s="65"/>
      <c r="C267" s="8">
        <v>143</v>
      </c>
      <c r="D267" s="8">
        <v>65380</v>
      </c>
      <c r="E267" s="145">
        <f t="shared" si="48"/>
        <v>14290</v>
      </c>
      <c r="F267" s="9">
        <v>7.74</v>
      </c>
      <c r="G267" s="9">
        <v>30</v>
      </c>
      <c r="H267" s="9"/>
      <c r="I267" s="8">
        <v>1265</v>
      </c>
      <c r="J267" s="8">
        <f t="shared" si="49"/>
        <v>18076.849999999999</v>
      </c>
      <c r="K267" s="54"/>
      <c r="L267" s="9">
        <v>62.6</v>
      </c>
      <c r="M267" s="8">
        <v>168</v>
      </c>
      <c r="N267" s="8">
        <v>80.44</v>
      </c>
      <c r="O267" s="8">
        <v>6.24</v>
      </c>
      <c r="P267" s="8">
        <f t="shared" si="47"/>
        <v>254.68</v>
      </c>
      <c r="Q267" s="8">
        <f t="shared" si="50"/>
        <v>3639.3772000000004</v>
      </c>
      <c r="R267" s="138" t="s">
        <v>121</v>
      </c>
      <c r="S267" s="9">
        <f t="shared" si="51"/>
        <v>460.94968691160892</v>
      </c>
      <c r="T267" s="25"/>
      <c r="W267" s="139">
        <f t="shared" si="41"/>
        <v>20322.695</v>
      </c>
      <c r="X267" s="139">
        <f t="shared" si="43"/>
        <v>19528.671666666665</v>
      </c>
      <c r="Z267" s="139">
        <f t="shared" si="42"/>
        <v>38709.22</v>
      </c>
      <c r="AA267" s="139">
        <f t="shared" si="44"/>
        <v>125655.94</v>
      </c>
      <c r="AC267" s="84">
        <v>8000</v>
      </c>
      <c r="AD267" s="84">
        <v>30000</v>
      </c>
      <c r="AE267" s="84">
        <v>100</v>
      </c>
      <c r="AF267" s="84">
        <v>6</v>
      </c>
      <c r="AG267" s="84">
        <v>10</v>
      </c>
      <c r="AH267" s="84">
        <v>35000</v>
      </c>
    </row>
    <row r="268" spans="1:34" ht="20.100000000000001" customHeight="1">
      <c r="A268" s="65">
        <v>39437</v>
      </c>
      <c r="B268" s="65"/>
      <c r="C268" s="8">
        <v>154</v>
      </c>
      <c r="D268" s="8">
        <v>80820</v>
      </c>
      <c r="E268" s="145">
        <f t="shared" si="48"/>
        <v>15440</v>
      </c>
      <c r="F268" s="9">
        <v>7.68</v>
      </c>
      <c r="G268" s="9">
        <v>21.2</v>
      </c>
      <c r="H268" s="9"/>
      <c r="I268" s="8">
        <v>1362</v>
      </c>
      <c r="J268" s="8">
        <f t="shared" si="49"/>
        <v>21029.279999999999</v>
      </c>
      <c r="K268" s="54"/>
      <c r="L268" s="9">
        <v>74.8</v>
      </c>
      <c r="M268" s="8">
        <v>129</v>
      </c>
      <c r="N268" s="8">
        <v>127</v>
      </c>
      <c r="O268" s="8">
        <v>6</v>
      </c>
      <c r="P268" s="8">
        <f t="shared" si="47"/>
        <v>262</v>
      </c>
      <c r="Q268" s="8">
        <f t="shared" si="50"/>
        <v>4045.28</v>
      </c>
      <c r="R268" s="138" t="s">
        <v>121</v>
      </c>
      <c r="S268" s="9">
        <f t="shared" si="51"/>
        <v>525.04299113200443</v>
      </c>
      <c r="T268" s="25"/>
      <c r="W268" s="139">
        <f t="shared" si="41"/>
        <v>20708.974999999999</v>
      </c>
      <c r="X268" s="139">
        <f t="shared" si="43"/>
        <v>19620.986666666668</v>
      </c>
      <c r="Z268" s="139">
        <f t="shared" si="42"/>
        <v>37164.100000000006</v>
      </c>
      <c r="AA268" s="139">
        <f t="shared" si="44"/>
        <v>124548.16</v>
      </c>
      <c r="AC268" s="84">
        <v>8000</v>
      </c>
      <c r="AD268" s="84">
        <v>30000</v>
      </c>
      <c r="AE268" s="84">
        <v>100</v>
      </c>
      <c r="AF268" s="84">
        <v>6</v>
      </c>
      <c r="AG268" s="84">
        <v>10</v>
      </c>
      <c r="AH268" s="84">
        <v>35000</v>
      </c>
    </row>
    <row r="269" spans="1:34" ht="19.5" customHeight="1">
      <c r="A269" s="65">
        <v>39444</v>
      </c>
      <c r="B269" s="65"/>
      <c r="C269" s="8">
        <v>145</v>
      </c>
      <c r="D269" s="8">
        <v>95350</v>
      </c>
      <c r="E269" s="145">
        <f t="shared" si="48"/>
        <v>14530</v>
      </c>
      <c r="F269" s="9">
        <v>7.8</v>
      </c>
      <c r="G269" s="9">
        <v>29.2</v>
      </c>
      <c r="H269" s="9"/>
      <c r="I269" s="8">
        <v>1404</v>
      </c>
      <c r="J269" s="8">
        <f t="shared" si="49"/>
        <v>20400.12</v>
      </c>
      <c r="K269" s="54"/>
      <c r="L269" s="9">
        <v>78.599999999999994</v>
      </c>
      <c r="M269" s="8">
        <v>159</v>
      </c>
      <c r="N269" s="8">
        <v>88</v>
      </c>
      <c r="O269" s="8">
        <v>5</v>
      </c>
      <c r="P269" s="8">
        <f t="shared" si="47"/>
        <v>252</v>
      </c>
      <c r="Q269" s="8">
        <f t="shared" si="50"/>
        <v>3661.56</v>
      </c>
      <c r="R269" s="138" t="s">
        <v>121</v>
      </c>
      <c r="S269" s="9">
        <f t="shared" si="51"/>
        <v>465.37059642303751</v>
      </c>
      <c r="T269" s="25"/>
      <c r="W269" s="139">
        <f t="shared" si="41"/>
        <v>20680.122499999998</v>
      </c>
      <c r="X269" s="139">
        <f t="shared" si="43"/>
        <v>19838.381666666668</v>
      </c>
      <c r="Z269" s="139">
        <f t="shared" si="42"/>
        <v>37279.510000000009</v>
      </c>
      <c r="AA269" s="139">
        <f t="shared" si="44"/>
        <v>121939.41999999998</v>
      </c>
      <c r="AC269" s="84">
        <v>8000</v>
      </c>
      <c r="AD269" s="84">
        <v>30000</v>
      </c>
      <c r="AE269" s="84">
        <v>100</v>
      </c>
      <c r="AF269" s="84">
        <v>6</v>
      </c>
      <c r="AG269" s="84">
        <v>10</v>
      </c>
      <c r="AH269" s="84">
        <v>35000</v>
      </c>
    </row>
    <row r="270" spans="1:34" ht="19.5" customHeight="1">
      <c r="A270" s="65">
        <v>39451</v>
      </c>
      <c r="B270" s="65"/>
      <c r="C270" s="8">
        <v>152</v>
      </c>
      <c r="D270" s="8">
        <v>110550</v>
      </c>
      <c r="E270" s="145">
        <f t="shared" si="48"/>
        <v>15200</v>
      </c>
      <c r="F270" s="9">
        <v>7.6</v>
      </c>
      <c r="G270" s="9">
        <v>21.2</v>
      </c>
      <c r="H270" s="9"/>
      <c r="I270" s="8">
        <v>1330</v>
      </c>
      <c r="J270" s="8">
        <f t="shared" si="49"/>
        <v>20216</v>
      </c>
      <c r="K270" s="54"/>
      <c r="L270" s="9">
        <v>65.709999999999994</v>
      </c>
      <c r="M270" s="8">
        <v>144</v>
      </c>
      <c r="N270" s="8">
        <v>146</v>
      </c>
      <c r="O270" s="8">
        <v>8</v>
      </c>
      <c r="P270" s="8">
        <f t="shared" si="47"/>
        <v>298</v>
      </c>
      <c r="Q270" s="8">
        <f t="shared" si="50"/>
        <v>4529.6000000000004</v>
      </c>
      <c r="R270" s="138" t="s">
        <v>121</v>
      </c>
      <c r="S270" s="9">
        <f t="shared" si="51"/>
        <v>589.08738958776507</v>
      </c>
      <c r="T270" s="25"/>
      <c r="W270" s="139">
        <f t="shared" ref="W270:W333" si="52">AVERAGE(J267:J270)</f>
        <v>19930.5625</v>
      </c>
      <c r="X270" s="139">
        <f t="shared" si="43"/>
        <v>19727.961666666666</v>
      </c>
      <c r="Z270" s="139">
        <f t="shared" ref="Z270:Z333" si="53">120000-(SUM(J267:J270))</f>
        <v>40277.75</v>
      </c>
      <c r="AA270" s="139">
        <f t="shared" si="44"/>
        <v>123264.45999999999</v>
      </c>
      <c r="AC270" s="84">
        <v>8000</v>
      </c>
      <c r="AD270" s="84">
        <v>30000</v>
      </c>
      <c r="AE270" s="84">
        <v>100</v>
      </c>
      <c r="AF270" s="84">
        <v>6</v>
      </c>
      <c r="AG270" s="84">
        <v>10</v>
      </c>
      <c r="AH270" s="84">
        <v>35000</v>
      </c>
    </row>
    <row r="271" spans="1:34" ht="19.5" customHeight="1">
      <c r="A271" s="65">
        <v>39458</v>
      </c>
      <c r="B271" s="65"/>
      <c r="C271" s="8">
        <v>179</v>
      </c>
      <c r="D271" s="8">
        <v>128490</v>
      </c>
      <c r="E271" s="145">
        <f t="shared" si="48"/>
        <v>17940</v>
      </c>
      <c r="F271" s="9">
        <v>7.48</v>
      </c>
      <c r="G271" s="9">
        <v>21.2</v>
      </c>
      <c r="H271" s="9"/>
      <c r="I271" s="8">
        <v>1123</v>
      </c>
      <c r="J271" s="8">
        <f t="shared" si="49"/>
        <v>20146.62</v>
      </c>
      <c r="K271" s="54"/>
      <c r="L271" s="9">
        <v>53.06</v>
      </c>
      <c r="M271" s="8">
        <v>174</v>
      </c>
      <c r="N271" s="8">
        <v>90</v>
      </c>
      <c r="O271" s="8">
        <v>7.6</v>
      </c>
      <c r="P271" s="8">
        <f t="shared" si="47"/>
        <v>271.60000000000002</v>
      </c>
      <c r="Q271" s="8">
        <f t="shared" si="50"/>
        <v>4872.5039999999999</v>
      </c>
      <c r="R271" s="138" t="s">
        <v>121</v>
      </c>
      <c r="S271" s="9">
        <f t="shared" si="51"/>
        <v>619.26635438716301</v>
      </c>
      <c r="T271" s="25"/>
      <c r="W271" s="139">
        <f t="shared" si="52"/>
        <v>20448.004999999997</v>
      </c>
      <c r="X271" s="139">
        <f t="shared" si="43"/>
        <v>19960.376666666667</v>
      </c>
      <c r="Z271" s="139">
        <f t="shared" si="53"/>
        <v>38207.98000000001</v>
      </c>
      <c r="AA271" s="139">
        <f t="shared" si="44"/>
        <v>120475.48000000001</v>
      </c>
      <c r="AC271" s="84">
        <v>8000</v>
      </c>
      <c r="AD271" s="84">
        <v>30000</v>
      </c>
      <c r="AE271" s="84">
        <v>100</v>
      </c>
      <c r="AF271" s="84">
        <v>6</v>
      </c>
      <c r="AG271" s="84">
        <v>10</v>
      </c>
      <c r="AH271" s="84">
        <v>35000</v>
      </c>
    </row>
    <row r="272" spans="1:34" ht="19.5" customHeight="1">
      <c r="A272" s="65">
        <v>39465</v>
      </c>
      <c r="B272" s="65"/>
      <c r="C272" s="8">
        <v>166</v>
      </c>
      <c r="D272" s="8">
        <v>145020</v>
      </c>
      <c r="E272" s="145">
        <f t="shared" si="48"/>
        <v>16530</v>
      </c>
      <c r="F272" s="9">
        <v>7.77</v>
      </c>
      <c r="G272" s="9">
        <v>33.200000000000003</v>
      </c>
      <c r="H272" s="9"/>
      <c r="I272" s="8">
        <v>1217</v>
      </c>
      <c r="J272" s="8">
        <f t="shared" si="49"/>
        <v>20117.009999999998</v>
      </c>
      <c r="K272" s="54"/>
      <c r="L272" s="9">
        <v>76.81</v>
      </c>
      <c r="M272" s="8">
        <v>150</v>
      </c>
      <c r="N272" s="8">
        <v>154</v>
      </c>
      <c r="O272" s="8">
        <v>5</v>
      </c>
      <c r="P272" s="8">
        <f t="shared" si="47"/>
        <v>309</v>
      </c>
      <c r="Q272" s="8">
        <f t="shared" si="50"/>
        <v>5107.7700000000004</v>
      </c>
      <c r="R272" s="138" t="s">
        <v>121</v>
      </c>
      <c r="S272" s="9">
        <f t="shared" si="51"/>
        <v>662.8505255140899</v>
      </c>
      <c r="T272" s="25"/>
      <c r="W272" s="139">
        <f t="shared" si="52"/>
        <v>20219.937499999996</v>
      </c>
      <c r="X272" s="139">
        <f t="shared" si="43"/>
        <v>20073.669166666667</v>
      </c>
      <c r="Z272" s="139">
        <f t="shared" si="53"/>
        <v>39120.250000000015</v>
      </c>
      <c r="AA272" s="139">
        <f t="shared" si="44"/>
        <v>119115.97</v>
      </c>
      <c r="AC272" s="84">
        <v>8000</v>
      </c>
      <c r="AD272" s="84">
        <v>30000</v>
      </c>
      <c r="AE272" s="84">
        <v>100</v>
      </c>
      <c r="AF272" s="84">
        <v>6</v>
      </c>
      <c r="AG272" s="84">
        <v>10</v>
      </c>
      <c r="AH272" s="84">
        <v>35000</v>
      </c>
    </row>
    <row r="273" spans="1:34" ht="19.5" customHeight="1">
      <c r="A273" s="65">
        <v>39472</v>
      </c>
      <c r="B273" s="65"/>
      <c r="C273" s="8">
        <v>176</v>
      </c>
      <c r="D273" s="8">
        <v>162640</v>
      </c>
      <c r="E273" s="145">
        <f t="shared" si="48"/>
        <v>17620</v>
      </c>
      <c r="F273" s="9">
        <v>7.55</v>
      </c>
      <c r="G273" s="9">
        <v>40.4</v>
      </c>
      <c r="H273" s="9"/>
      <c r="I273" s="8">
        <v>1147</v>
      </c>
      <c r="J273" s="8">
        <f t="shared" si="49"/>
        <v>20210.14</v>
      </c>
      <c r="K273" s="54"/>
      <c r="L273" s="9">
        <v>72.040000000000006</v>
      </c>
      <c r="M273" s="8">
        <v>170</v>
      </c>
      <c r="N273" s="8">
        <v>91</v>
      </c>
      <c r="O273" s="8">
        <v>4</v>
      </c>
      <c r="P273" s="8">
        <f t="shared" si="47"/>
        <v>265</v>
      </c>
      <c r="Q273" s="8">
        <f t="shared" si="50"/>
        <v>4669.3</v>
      </c>
      <c r="R273" s="138" t="s">
        <v>121</v>
      </c>
      <c r="S273" s="9">
        <f t="shared" si="51"/>
        <v>592.02177844309642</v>
      </c>
      <c r="T273" s="25"/>
      <c r="W273" s="139">
        <f t="shared" si="52"/>
        <v>20172.442499999997</v>
      </c>
      <c r="X273" s="139">
        <f t="shared" si="43"/>
        <v>20218.299166666668</v>
      </c>
      <c r="Z273" s="139">
        <f t="shared" si="53"/>
        <v>39310.23000000001</v>
      </c>
      <c r="AA273" s="139">
        <f t="shared" si="44"/>
        <v>117380.40999999997</v>
      </c>
      <c r="AC273" s="84">
        <v>8000</v>
      </c>
      <c r="AD273" s="84">
        <v>30000</v>
      </c>
      <c r="AE273" s="84">
        <v>100</v>
      </c>
      <c r="AF273" s="84">
        <v>6</v>
      </c>
      <c r="AG273" s="84">
        <v>10</v>
      </c>
      <c r="AH273" s="84">
        <v>35000</v>
      </c>
    </row>
    <row r="274" spans="1:34" ht="20.100000000000001" customHeight="1">
      <c r="A274" s="65">
        <v>39479</v>
      </c>
      <c r="B274" s="65"/>
      <c r="C274" s="8">
        <v>121</v>
      </c>
      <c r="D274" s="8">
        <v>174780</v>
      </c>
      <c r="E274" s="145">
        <f t="shared" si="48"/>
        <v>12140</v>
      </c>
      <c r="F274" s="9">
        <v>7.52</v>
      </c>
      <c r="G274" s="9">
        <v>31.6</v>
      </c>
      <c r="H274" s="9"/>
      <c r="I274" s="8">
        <v>1201</v>
      </c>
      <c r="J274" s="8">
        <f t="shared" si="49"/>
        <v>14580.14</v>
      </c>
      <c r="K274" s="54"/>
      <c r="L274" s="9">
        <v>54.52</v>
      </c>
      <c r="M274" s="8">
        <v>80.558000000000007</v>
      </c>
      <c r="N274" s="8">
        <v>184.55</v>
      </c>
      <c r="O274" s="8">
        <v>4.7560000000000002</v>
      </c>
      <c r="P274" s="8">
        <f t="shared" si="47"/>
        <v>269.86400000000003</v>
      </c>
      <c r="Q274" s="8">
        <f t="shared" si="50"/>
        <v>3276.1489600000004</v>
      </c>
      <c r="R274" s="138" t="s">
        <v>121</v>
      </c>
      <c r="S274" s="9">
        <f t="shared" si="51"/>
        <v>436.86931470254729</v>
      </c>
      <c r="T274" s="25"/>
      <c r="W274" s="139">
        <f t="shared" si="52"/>
        <v>18763.477500000001</v>
      </c>
      <c r="X274" s="139">
        <f t="shared" si="43"/>
        <v>19837.932499999999</v>
      </c>
      <c r="Z274" s="139">
        <f t="shared" si="53"/>
        <v>44946.09</v>
      </c>
      <c r="AA274" s="139">
        <f t="shared" si="44"/>
        <v>121944.81</v>
      </c>
      <c r="AC274" s="84">
        <v>8000</v>
      </c>
      <c r="AD274" s="84">
        <v>30000</v>
      </c>
      <c r="AE274" s="84">
        <v>100</v>
      </c>
      <c r="AF274" s="84">
        <v>6</v>
      </c>
      <c r="AG274" s="84">
        <v>10</v>
      </c>
      <c r="AH274" s="84">
        <v>35000</v>
      </c>
    </row>
    <row r="275" spans="1:34" ht="20.100000000000001" customHeight="1">
      <c r="A275" s="65">
        <v>39486</v>
      </c>
      <c r="B275" s="65"/>
      <c r="C275" s="8">
        <v>154</v>
      </c>
      <c r="D275" s="8">
        <v>190130</v>
      </c>
      <c r="E275" s="145">
        <f t="shared" si="48"/>
        <v>15350</v>
      </c>
      <c r="F275" s="9">
        <v>7.43</v>
      </c>
      <c r="G275" s="9">
        <v>30</v>
      </c>
      <c r="H275" s="9"/>
      <c r="I275" s="8">
        <v>1094.98</v>
      </c>
      <c r="J275" s="8">
        <f t="shared" si="49"/>
        <v>16807.942999999999</v>
      </c>
      <c r="K275" s="54"/>
      <c r="L275" s="9">
        <v>33.64</v>
      </c>
      <c r="M275" s="8">
        <v>179</v>
      </c>
      <c r="N275" s="8">
        <v>93</v>
      </c>
      <c r="O275" s="8">
        <v>9.6999999999999993</v>
      </c>
      <c r="P275" s="8">
        <f t="shared" si="47"/>
        <v>281.7</v>
      </c>
      <c r="Q275" s="8">
        <f t="shared" si="50"/>
        <v>4324.0950000000003</v>
      </c>
      <c r="R275" s="138" t="s">
        <v>121</v>
      </c>
      <c r="S275" s="9">
        <f t="shared" si="51"/>
        <v>550.61696524294337</v>
      </c>
      <c r="T275" s="25"/>
      <c r="W275" s="139">
        <f t="shared" si="52"/>
        <v>17928.808249999998</v>
      </c>
      <c r="X275" s="139">
        <f t="shared" si="43"/>
        <v>19566.502750000003</v>
      </c>
      <c r="Z275" s="139">
        <f t="shared" si="53"/>
        <v>48284.767000000007</v>
      </c>
      <c r="AA275" s="139">
        <f t="shared" si="44"/>
        <v>125201.96699999998</v>
      </c>
      <c r="AC275" s="84">
        <v>8000</v>
      </c>
      <c r="AD275" s="84">
        <v>30000</v>
      </c>
      <c r="AE275" s="84">
        <v>100</v>
      </c>
      <c r="AF275" s="84">
        <v>6</v>
      </c>
      <c r="AG275" s="84">
        <v>10</v>
      </c>
      <c r="AH275" s="84">
        <v>35000</v>
      </c>
    </row>
    <row r="276" spans="1:34" ht="20.100000000000001" customHeight="1">
      <c r="A276" s="65">
        <v>39493</v>
      </c>
      <c r="B276" s="65"/>
      <c r="C276" s="8">
        <v>179</v>
      </c>
      <c r="D276" s="8">
        <v>208080</v>
      </c>
      <c r="E276" s="145">
        <f t="shared" si="48"/>
        <v>17950</v>
      </c>
      <c r="F276" s="9">
        <v>7.61</v>
      </c>
      <c r="G276" s="9">
        <v>55.2</v>
      </c>
      <c r="H276" s="9"/>
      <c r="I276" s="8">
        <v>1096</v>
      </c>
      <c r="J276" s="8">
        <f t="shared" si="49"/>
        <v>19673.2</v>
      </c>
      <c r="K276" s="54"/>
      <c r="L276" s="9">
        <v>62.07</v>
      </c>
      <c r="M276" s="8">
        <v>112</v>
      </c>
      <c r="N276" s="8">
        <v>134</v>
      </c>
      <c r="O276" s="8">
        <v>5</v>
      </c>
      <c r="P276" s="8">
        <f t="shared" si="47"/>
        <v>251</v>
      </c>
      <c r="Q276" s="8">
        <f t="shared" si="50"/>
        <v>4505.45</v>
      </c>
      <c r="R276" s="138" t="s">
        <v>121</v>
      </c>
      <c r="S276" s="9">
        <f t="shared" si="51"/>
        <v>588.41113328839515</v>
      </c>
      <c r="T276" s="25"/>
      <c r="W276" s="139">
        <f t="shared" si="52"/>
        <v>17817.855749999999</v>
      </c>
      <c r="X276" s="139">
        <f t="shared" si="43"/>
        <v>19582.256083333334</v>
      </c>
      <c r="Z276" s="139">
        <f t="shared" si="53"/>
        <v>48728.577000000005</v>
      </c>
      <c r="AA276" s="139">
        <f t="shared" si="44"/>
        <v>125012.927</v>
      </c>
      <c r="AC276" s="84">
        <v>8000</v>
      </c>
      <c r="AD276" s="84">
        <v>30000</v>
      </c>
      <c r="AE276" s="84">
        <v>100</v>
      </c>
      <c r="AF276" s="84">
        <v>6</v>
      </c>
      <c r="AG276" s="84">
        <v>10</v>
      </c>
      <c r="AH276" s="84">
        <v>35000</v>
      </c>
    </row>
    <row r="277" spans="1:34" ht="20.100000000000001" customHeight="1">
      <c r="A277" s="65">
        <v>39500</v>
      </c>
      <c r="B277" s="65"/>
      <c r="C277" s="8">
        <v>161</v>
      </c>
      <c r="D277" s="8">
        <v>224210</v>
      </c>
      <c r="E277" s="145">
        <f t="shared" si="48"/>
        <v>16130</v>
      </c>
      <c r="F277" s="9">
        <v>7.9</v>
      </c>
      <c r="G277" s="9">
        <v>27.6</v>
      </c>
      <c r="H277" s="9"/>
      <c r="I277" s="8">
        <v>1249</v>
      </c>
      <c r="J277" s="8">
        <f t="shared" si="49"/>
        <v>20146.37</v>
      </c>
      <c r="K277" s="54"/>
      <c r="L277" s="9">
        <v>69.7</v>
      </c>
      <c r="M277" s="8">
        <v>212</v>
      </c>
      <c r="N277" s="8">
        <v>92</v>
      </c>
      <c r="O277" s="8">
        <v>5</v>
      </c>
      <c r="P277" s="8">
        <f t="shared" si="47"/>
        <v>309</v>
      </c>
      <c r="Q277" s="8">
        <f t="shared" si="50"/>
        <v>4984.17</v>
      </c>
      <c r="R277" s="138" t="s">
        <v>121</v>
      </c>
      <c r="S277" s="9">
        <f t="shared" si="51"/>
        <v>627.8537063202341</v>
      </c>
      <c r="T277" s="25"/>
      <c r="W277" s="139">
        <f t="shared" si="52"/>
        <v>17801.913249999998</v>
      </c>
      <c r="X277" s="139">
        <f t="shared" si="43"/>
        <v>19551.492750000001</v>
      </c>
      <c r="Z277" s="139">
        <f t="shared" si="53"/>
        <v>48792.347000000009</v>
      </c>
      <c r="AA277" s="139">
        <f t="shared" si="44"/>
        <v>125382.08699999997</v>
      </c>
      <c r="AC277" s="84">
        <v>8000</v>
      </c>
      <c r="AD277" s="84">
        <v>30000</v>
      </c>
      <c r="AE277" s="84">
        <v>100</v>
      </c>
      <c r="AF277" s="84">
        <v>6</v>
      </c>
      <c r="AG277" s="84">
        <v>10</v>
      </c>
      <c r="AH277" s="84">
        <v>35000</v>
      </c>
    </row>
    <row r="278" spans="1:34" ht="20.100000000000001" customHeight="1">
      <c r="A278" s="65">
        <v>39507</v>
      </c>
      <c r="B278" s="65"/>
      <c r="C278" s="8">
        <v>187</v>
      </c>
      <c r="D278" s="8">
        <v>242840</v>
      </c>
      <c r="E278" s="145">
        <f t="shared" si="48"/>
        <v>18630</v>
      </c>
      <c r="F278" s="9">
        <v>7.71</v>
      </c>
      <c r="G278" s="9">
        <v>24.8</v>
      </c>
      <c r="H278" s="9"/>
      <c r="I278" s="8">
        <v>1141</v>
      </c>
      <c r="J278" s="8">
        <f t="shared" si="49"/>
        <v>21256.83</v>
      </c>
      <c r="K278" s="54"/>
      <c r="L278" s="9">
        <v>69.599999999999994</v>
      </c>
      <c r="M278" s="8">
        <v>141</v>
      </c>
      <c r="N278" s="8">
        <v>142</v>
      </c>
      <c r="O278" s="8">
        <v>4</v>
      </c>
      <c r="P278" s="8">
        <f t="shared" si="47"/>
        <v>287</v>
      </c>
      <c r="Q278" s="8">
        <f t="shared" si="50"/>
        <v>5346.81</v>
      </c>
      <c r="R278" s="138" t="s">
        <v>121</v>
      </c>
      <c r="S278" s="9">
        <f t="shared" si="51"/>
        <v>693.01068834204364</v>
      </c>
      <c r="T278" s="25"/>
      <c r="W278" s="139">
        <f t="shared" si="52"/>
        <v>19471.085749999998</v>
      </c>
      <c r="X278" s="139">
        <f t="shared" ref="X278:X341" si="54">AVERAGE(J267:J278)</f>
        <v>19388.375249999997</v>
      </c>
      <c r="Z278" s="139">
        <f t="shared" si="53"/>
        <v>42115.657000000007</v>
      </c>
      <c r="AA278" s="139">
        <f t="shared" ref="AA278:AA341" si="55">360000-(SUM(J267:J278))</f>
        <v>127339.49700000003</v>
      </c>
      <c r="AC278" s="84">
        <v>8000</v>
      </c>
      <c r="AD278" s="84">
        <v>30000</v>
      </c>
      <c r="AE278" s="84">
        <v>100</v>
      </c>
      <c r="AF278" s="84">
        <v>6</v>
      </c>
      <c r="AG278" s="84">
        <v>10</v>
      </c>
      <c r="AH278" s="84">
        <v>35000</v>
      </c>
    </row>
    <row r="279" spans="1:34" s="21" customFormat="1" ht="20.100000000000001" customHeight="1">
      <c r="A279" s="65">
        <v>39514</v>
      </c>
      <c r="B279" s="65"/>
      <c r="C279" s="8">
        <v>155</v>
      </c>
      <c r="D279" s="8">
        <v>258400</v>
      </c>
      <c r="E279" s="145">
        <f t="shared" si="48"/>
        <v>15560</v>
      </c>
      <c r="F279" s="9">
        <v>7.71</v>
      </c>
      <c r="G279" s="9">
        <v>28</v>
      </c>
      <c r="H279" s="9"/>
      <c r="I279" s="8">
        <v>1175</v>
      </c>
      <c r="J279" s="8">
        <f t="shared" si="49"/>
        <v>18283</v>
      </c>
      <c r="K279" s="54"/>
      <c r="L279" s="9">
        <v>59.1</v>
      </c>
      <c r="M279" s="8">
        <v>165</v>
      </c>
      <c r="N279" s="8">
        <v>110</v>
      </c>
      <c r="O279" s="8">
        <v>5</v>
      </c>
      <c r="P279" s="8">
        <f t="shared" si="47"/>
        <v>280</v>
      </c>
      <c r="Q279" s="8">
        <f t="shared" si="50"/>
        <v>4356.8</v>
      </c>
      <c r="R279" s="138" t="s">
        <v>121</v>
      </c>
      <c r="S279" s="9">
        <f t="shared" si="51"/>
        <v>556.98128178865625</v>
      </c>
      <c r="T279" s="25"/>
      <c r="U279" s="84"/>
      <c r="V279" s="84"/>
      <c r="W279" s="139">
        <f t="shared" si="52"/>
        <v>19839.849999999999</v>
      </c>
      <c r="X279" s="139">
        <f t="shared" si="54"/>
        <v>19405.554416666666</v>
      </c>
      <c r="Y279" s="84"/>
      <c r="Z279" s="139">
        <f t="shared" si="53"/>
        <v>40640.600000000006</v>
      </c>
      <c r="AA279" s="139">
        <f t="shared" si="55"/>
        <v>127133.34700000001</v>
      </c>
      <c r="AB279" s="84"/>
      <c r="AC279" s="84">
        <v>8000</v>
      </c>
      <c r="AD279" s="84">
        <v>30000</v>
      </c>
      <c r="AE279" s="84">
        <v>100</v>
      </c>
      <c r="AF279" s="84">
        <v>6</v>
      </c>
      <c r="AG279" s="84">
        <v>10</v>
      </c>
      <c r="AH279" s="84">
        <v>35000</v>
      </c>
    </row>
    <row r="280" spans="1:34" ht="20.100000000000001" customHeight="1">
      <c r="A280" s="65">
        <v>39521</v>
      </c>
      <c r="B280" s="65"/>
      <c r="C280" s="8">
        <v>147</v>
      </c>
      <c r="D280" s="8">
        <v>273120</v>
      </c>
      <c r="E280" s="145">
        <f t="shared" si="48"/>
        <v>14720</v>
      </c>
      <c r="F280" s="9">
        <v>7.61</v>
      </c>
      <c r="G280" s="9">
        <v>29.2</v>
      </c>
      <c r="H280" s="9"/>
      <c r="I280" s="8">
        <v>1241</v>
      </c>
      <c r="J280" s="8">
        <f t="shared" si="49"/>
        <v>18267.52</v>
      </c>
      <c r="K280" s="54"/>
      <c r="L280" s="9">
        <v>83.4</v>
      </c>
      <c r="M280" s="8">
        <v>90.5</v>
      </c>
      <c r="N280" s="8">
        <v>180.32</v>
      </c>
      <c r="O280" s="8">
        <v>4.2699999999999996</v>
      </c>
      <c r="P280" s="8">
        <f t="shared" si="47"/>
        <v>275.08999999999997</v>
      </c>
      <c r="Q280" s="8">
        <f t="shared" si="50"/>
        <v>4049.3247999999999</v>
      </c>
      <c r="R280" s="138" t="s">
        <v>121</v>
      </c>
      <c r="S280" s="9">
        <f t="shared" si="51"/>
        <v>537.44247569457218</v>
      </c>
      <c r="T280" s="25"/>
      <c r="W280" s="139">
        <f t="shared" si="52"/>
        <v>19488.43</v>
      </c>
      <c r="X280" s="139">
        <f t="shared" si="54"/>
        <v>19175.407750000002</v>
      </c>
      <c r="Z280" s="139">
        <f t="shared" si="53"/>
        <v>42046.28</v>
      </c>
      <c r="AA280" s="139">
        <f t="shared" si="55"/>
        <v>129895.10699999999</v>
      </c>
      <c r="AC280" s="84">
        <v>8000</v>
      </c>
      <c r="AD280" s="84">
        <v>30000</v>
      </c>
      <c r="AE280" s="84">
        <v>100</v>
      </c>
      <c r="AF280" s="84">
        <v>6</v>
      </c>
      <c r="AG280" s="84">
        <v>10</v>
      </c>
      <c r="AH280" s="84">
        <v>35000</v>
      </c>
    </row>
    <row r="281" spans="1:34" ht="20.100000000000001" customHeight="1">
      <c r="A281" s="65">
        <v>39528</v>
      </c>
      <c r="B281" s="65"/>
      <c r="C281" s="8">
        <v>171</v>
      </c>
      <c r="D281" s="8">
        <v>290180</v>
      </c>
      <c r="E281" s="145">
        <f t="shared" si="48"/>
        <v>17060</v>
      </c>
      <c r="F281" s="9">
        <v>7.35</v>
      </c>
      <c r="G281" s="9">
        <v>25.6</v>
      </c>
      <c r="H281" s="9"/>
      <c r="I281" s="8">
        <v>1165</v>
      </c>
      <c r="J281" s="8">
        <f t="shared" si="49"/>
        <v>19874.900000000001</v>
      </c>
      <c r="K281" s="54"/>
      <c r="L281" s="9">
        <v>70.97</v>
      </c>
      <c r="M281" s="8">
        <v>165.6661</v>
      </c>
      <c r="N281" s="8">
        <v>147.25138999999999</v>
      </c>
      <c r="O281" s="8">
        <v>4.31447</v>
      </c>
      <c r="P281" s="8">
        <f t="shared" si="47"/>
        <v>317.23195999999996</v>
      </c>
      <c r="Q281" s="8">
        <f t="shared" si="50"/>
        <v>5411.9772376000001</v>
      </c>
      <c r="R281" s="138" t="s">
        <v>121</v>
      </c>
      <c r="S281" s="9">
        <f t="shared" si="51"/>
        <v>698.24294485799237</v>
      </c>
      <c r="T281" s="25"/>
      <c r="W281" s="139">
        <f t="shared" si="52"/>
        <v>19420.5625</v>
      </c>
      <c r="X281" s="139">
        <f t="shared" si="54"/>
        <v>19131.639416666661</v>
      </c>
      <c r="Z281" s="139">
        <f t="shared" si="53"/>
        <v>42317.75</v>
      </c>
      <c r="AA281" s="139">
        <f t="shared" si="55"/>
        <v>130420.32700000005</v>
      </c>
      <c r="AC281" s="84">
        <v>8000</v>
      </c>
      <c r="AD281" s="84">
        <v>30000</v>
      </c>
      <c r="AE281" s="84">
        <v>100</v>
      </c>
      <c r="AF281" s="84">
        <v>6</v>
      </c>
      <c r="AG281" s="84">
        <v>10</v>
      </c>
      <c r="AH281" s="84">
        <v>35000</v>
      </c>
    </row>
    <row r="282" spans="1:34" ht="20.100000000000001" customHeight="1">
      <c r="A282" s="65">
        <v>39535</v>
      </c>
      <c r="B282" s="65"/>
      <c r="C282" s="8">
        <v>157</v>
      </c>
      <c r="D282" s="8">
        <v>305900</v>
      </c>
      <c r="E282" s="145">
        <f t="shared" si="48"/>
        <v>15720</v>
      </c>
      <c r="F282" s="9">
        <v>7.56</v>
      </c>
      <c r="G282" s="9">
        <v>36.4</v>
      </c>
      <c r="H282" s="9"/>
      <c r="I282" s="8">
        <v>1174</v>
      </c>
      <c r="J282" s="8">
        <f t="shared" si="49"/>
        <v>18455.28</v>
      </c>
      <c r="K282" s="54"/>
      <c r="L282" s="9">
        <v>52.08</v>
      </c>
      <c r="M282" s="8">
        <v>127</v>
      </c>
      <c r="N282" s="8">
        <v>158</v>
      </c>
      <c r="O282" s="8">
        <v>11</v>
      </c>
      <c r="P282" s="8">
        <f t="shared" si="47"/>
        <v>296</v>
      </c>
      <c r="Q282" s="8">
        <f t="shared" si="50"/>
        <v>4653.12</v>
      </c>
      <c r="R282" s="138" t="s">
        <v>121</v>
      </c>
      <c r="S282" s="9">
        <f t="shared" si="51"/>
        <v>611.00002766324371</v>
      </c>
      <c r="T282" s="25"/>
      <c r="W282" s="139">
        <f t="shared" si="52"/>
        <v>18720.175000000003</v>
      </c>
      <c r="X282" s="139">
        <f t="shared" si="54"/>
        <v>18984.91275</v>
      </c>
      <c r="Z282" s="139">
        <f t="shared" si="53"/>
        <v>45119.299999999988</v>
      </c>
      <c r="AA282" s="139">
        <f t="shared" si="55"/>
        <v>132181.04699999999</v>
      </c>
      <c r="AC282" s="84">
        <v>8000</v>
      </c>
      <c r="AD282" s="84">
        <v>30000</v>
      </c>
      <c r="AE282" s="84">
        <v>100</v>
      </c>
      <c r="AF282" s="84">
        <v>6</v>
      </c>
      <c r="AG282" s="84">
        <v>10</v>
      </c>
      <c r="AH282" s="84">
        <v>35000</v>
      </c>
    </row>
    <row r="283" spans="1:34" ht="20.100000000000001" customHeight="1">
      <c r="A283" s="65">
        <v>39542</v>
      </c>
      <c r="B283" s="65"/>
      <c r="C283" s="8">
        <v>149</v>
      </c>
      <c r="D283" s="8">
        <v>320830</v>
      </c>
      <c r="E283" s="145">
        <f t="shared" si="48"/>
        <v>14930</v>
      </c>
      <c r="F283" s="9">
        <v>7.68</v>
      </c>
      <c r="G283" s="9">
        <v>55.2</v>
      </c>
      <c r="H283" s="9"/>
      <c r="I283" s="8">
        <v>1333</v>
      </c>
      <c r="J283" s="8">
        <f t="shared" si="49"/>
        <v>19901.689999999999</v>
      </c>
      <c r="K283" s="54"/>
      <c r="L283" s="11">
        <v>85.5</v>
      </c>
      <c r="M283" s="8">
        <v>165.68</v>
      </c>
      <c r="N283" s="8">
        <v>118.98</v>
      </c>
      <c r="O283" s="8">
        <v>4.78</v>
      </c>
      <c r="P283" s="8">
        <f t="shared" si="47"/>
        <v>289.44</v>
      </c>
      <c r="Q283" s="8">
        <f t="shared" si="50"/>
        <v>4321.3392000000003</v>
      </c>
      <c r="R283" s="138" t="s">
        <v>121</v>
      </c>
      <c r="S283" s="9">
        <f t="shared" si="51"/>
        <v>553.70039833203487</v>
      </c>
      <c r="T283" s="25"/>
      <c r="W283" s="139">
        <f t="shared" si="52"/>
        <v>19124.8475</v>
      </c>
      <c r="X283" s="139">
        <f t="shared" si="54"/>
        <v>18964.501916666664</v>
      </c>
      <c r="Z283" s="139">
        <f t="shared" si="53"/>
        <v>43500.61</v>
      </c>
      <c r="AA283" s="139">
        <f t="shared" si="55"/>
        <v>132425.97700000004</v>
      </c>
      <c r="AC283" s="84">
        <v>8000</v>
      </c>
      <c r="AD283" s="84">
        <v>30000</v>
      </c>
      <c r="AE283" s="84">
        <v>100</v>
      </c>
      <c r="AF283" s="84">
        <v>6</v>
      </c>
      <c r="AG283" s="84">
        <v>10</v>
      </c>
      <c r="AH283" s="84">
        <v>35000</v>
      </c>
    </row>
    <row r="284" spans="1:34" ht="20.100000000000001" customHeight="1">
      <c r="A284" s="65">
        <v>39549</v>
      </c>
      <c r="B284" s="65"/>
      <c r="C284" s="8">
        <v>172</v>
      </c>
      <c r="D284" s="8">
        <v>338030</v>
      </c>
      <c r="E284" s="145">
        <f t="shared" si="48"/>
        <v>17200</v>
      </c>
      <c r="F284" s="9">
        <v>7.69</v>
      </c>
      <c r="G284" s="9">
        <v>38.799999999999997</v>
      </c>
      <c r="H284" s="9"/>
      <c r="I284" s="8">
        <v>1199</v>
      </c>
      <c r="J284" s="8">
        <f t="shared" si="49"/>
        <v>20622.8</v>
      </c>
      <c r="K284" s="54"/>
      <c r="L284" s="9">
        <v>75.45</v>
      </c>
      <c r="M284" s="8">
        <v>72</v>
      </c>
      <c r="N284" s="8">
        <v>157</v>
      </c>
      <c r="O284" s="8">
        <v>5</v>
      </c>
      <c r="P284" s="8">
        <f t="shared" si="47"/>
        <v>234</v>
      </c>
      <c r="Q284" s="8">
        <f t="shared" si="50"/>
        <v>4024.8</v>
      </c>
      <c r="R284" s="138" t="s">
        <v>121</v>
      </c>
      <c r="S284" s="9">
        <f t="shared" si="51"/>
        <v>536.33656713151413</v>
      </c>
      <c r="T284" s="25"/>
      <c r="W284" s="139">
        <f t="shared" si="52"/>
        <v>19713.6675</v>
      </c>
      <c r="X284" s="139">
        <f t="shared" si="54"/>
        <v>19006.65108333333</v>
      </c>
      <c r="Z284" s="139">
        <f t="shared" si="53"/>
        <v>41145.33</v>
      </c>
      <c r="AA284" s="139">
        <f t="shared" si="55"/>
        <v>131920.18700000003</v>
      </c>
      <c r="AC284" s="84">
        <v>8000</v>
      </c>
      <c r="AD284" s="84">
        <v>30000</v>
      </c>
      <c r="AE284" s="84">
        <v>100</v>
      </c>
      <c r="AF284" s="84">
        <v>6</v>
      </c>
      <c r="AG284" s="84">
        <v>10</v>
      </c>
      <c r="AH284" s="84">
        <v>35000</v>
      </c>
    </row>
    <row r="285" spans="1:34" ht="20.100000000000001" customHeight="1">
      <c r="A285" s="65">
        <v>39556</v>
      </c>
      <c r="B285" s="65"/>
      <c r="C285" s="8">
        <v>165</v>
      </c>
      <c r="D285" s="8">
        <v>354560</v>
      </c>
      <c r="E285" s="145">
        <f t="shared" si="48"/>
        <v>16530</v>
      </c>
      <c r="F285" s="9">
        <v>7.73</v>
      </c>
      <c r="G285" s="9">
        <v>53.2</v>
      </c>
      <c r="H285" s="9"/>
      <c r="I285" s="8">
        <v>1329</v>
      </c>
      <c r="J285" s="8">
        <f t="shared" si="49"/>
        <v>21968.37</v>
      </c>
      <c r="K285" s="54"/>
      <c r="L285" s="9">
        <v>72.040000000000006</v>
      </c>
      <c r="M285" s="8">
        <v>197</v>
      </c>
      <c r="N285" s="8">
        <v>110</v>
      </c>
      <c r="O285" s="8">
        <v>5</v>
      </c>
      <c r="P285" s="8">
        <f t="shared" si="47"/>
        <v>312</v>
      </c>
      <c r="Q285" s="8">
        <f t="shared" si="50"/>
        <v>5157.3599999999997</v>
      </c>
      <c r="R285" s="138" t="s">
        <v>121</v>
      </c>
      <c r="S285" s="9">
        <f t="shared" si="51"/>
        <v>654.99748159431329</v>
      </c>
      <c r="T285" s="25"/>
      <c r="W285" s="139">
        <f t="shared" si="52"/>
        <v>20237.035</v>
      </c>
      <c r="X285" s="139">
        <f t="shared" si="54"/>
        <v>19153.170249999999</v>
      </c>
      <c r="Z285" s="139">
        <f t="shared" si="53"/>
        <v>39051.86</v>
      </c>
      <c r="AA285" s="139">
        <f t="shared" si="55"/>
        <v>130161.95700000002</v>
      </c>
      <c r="AC285" s="84">
        <v>8000</v>
      </c>
      <c r="AD285" s="84">
        <v>30000</v>
      </c>
      <c r="AE285" s="84">
        <v>100</v>
      </c>
      <c r="AF285" s="84">
        <v>6</v>
      </c>
      <c r="AG285" s="84">
        <v>10</v>
      </c>
      <c r="AH285" s="84">
        <v>35000</v>
      </c>
    </row>
    <row r="286" spans="1:34" ht="20.100000000000001" customHeight="1">
      <c r="A286" s="65">
        <v>39563</v>
      </c>
      <c r="B286" s="65"/>
      <c r="C286" s="8">
        <v>157</v>
      </c>
      <c r="D286" s="8">
        <v>370270</v>
      </c>
      <c r="E286" s="145">
        <f t="shared" si="48"/>
        <v>15710</v>
      </c>
      <c r="F286" s="9">
        <v>7.75</v>
      </c>
      <c r="G286" s="9">
        <v>50.8</v>
      </c>
      <c r="H286" s="9"/>
      <c r="I286" s="8">
        <v>1353</v>
      </c>
      <c r="J286" s="8">
        <f t="shared" si="49"/>
        <v>21255.63</v>
      </c>
      <c r="K286" s="54"/>
      <c r="L286" s="9">
        <v>75.94</v>
      </c>
      <c r="M286" s="8">
        <v>86</v>
      </c>
      <c r="N286" s="8">
        <v>198</v>
      </c>
      <c r="O286" s="8">
        <v>7</v>
      </c>
      <c r="P286" s="8">
        <f t="shared" si="47"/>
        <v>291</v>
      </c>
      <c r="Q286" s="8">
        <f t="shared" si="50"/>
        <v>4571.6099999999997</v>
      </c>
      <c r="R286" s="138" t="s">
        <v>121</v>
      </c>
      <c r="S286" s="9">
        <f t="shared" si="51"/>
        <v>610.53112593487469</v>
      </c>
      <c r="T286" s="25"/>
      <c r="W286" s="139">
        <f t="shared" si="52"/>
        <v>20937.122500000001</v>
      </c>
      <c r="X286" s="139">
        <f t="shared" si="54"/>
        <v>19709.461083333332</v>
      </c>
      <c r="Z286" s="139">
        <f t="shared" si="53"/>
        <v>36251.509999999995</v>
      </c>
      <c r="AA286" s="139">
        <f t="shared" si="55"/>
        <v>123486.467</v>
      </c>
      <c r="AC286" s="84">
        <v>8000</v>
      </c>
      <c r="AD286" s="84">
        <v>30000</v>
      </c>
      <c r="AE286" s="84">
        <v>100</v>
      </c>
      <c r="AF286" s="84">
        <v>6</v>
      </c>
      <c r="AG286" s="84">
        <v>10</v>
      </c>
      <c r="AH286" s="84">
        <v>35000</v>
      </c>
    </row>
    <row r="287" spans="1:34" ht="20.100000000000001" customHeight="1">
      <c r="A287" s="65">
        <v>39570</v>
      </c>
      <c r="B287" s="65"/>
      <c r="C287" s="8">
        <v>159</v>
      </c>
      <c r="D287" s="8">
        <v>386130</v>
      </c>
      <c r="E287" s="145">
        <f t="shared" si="48"/>
        <v>15860</v>
      </c>
      <c r="F287" s="9">
        <v>7.55</v>
      </c>
      <c r="G287" s="9">
        <v>75.2</v>
      </c>
      <c r="H287" s="9"/>
      <c r="I287" s="8">
        <v>1362</v>
      </c>
      <c r="J287" s="8">
        <f t="shared" si="49"/>
        <v>21601.32</v>
      </c>
      <c r="K287" s="54"/>
      <c r="L287" s="9">
        <v>81.78</v>
      </c>
      <c r="M287" s="8">
        <v>110</v>
      </c>
      <c r="N287" s="8">
        <v>141</v>
      </c>
      <c r="O287" s="8">
        <v>4</v>
      </c>
      <c r="P287" s="8">
        <f t="shared" si="47"/>
        <v>255</v>
      </c>
      <c r="Q287" s="8">
        <f t="shared" si="50"/>
        <v>4044.3</v>
      </c>
      <c r="R287" s="138" t="s">
        <v>121</v>
      </c>
      <c r="S287" s="9">
        <f t="shared" si="51"/>
        <v>528.94092485110571</v>
      </c>
      <c r="T287" s="25"/>
      <c r="W287" s="139">
        <f t="shared" si="52"/>
        <v>21362.03</v>
      </c>
      <c r="X287" s="139">
        <f t="shared" si="54"/>
        <v>20108.909166666668</v>
      </c>
      <c r="Z287" s="139">
        <f t="shared" si="53"/>
        <v>34551.880000000005</v>
      </c>
      <c r="AA287" s="139">
        <f t="shared" si="55"/>
        <v>118693.09</v>
      </c>
      <c r="AC287" s="84">
        <v>8000</v>
      </c>
      <c r="AD287" s="84">
        <v>30000</v>
      </c>
      <c r="AE287" s="84">
        <v>100</v>
      </c>
      <c r="AF287" s="84">
        <v>6</v>
      </c>
      <c r="AG287" s="84">
        <v>10</v>
      </c>
      <c r="AH287" s="84">
        <v>35000</v>
      </c>
    </row>
    <row r="288" spans="1:34" ht="20.100000000000001" customHeight="1">
      <c r="A288" s="65">
        <v>39577</v>
      </c>
      <c r="B288" s="65"/>
      <c r="C288" s="8">
        <v>177</v>
      </c>
      <c r="D288" s="8">
        <v>403800</v>
      </c>
      <c r="E288" s="145">
        <f t="shared" si="48"/>
        <v>17670</v>
      </c>
      <c r="F288" s="9">
        <v>7.58</v>
      </c>
      <c r="G288" s="9">
        <v>13.2</v>
      </c>
      <c r="H288" s="9"/>
      <c r="I288" s="8">
        <v>1201</v>
      </c>
      <c r="J288" s="8">
        <f t="shared" si="49"/>
        <v>21221.67</v>
      </c>
      <c r="K288" s="54"/>
      <c r="L288" s="9">
        <v>66.510000000000005</v>
      </c>
      <c r="M288" s="8">
        <v>55</v>
      </c>
      <c r="N288" s="8">
        <v>189</v>
      </c>
      <c r="O288" s="8">
        <v>4</v>
      </c>
      <c r="P288" s="8">
        <f t="shared" si="47"/>
        <v>248</v>
      </c>
      <c r="Q288" s="8">
        <f t="shared" si="50"/>
        <v>4382.16</v>
      </c>
      <c r="R288" s="138" t="s">
        <v>121</v>
      </c>
      <c r="S288" s="9">
        <f t="shared" si="51"/>
        <v>590.58254659418196</v>
      </c>
      <c r="T288" s="25"/>
      <c r="W288" s="139">
        <f t="shared" si="52"/>
        <v>21511.747499999998</v>
      </c>
      <c r="X288" s="139">
        <f t="shared" si="54"/>
        <v>20237.948333333334</v>
      </c>
      <c r="Z288" s="139">
        <f t="shared" si="53"/>
        <v>33953.010000000009</v>
      </c>
      <c r="AA288" s="139">
        <f t="shared" si="55"/>
        <v>117144.62</v>
      </c>
      <c r="AC288" s="84">
        <v>8000</v>
      </c>
      <c r="AD288" s="84">
        <v>30000</v>
      </c>
      <c r="AE288" s="84">
        <v>100</v>
      </c>
      <c r="AF288" s="84">
        <v>6</v>
      </c>
      <c r="AG288" s="84">
        <v>10</v>
      </c>
      <c r="AH288" s="84">
        <v>35000</v>
      </c>
    </row>
    <row r="289" spans="1:34" ht="20.100000000000001" customHeight="1">
      <c r="A289" s="65">
        <v>39584</v>
      </c>
      <c r="B289" s="65"/>
      <c r="C289" s="8">
        <v>172</v>
      </c>
      <c r="D289" s="8">
        <v>421010</v>
      </c>
      <c r="E289" s="145">
        <f t="shared" si="48"/>
        <v>17210</v>
      </c>
      <c r="F289" s="9">
        <v>7.71</v>
      </c>
      <c r="G289" s="9">
        <v>82</v>
      </c>
      <c r="H289" s="9"/>
      <c r="I289" s="8">
        <v>1263</v>
      </c>
      <c r="J289" s="8">
        <f t="shared" si="49"/>
        <v>21736.23</v>
      </c>
      <c r="K289" s="54"/>
      <c r="L289" s="9">
        <v>71.069999999999993</v>
      </c>
      <c r="M289" s="8">
        <v>121</v>
      </c>
      <c r="N289" s="8">
        <v>149</v>
      </c>
      <c r="O289" s="8">
        <v>7</v>
      </c>
      <c r="P289" s="8">
        <f t="shared" si="47"/>
        <v>277</v>
      </c>
      <c r="Q289" s="8">
        <f t="shared" si="50"/>
        <v>4767.17</v>
      </c>
      <c r="R289" s="138" t="s">
        <v>121</v>
      </c>
      <c r="S289" s="9">
        <f t="shared" si="51"/>
        <v>624.00938058262068</v>
      </c>
      <c r="T289" s="25"/>
      <c r="W289" s="139">
        <f t="shared" si="52"/>
        <v>21453.712499999998</v>
      </c>
      <c r="X289" s="139">
        <f t="shared" si="54"/>
        <v>20370.436666666668</v>
      </c>
      <c r="Z289" s="139">
        <f t="shared" si="53"/>
        <v>34185.150000000009</v>
      </c>
      <c r="AA289" s="139">
        <f t="shared" si="55"/>
        <v>115554.75999999998</v>
      </c>
      <c r="AC289" s="84">
        <v>8000</v>
      </c>
      <c r="AD289" s="84">
        <v>30000</v>
      </c>
      <c r="AE289" s="84">
        <v>100</v>
      </c>
      <c r="AF289" s="84">
        <v>6</v>
      </c>
      <c r="AG289" s="84">
        <v>10</v>
      </c>
      <c r="AH289" s="84">
        <v>35000</v>
      </c>
    </row>
    <row r="290" spans="1:34" ht="20.100000000000001" customHeight="1">
      <c r="A290" s="65">
        <v>39591</v>
      </c>
      <c r="B290" s="65"/>
      <c r="C290" s="8">
        <v>152</v>
      </c>
      <c r="D290" s="8">
        <v>436230</v>
      </c>
      <c r="E290" s="145">
        <f t="shared" si="48"/>
        <v>15220</v>
      </c>
      <c r="F290" s="9">
        <v>7.69</v>
      </c>
      <c r="G290" s="9">
        <v>54</v>
      </c>
      <c r="H290" s="9"/>
      <c r="I290" s="8">
        <v>1338</v>
      </c>
      <c r="J290" s="8">
        <f t="shared" si="49"/>
        <v>20364.36</v>
      </c>
      <c r="K290" s="54"/>
      <c r="L290" s="9">
        <v>73.209999999999994</v>
      </c>
      <c r="M290" s="8">
        <v>160</v>
      </c>
      <c r="N290" s="8">
        <v>124</v>
      </c>
      <c r="O290" s="8">
        <v>4</v>
      </c>
      <c r="P290" s="8">
        <f t="shared" si="47"/>
        <v>288</v>
      </c>
      <c r="Q290" s="8">
        <f t="shared" si="50"/>
        <v>4383.3599999999997</v>
      </c>
      <c r="R290" s="138" t="s">
        <v>121</v>
      </c>
      <c r="S290" s="9">
        <f t="shared" si="51"/>
        <v>562.79140291748013</v>
      </c>
      <c r="T290" s="25"/>
      <c r="W290" s="139">
        <f t="shared" si="52"/>
        <v>21230.895</v>
      </c>
      <c r="X290" s="139">
        <f t="shared" si="54"/>
        <v>20296.064166666674</v>
      </c>
      <c r="Z290" s="139">
        <f t="shared" si="53"/>
        <v>35076.42</v>
      </c>
      <c r="AA290" s="139">
        <f t="shared" si="55"/>
        <v>116447.22999999992</v>
      </c>
      <c r="AC290" s="84">
        <v>8000</v>
      </c>
      <c r="AD290" s="84">
        <v>30000</v>
      </c>
      <c r="AE290" s="84">
        <v>100</v>
      </c>
      <c r="AF290" s="84">
        <v>6</v>
      </c>
      <c r="AG290" s="84">
        <v>10</v>
      </c>
      <c r="AH290" s="84">
        <v>35000</v>
      </c>
    </row>
    <row r="291" spans="1:34" ht="20.100000000000001" customHeight="1">
      <c r="A291" s="65">
        <v>39598</v>
      </c>
      <c r="B291" s="65"/>
      <c r="C291" s="8">
        <v>167</v>
      </c>
      <c r="D291" s="8">
        <v>452950</v>
      </c>
      <c r="E291" s="145">
        <f t="shared" si="48"/>
        <v>16720</v>
      </c>
      <c r="F291" s="9">
        <v>7.56</v>
      </c>
      <c r="G291" s="9">
        <v>56</v>
      </c>
      <c r="H291" s="9"/>
      <c r="I291" s="8">
        <v>1189</v>
      </c>
      <c r="J291" s="8">
        <f t="shared" si="49"/>
        <v>19880.080000000002</v>
      </c>
      <c r="K291" s="54"/>
      <c r="L291" s="9">
        <v>65.709999999999994</v>
      </c>
      <c r="M291" s="8">
        <v>149</v>
      </c>
      <c r="N291" s="8">
        <v>126</v>
      </c>
      <c r="O291" s="8">
        <v>5</v>
      </c>
      <c r="P291" s="8">
        <f t="shared" si="47"/>
        <v>280</v>
      </c>
      <c r="Q291" s="8">
        <f t="shared" si="50"/>
        <v>4681.6000000000004</v>
      </c>
      <c r="R291" s="138" t="s">
        <v>121</v>
      </c>
      <c r="S291" s="9">
        <f t="shared" si="51"/>
        <v>603.57534796450477</v>
      </c>
      <c r="T291" s="25"/>
      <c r="W291" s="139">
        <f t="shared" si="52"/>
        <v>20800.584999999999</v>
      </c>
      <c r="X291" s="139">
        <f t="shared" si="54"/>
        <v>20429.154166666671</v>
      </c>
      <c r="Z291" s="139">
        <f t="shared" si="53"/>
        <v>36797.660000000003</v>
      </c>
      <c r="AA291" s="139">
        <f t="shared" si="55"/>
        <v>114850.14999999997</v>
      </c>
      <c r="AC291" s="84">
        <v>8000</v>
      </c>
      <c r="AD291" s="84">
        <v>30000</v>
      </c>
      <c r="AE291" s="84">
        <v>100</v>
      </c>
      <c r="AF291" s="84">
        <v>6</v>
      </c>
      <c r="AG291" s="84">
        <v>10</v>
      </c>
      <c r="AH291" s="84">
        <v>35000</v>
      </c>
    </row>
    <row r="292" spans="1:34" ht="20.100000000000001" customHeight="1">
      <c r="A292" s="65">
        <v>39605</v>
      </c>
      <c r="B292" s="65"/>
      <c r="C292" s="8">
        <v>140</v>
      </c>
      <c r="D292" s="8">
        <v>466890</v>
      </c>
      <c r="E292" s="145">
        <f t="shared" si="48"/>
        <v>13940</v>
      </c>
      <c r="F292" s="9">
        <v>7.37</v>
      </c>
      <c r="G292" s="9">
        <v>77.599999999999994</v>
      </c>
      <c r="H292" s="9"/>
      <c r="I292" s="8">
        <v>1327</v>
      </c>
      <c r="J292" s="8">
        <f t="shared" si="49"/>
        <v>18498.38</v>
      </c>
      <c r="K292" s="54"/>
      <c r="L292" s="9">
        <v>54.81</v>
      </c>
      <c r="M292" s="8">
        <v>125</v>
      </c>
      <c r="N292" s="8">
        <v>117</v>
      </c>
      <c r="O292" s="8">
        <v>4</v>
      </c>
      <c r="P292" s="8">
        <f t="shared" si="47"/>
        <v>246</v>
      </c>
      <c r="Q292" s="8">
        <f t="shared" si="50"/>
        <v>3429.24</v>
      </c>
      <c r="R292" s="138" t="s">
        <v>121</v>
      </c>
      <c r="S292" s="9">
        <f t="shared" si="51"/>
        <v>443.55358271105621</v>
      </c>
      <c r="T292" s="25"/>
      <c r="W292" s="139">
        <f t="shared" si="52"/>
        <v>20119.762500000001</v>
      </c>
      <c r="X292" s="139">
        <f t="shared" si="54"/>
        <v>20448.392500000002</v>
      </c>
      <c r="Z292" s="139">
        <f t="shared" si="53"/>
        <v>39520.949999999997</v>
      </c>
      <c r="AA292" s="139">
        <f t="shared" si="55"/>
        <v>114619.28999999998</v>
      </c>
      <c r="AC292" s="84">
        <v>8000</v>
      </c>
      <c r="AD292" s="84">
        <v>30000</v>
      </c>
      <c r="AE292" s="84">
        <v>100</v>
      </c>
      <c r="AF292" s="84">
        <v>6</v>
      </c>
      <c r="AG292" s="84">
        <v>10</v>
      </c>
      <c r="AH292" s="84">
        <v>35000</v>
      </c>
    </row>
    <row r="293" spans="1:34" ht="20.100000000000001" customHeight="1">
      <c r="A293" s="65">
        <v>39612</v>
      </c>
      <c r="B293" s="65"/>
      <c r="C293" s="8">
        <v>182</v>
      </c>
      <c r="D293" s="8">
        <v>484550</v>
      </c>
      <c r="E293" s="145">
        <f t="shared" si="48"/>
        <v>17660</v>
      </c>
      <c r="F293" s="9">
        <v>7.67</v>
      </c>
      <c r="G293" s="9">
        <v>44.4</v>
      </c>
      <c r="H293" s="9"/>
      <c r="I293" s="8">
        <v>1087</v>
      </c>
      <c r="J293" s="8">
        <f t="shared" si="49"/>
        <v>19196.419999999998</v>
      </c>
      <c r="K293" s="54"/>
      <c r="L293" s="9">
        <v>50.04</v>
      </c>
      <c r="M293" s="8">
        <v>145</v>
      </c>
      <c r="N293" s="8">
        <v>97</v>
      </c>
      <c r="O293" s="8">
        <v>6</v>
      </c>
      <c r="P293" s="8">
        <f t="shared" ref="P293:P324" si="56">M293+N293+O293</f>
        <v>248</v>
      </c>
      <c r="Q293" s="8">
        <f t="shared" si="50"/>
        <v>4379.68</v>
      </c>
      <c r="R293" s="138" t="s">
        <v>121</v>
      </c>
      <c r="S293" s="9">
        <f t="shared" si="51"/>
        <v>560.90789832298879</v>
      </c>
      <c r="T293" s="25"/>
      <c r="W293" s="139">
        <f t="shared" si="52"/>
        <v>19484.810000000001</v>
      </c>
      <c r="X293" s="139">
        <f t="shared" si="54"/>
        <v>20391.852500000005</v>
      </c>
      <c r="Z293" s="139">
        <f t="shared" si="53"/>
        <v>42060.759999999995</v>
      </c>
      <c r="AA293" s="139">
        <f t="shared" si="55"/>
        <v>115297.76999999996</v>
      </c>
      <c r="AC293" s="84">
        <v>8000</v>
      </c>
      <c r="AD293" s="84">
        <v>30000</v>
      </c>
      <c r="AE293" s="84">
        <v>100</v>
      </c>
      <c r="AF293" s="84">
        <v>6</v>
      </c>
      <c r="AG293" s="84">
        <v>10</v>
      </c>
      <c r="AH293" s="84">
        <v>35000</v>
      </c>
    </row>
    <row r="294" spans="1:34" ht="20.100000000000001" customHeight="1">
      <c r="A294" s="65">
        <v>39619</v>
      </c>
      <c r="B294" s="65"/>
      <c r="C294" s="8">
        <v>148</v>
      </c>
      <c r="D294" s="8">
        <v>499460</v>
      </c>
      <c r="E294" s="145">
        <f t="shared" si="48"/>
        <v>14910</v>
      </c>
      <c r="F294" s="9">
        <v>7.62</v>
      </c>
      <c r="G294" s="9">
        <v>37.6</v>
      </c>
      <c r="H294" s="9"/>
      <c r="I294" s="8">
        <v>1248</v>
      </c>
      <c r="J294" s="8">
        <f t="shared" si="49"/>
        <v>18607.68</v>
      </c>
      <c r="K294" s="54"/>
      <c r="L294" s="9">
        <v>60.94</v>
      </c>
      <c r="M294" s="8">
        <v>138</v>
      </c>
      <c r="N294" s="8">
        <v>100</v>
      </c>
      <c r="O294" s="8">
        <v>6</v>
      </c>
      <c r="P294" s="8">
        <f t="shared" si="56"/>
        <v>244</v>
      </c>
      <c r="Q294" s="8">
        <f t="shared" si="50"/>
        <v>3638.04</v>
      </c>
      <c r="R294" s="138" t="s">
        <v>121</v>
      </c>
      <c r="S294" s="9">
        <f t="shared" si="51"/>
        <v>467.27528324185209</v>
      </c>
      <c r="T294" s="25"/>
      <c r="W294" s="139">
        <f t="shared" si="52"/>
        <v>19045.64</v>
      </c>
      <c r="X294" s="139">
        <f t="shared" si="54"/>
        <v>20404.552500000002</v>
      </c>
      <c r="Z294" s="139">
        <f t="shared" si="53"/>
        <v>43817.440000000002</v>
      </c>
      <c r="AA294" s="139">
        <f t="shared" si="55"/>
        <v>115145.37</v>
      </c>
      <c r="AC294" s="84">
        <v>8000</v>
      </c>
      <c r="AD294" s="84">
        <v>30000</v>
      </c>
      <c r="AE294" s="84">
        <v>100</v>
      </c>
      <c r="AF294" s="84">
        <v>6</v>
      </c>
      <c r="AG294" s="84">
        <v>10</v>
      </c>
      <c r="AH294" s="84">
        <v>35000</v>
      </c>
    </row>
    <row r="295" spans="1:34" ht="20.100000000000001" customHeight="1">
      <c r="A295" s="65">
        <v>39626</v>
      </c>
      <c r="B295" s="65"/>
      <c r="C295" s="8">
        <v>180</v>
      </c>
      <c r="D295" s="8">
        <v>17430</v>
      </c>
      <c r="E295" s="145">
        <v>17970</v>
      </c>
      <c r="F295" s="9">
        <v>7.42</v>
      </c>
      <c r="G295" s="9">
        <v>42.4</v>
      </c>
      <c r="H295" s="9"/>
      <c r="I295" s="8">
        <v>1199</v>
      </c>
      <c r="J295" s="8">
        <f t="shared" si="49"/>
        <v>21546.03</v>
      </c>
      <c r="K295" s="54"/>
      <c r="L295" s="9">
        <v>58.9</v>
      </c>
      <c r="M295" s="8">
        <v>158</v>
      </c>
      <c r="N295" s="8">
        <v>107</v>
      </c>
      <c r="O295" s="8">
        <v>6</v>
      </c>
      <c r="P295" s="8">
        <f t="shared" si="56"/>
        <v>271</v>
      </c>
      <c r="Q295" s="8">
        <f t="shared" si="50"/>
        <v>4869.87</v>
      </c>
      <c r="R295" s="138" t="s">
        <v>121</v>
      </c>
      <c r="S295" s="9">
        <f t="shared" si="51"/>
        <v>623.61620418275243</v>
      </c>
      <c r="T295" s="25"/>
      <c r="W295" s="139">
        <f t="shared" si="52"/>
        <v>19462.127500000002</v>
      </c>
      <c r="X295" s="139">
        <f t="shared" si="54"/>
        <v>20541.580833333333</v>
      </c>
      <c r="Z295" s="139">
        <f t="shared" si="53"/>
        <v>42151.489999999991</v>
      </c>
      <c r="AA295" s="139">
        <f t="shared" si="55"/>
        <v>113501.03</v>
      </c>
      <c r="AC295" s="84">
        <v>8000</v>
      </c>
      <c r="AD295" s="84">
        <v>30000</v>
      </c>
      <c r="AE295" s="84">
        <v>100</v>
      </c>
      <c r="AF295" s="84">
        <v>6</v>
      </c>
      <c r="AG295" s="84">
        <v>10</v>
      </c>
      <c r="AH295" s="84">
        <v>35000</v>
      </c>
    </row>
    <row r="296" spans="1:34" ht="20.100000000000001" customHeight="1">
      <c r="A296" s="65">
        <v>39633</v>
      </c>
      <c r="B296" s="65"/>
      <c r="C296" s="8">
        <v>166</v>
      </c>
      <c r="D296" s="8">
        <v>34050</v>
      </c>
      <c r="E296" s="145">
        <f t="shared" ref="E296:E328" si="57">D296-D295</f>
        <v>16620</v>
      </c>
      <c r="F296" s="9">
        <v>7.42</v>
      </c>
      <c r="G296" s="9">
        <v>56</v>
      </c>
      <c r="H296" s="9"/>
      <c r="I296" s="8">
        <v>1214</v>
      </c>
      <c r="J296" s="8">
        <f t="shared" si="49"/>
        <v>20176.68</v>
      </c>
      <c r="K296" s="54"/>
      <c r="L296" s="9">
        <v>67.37</v>
      </c>
      <c r="M296" s="8">
        <v>68.769840000000002</v>
      </c>
      <c r="N296" s="8">
        <v>156.05777</v>
      </c>
      <c r="O296" s="8">
        <v>5.9795800000000003</v>
      </c>
      <c r="P296" s="8">
        <f t="shared" si="56"/>
        <v>230.80718999999999</v>
      </c>
      <c r="Q296" s="8">
        <f t="shared" si="50"/>
        <v>3836.0154978</v>
      </c>
      <c r="R296" s="138" t="s">
        <v>121</v>
      </c>
      <c r="S296" s="9">
        <f t="shared" si="51"/>
        <v>512.27611779779932</v>
      </c>
      <c r="T296" s="25"/>
      <c r="W296" s="139">
        <f t="shared" si="52"/>
        <v>19881.702499999999</v>
      </c>
      <c r="X296" s="139">
        <f t="shared" si="54"/>
        <v>20504.404166666664</v>
      </c>
      <c r="Z296" s="139">
        <f t="shared" si="53"/>
        <v>40473.19</v>
      </c>
      <c r="AA296" s="139">
        <f t="shared" si="55"/>
        <v>113947.15000000005</v>
      </c>
      <c r="AC296" s="84">
        <v>8000</v>
      </c>
      <c r="AD296" s="84">
        <v>30000</v>
      </c>
      <c r="AE296" s="84">
        <v>100</v>
      </c>
      <c r="AF296" s="84">
        <v>6</v>
      </c>
      <c r="AG296" s="84">
        <v>10</v>
      </c>
      <c r="AH296" s="84">
        <v>35000</v>
      </c>
    </row>
    <row r="297" spans="1:34" ht="20.100000000000001" customHeight="1">
      <c r="A297" s="65">
        <v>39640</v>
      </c>
      <c r="B297" s="65"/>
      <c r="C297" s="8">
        <v>196</v>
      </c>
      <c r="D297" s="8">
        <v>53610</v>
      </c>
      <c r="E297" s="145">
        <f t="shared" si="57"/>
        <v>19560</v>
      </c>
      <c r="F297" s="9">
        <v>7.47</v>
      </c>
      <c r="G297" s="9">
        <v>47.2</v>
      </c>
      <c r="H297" s="9"/>
      <c r="I297" s="8">
        <v>1101</v>
      </c>
      <c r="J297" s="8">
        <f t="shared" si="49"/>
        <v>21535.56</v>
      </c>
      <c r="K297" s="54"/>
      <c r="L297" s="9">
        <v>68.239999999999995</v>
      </c>
      <c r="M297" s="8">
        <v>72.599999999999994</v>
      </c>
      <c r="N297" s="8">
        <v>123</v>
      </c>
      <c r="O297" s="8">
        <v>6</v>
      </c>
      <c r="P297" s="8">
        <f t="shared" si="56"/>
        <v>201.6</v>
      </c>
      <c r="Q297" s="8">
        <f t="shared" si="50"/>
        <v>3943.2959999999998</v>
      </c>
      <c r="R297" s="138" t="s">
        <v>121</v>
      </c>
      <c r="S297" s="9">
        <f t="shared" si="51"/>
        <v>522.29506484229319</v>
      </c>
      <c r="T297" s="25"/>
      <c r="W297" s="139">
        <f t="shared" si="52"/>
        <v>20466.487499999999</v>
      </c>
      <c r="X297" s="139">
        <f t="shared" si="54"/>
        <v>20468.336666666662</v>
      </c>
      <c r="Z297" s="139">
        <f t="shared" si="53"/>
        <v>38134.050000000003</v>
      </c>
      <c r="AA297" s="139">
        <f t="shared" si="55"/>
        <v>114379.96000000005</v>
      </c>
      <c r="AC297" s="84">
        <v>8000</v>
      </c>
      <c r="AD297" s="84">
        <v>30000</v>
      </c>
      <c r="AE297" s="84">
        <v>100</v>
      </c>
      <c r="AF297" s="84">
        <v>6</v>
      </c>
      <c r="AG297" s="84">
        <v>10</v>
      </c>
      <c r="AH297" s="84">
        <v>35000</v>
      </c>
    </row>
    <row r="298" spans="1:34" ht="20.100000000000001" customHeight="1">
      <c r="A298" s="65">
        <v>39647</v>
      </c>
      <c r="B298" s="65"/>
      <c r="C298" s="8">
        <v>166</v>
      </c>
      <c r="D298" s="8">
        <v>70290</v>
      </c>
      <c r="E298" s="145">
        <f t="shared" si="57"/>
        <v>16680</v>
      </c>
      <c r="F298" s="9">
        <v>7.56</v>
      </c>
      <c r="G298" s="9">
        <v>58.8</v>
      </c>
      <c r="H298" s="9"/>
      <c r="I298" s="8">
        <v>1323</v>
      </c>
      <c r="J298" s="8">
        <f t="shared" si="49"/>
        <v>22067.64</v>
      </c>
      <c r="K298" s="54"/>
      <c r="L298" s="9">
        <v>58.02</v>
      </c>
      <c r="M298" s="8">
        <v>161</v>
      </c>
      <c r="N298" s="8">
        <v>122</v>
      </c>
      <c r="O298" s="8">
        <v>9</v>
      </c>
      <c r="P298" s="8">
        <f t="shared" si="56"/>
        <v>292</v>
      </c>
      <c r="Q298" s="8">
        <f t="shared" si="50"/>
        <v>4870.5600000000004</v>
      </c>
      <c r="R298" s="138" t="s">
        <v>121</v>
      </c>
      <c r="S298" s="9">
        <f t="shared" si="51"/>
        <v>627.57039192513423</v>
      </c>
      <c r="T298" s="25"/>
      <c r="W298" s="139">
        <f t="shared" si="52"/>
        <v>21331.477500000001</v>
      </c>
      <c r="X298" s="139">
        <f t="shared" si="54"/>
        <v>20536.004166666666</v>
      </c>
      <c r="Z298" s="139">
        <f t="shared" si="53"/>
        <v>34674.089999999997</v>
      </c>
      <c r="AA298" s="139">
        <f t="shared" si="55"/>
        <v>113567.95000000001</v>
      </c>
      <c r="AC298" s="84">
        <v>8000</v>
      </c>
      <c r="AD298" s="84">
        <v>30000</v>
      </c>
      <c r="AE298" s="84">
        <v>100</v>
      </c>
      <c r="AF298" s="84">
        <v>6</v>
      </c>
      <c r="AG298" s="84">
        <v>10</v>
      </c>
      <c r="AH298" s="84">
        <v>35000</v>
      </c>
    </row>
    <row r="299" spans="1:34" ht="20.100000000000001" customHeight="1">
      <c r="A299" s="65">
        <v>39654</v>
      </c>
      <c r="B299" s="65"/>
      <c r="C299" s="8">
        <v>152</v>
      </c>
      <c r="D299" s="8">
        <v>85450</v>
      </c>
      <c r="E299" s="145">
        <f t="shared" si="57"/>
        <v>15160</v>
      </c>
      <c r="F299" s="9">
        <v>7.6</v>
      </c>
      <c r="G299" s="9">
        <v>53.2</v>
      </c>
      <c r="H299" s="9"/>
      <c r="I299" s="8">
        <v>1524</v>
      </c>
      <c r="J299" s="8">
        <f t="shared" si="49"/>
        <v>23103.84</v>
      </c>
      <c r="K299" s="54"/>
      <c r="L299" s="9">
        <v>80.61</v>
      </c>
      <c r="M299" s="8">
        <v>107.69202</v>
      </c>
      <c r="N299" s="8">
        <v>184.09560999999999</v>
      </c>
      <c r="O299" s="8">
        <v>13.6</v>
      </c>
      <c r="P299" s="8">
        <f t="shared" si="56"/>
        <v>305.38763</v>
      </c>
      <c r="Q299" s="8">
        <f t="shared" si="50"/>
        <v>4629.6764708000001</v>
      </c>
      <c r="R299" s="138" t="s">
        <v>121</v>
      </c>
      <c r="S299" s="9">
        <f t="shared" si="51"/>
        <v>615.38887532933086</v>
      </c>
      <c r="T299" s="25"/>
      <c r="W299" s="139">
        <f t="shared" si="52"/>
        <v>21720.93</v>
      </c>
      <c r="X299" s="139">
        <f t="shared" si="54"/>
        <v>20661.214166666665</v>
      </c>
      <c r="Z299" s="139">
        <f t="shared" si="53"/>
        <v>33116.28</v>
      </c>
      <c r="AA299" s="139">
        <f t="shared" si="55"/>
        <v>112065.43000000002</v>
      </c>
      <c r="AC299" s="84">
        <v>8000</v>
      </c>
      <c r="AD299" s="84">
        <v>30000</v>
      </c>
      <c r="AE299" s="84">
        <v>100</v>
      </c>
      <c r="AF299" s="84">
        <v>6</v>
      </c>
      <c r="AG299" s="84">
        <v>10</v>
      </c>
      <c r="AH299" s="84">
        <v>35000</v>
      </c>
    </row>
    <row r="300" spans="1:34" ht="20.100000000000001" customHeight="1">
      <c r="A300" s="65">
        <v>39661</v>
      </c>
      <c r="B300" s="65"/>
      <c r="C300" s="8">
        <v>155</v>
      </c>
      <c r="D300" s="8">
        <v>100950</v>
      </c>
      <c r="E300" s="145">
        <f t="shared" si="57"/>
        <v>15500</v>
      </c>
      <c r="F300" s="9">
        <v>7.58</v>
      </c>
      <c r="G300" s="9">
        <v>61.2</v>
      </c>
      <c r="H300" s="9"/>
      <c r="I300" s="8">
        <v>1567</v>
      </c>
      <c r="J300" s="8">
        <f t="shared" si="49"/>
        <v>24288.5</v>
      </c>
      <c r="K300" s="54"/>
      <c r="L300" s="9">
        <v>69.31</v>
      </c>
      <c r="M300" s="8">
        <v>104</v>
      </c>
      <c r="N300" s="8">
        <v>351</v>
      </c>
      <c r="O300" s="8">
        <v>6</v>
      </c>
      <c r="P300" s="8">
        <f t="shared" si="56"/>
        <v>461</v>
      </c>
      <c r="Q300" s="8">
        <f t="shared" si="50"/>
        <v>7145.5</v>
      </c>
      <c r="R300" s="138" t="s">
        <v>121</v>
      </c>
      <c r="S300" s="9">
        <f t="shared" si="51"/>
        <v>961.98311900155522</v>
      </c>
      <c r="T300" s="25"/>
      <c r="W300" s="139">
        <f t="shared" si="52"/>
        <v>22748.884999999998</v>
      </c>
      <c r="X300" s="139">
        <f t="shared" si="54"/>
        <v>20916.783333333333</v>
      </c>
      <c r="Z300" s="139">
        <f t="shared" si="53"/>
        <v>29004.460000000006</v>
      </c>
      <c r="AA300" s="139">
        <f t="shared" si="55"/>
        <v>108998.6</v>
      </c>
      <c r="AC300" s="84">
        <v>8000</v>
      </c>
      <c r="AD300" s="84">
        <v>30000</v>
      </c>
      <c r="AE300" s="84">
        <v>100</v>
      </c>
      <c r="AF300" s="84">
        <v>6</v>
      </c>
      <c r="AG300" s="84">
        <v>10</v>
      </c>
      <c r="AH300" s="84">
        <v>35000</v>
      </c>
    </row>
    <row r="301" spans="1:34" ht="20.100000000000001" customHeight="1">
      <c r="A301" s="65">
        <v>39668</v>
      </c>
      <c r="B301" s="65"/>
      <c r="C301" s="8">
        <v>161</v>
      </c>
      <c r="D301" s="8">
        <v>117080</v>
      </c>
      <c r="E301" s="145">
        <f t="shared" si="57"/>
        <v>16130</v>
      </c>
      <c r="F301" s="9">
        <v>7.61</v>
      </c>
      <c r="G301" s="9">
        <v>129.19999999999999</v>
      </c>
      <c r="H301" s="9"/>
      <c r="I301" s="8">
        <v>1193</v>
      </c>
      <c r="J301" s="8">
        <f t="shared" si="49"/>
        <v>19243.09</v>
      </c>
      <c r="K301" s="54"/>
      <c r="L301" s="9">
        <v>70.099999999999994</v>
      </c>
      <c r="M301" s="8">
        <v>70</v>
      </c>
      <c r="N301" s="8">
        <v>214</v>
      </c>
      <c r="O301" s="8">
        <v>7</v>
      </c>
      <c r="P301" s="8">
        <f t="shared" si="56"/>
        <v>291</v>
      </c>
      <c r="Q301" s="8">
        <f t="shared" si="50"/>
        <v>4693.83</v>
      </c>
      <c r="R301" s="138" t="s">
        <v>121</v>
      </c>
      <c r="S301" s="9">
        <f t="shared" si="51"/>
        <v>631.74550720324021</v>
      </c>
      <c r="T301" s="25"/>
      <c r="W301" s="139">
        <f t="shared" si="52"/>
        <v>22175.767499999998</v>
      </c>
      <c r="X301" s="139">
        <f t="shared" si="54"/>
        <v>20709.021666666667</v>
      </c>
      <c r="Z301" s="139">
        <f t="shared" si="53"/>
        <v>31296.930000000008</v>
      </c>
      <c r="AA301" s="139">
        <f t="shared" si="55"/>
        <v>111491.73999999999</v>
      </c>
      <c r="AC301" s="84">
        <v>8000</v>
      </c>
      <c r="AD301" s="84">
        <v>30000</v>
      </c>
      <c r="AE301" s="84">
        <v>100</v>
      </c>
      <c r="AF301" s="84">
        <v>6</v>
      </c>
      <c r="AG301" s="84">
        <v>10</v>
      </c>
      <c r="AH301" s="84">
        <v>35000</v>
      </c>
    </row>
    <row r="302" spans="1:34" ht="20.100000000000001" customHeight="1">
      <c r="A302" s="65">
        <v>39675</v>
      </c>
      <c r="B302" s="65"/>
      <c r="C302" s="8">
        <v>167</v>
      </c>
      <c r="D302" s="8">
        <v>133780</v>
      </c>
      <c r="E302" s="145">
        <f t="shared" si="57"/>
        <v>16700</v>
      </c>
      <c r="F302" s="9">
        <v>7.62</v>
      </c>
      <c r="G302" s="9">
        <v>50.4</v>
      </c>
      <c r="H302" s="9"/>
      <c r="I302" s="8">
        <v>1218</v>
      </c>
      <c r="J302" s="8">
        <f t="shared" si="49"/>
        <v>20340.599999999999</v>
      </c>
      <c r="K302" s="54"/>
      <c r="L302" s="9">
        <v>66.5</v>
      </c>
      <c r="M302" s="8">
        <v>184</v>
      </c>
      <c r="N302" s="8">
        <v>150</v>
      </c>
      <c r="O302" s="8">
        <v>5</v>
      </c>
      <c r="P302" s="8">
        <f t="shared" si="56"/>
        <v>339</v>
      </c>
      <c r="Q302" s="8">
        <f t="shared" si="50"/>
        <v>5661.3</v>
      </c>
      <c r="R302" s="138" t="s">
        <v>121</v>
      </c>
      <c r="S302" s="9">
        <f t="shared" si="51"/>
        <v>728.34997446694274</v>
      </c>
      <c r="T302" s="25"/>
      <c r="W302" s="139">
        <f t="shared" si="52"/>
        <v>21744.0075</v>
      </c>
      <c r="X302" s="139">
        <f t="shared" si="54"/>
        <v>20707.041666666664</v>
      </c>
      <c r="Z302" s="139">
        <f t="shared" si="53"/>
        <v>33023.97</v>
      </c>
      <c r="AA302" s="139">
        <f t="shared" si="55"/>
        <v>111515.50000000003</v>
      </c>
      <c r="AC302" s="84">
        <v>8000</v>
      </c>
      <c r="AD302" s="84">
        <v>30000</v>
      </c>
      <c r="AE302" s="84">
        <v>100</v>
      </c>
      <c r="AF302" s="84">
        <v>6</v>
      </c>
      <c r="AG302" s="84">
        <v>10</v>
      </c>
      <c r="AH302" s="84">
        <v>35000</v>
      </c>
    </row>
    <row r="303" spans="1:34" ht="20.100000000000001" customHeight="1">
      <c r="A303" s="65">
        <v>39682</v>
      </c>
      <c r="B303" s="65"/>
      <c r="C303" s="8">
        <v>124</v>
      </c>
      <c r="D303" s="8">
        <v>146190</v>
      </c>
      <c r="E303" s="145">
        <f t="shared" si="57"/>
        <v>12410</v>
      </c>
      <c r="F303" s="9">
        <v>7.54</v>
      </c>
      <c r="G303" s="9">
        <v>65.2</v>
      </c>
      <c r="H303" s="9"/>
      <c r="I303" s="8">
        <v>1152</v>
      </c>
      <c r="J303" s="8">
        <f t="shared" si="49"/>
        <v>14296.32</v>
      </c>
      <c r="K303" s="54"/>
      <c r="L303" s="9">
        <v>71.900000000000006</v>
      </c>
      <c r="M303" s="8">
        <v>111</v>
      </c>
      <c r="N303" s="8">
        <v>157</v>
      </c>
      <c r="O303" s="8">
        <v>10</v>
      </c>
      <c r="P303" s="8">
        <f t="shared" si="56"/>
        <v>278</v>
      </c>
      <c r="Q303" s="8">
        <f t="shared" si="50"/>
        <v>3449.98</v>
      </c>
      <c r="R303" s="138" t="s">
        <v>121</v>
      </c>
      <c r="S303" s="9">
        <f t="shared" si="51"/>
        <v>454.87146046169607</v>
      </c>
      <c r="T303" s="25"/>
      <c r="W303" s="139">
        <f t="shared" si="52"/>
        <v>19542.127499999999</v>
      </c>
      <c r="X303" s="139">
        <f t="shared" si="54"/>
        <v>20241.728333333336</v>
      </c>
      <c r="Z303" s="139">
        <f t="shared" si="53"/>
        <v>41831.490000000005</v>
      </c>
      <c r="AA303" s="139">
        <f t="shared" si="55"/>
        <v>117099.25999999998</v>
      </c>
      <c r="AC303" s="84">
        <v>8000</v>
      </c>
      <c r="AD303" s="84">
        <v>30000</v>
      </c>
      <c r="AE303" s="84">
        <v>100</v>
      </c>
      <c r="AF303" s="84">
        <v>6</v>
      </c>
      <c r="AG303" s="84">
        <v>10</v>
      </c>
      <c r="AH303" s="84">
        <v>35000</v>
      </c>
    </row>
    <row r="304" spans="1:34" ht="20.100000000000001" customHeight="1">
      <c r="A304" s="65">
        <v>39689</v>
      </c>
      <c r="B304" s="65"/>
      <c r="C304" s="8">
        <v>149</v>
      </c>
      <c r="D304" s="8">
        <v>161060</v>
      </c>
      <c r="E304" s="145">
        <f t="shared" si="57"/>
        <v>14870</v>
      </c>
      <c r="F304" s="9">
        <v>7.57</v>
      </c>
      <c r="G304" s="9">
        <v>43.6</v>
      </c>
      <c r="H304" s="9"/>
      <c r="I304" s="8">
        <v>1345</v>
      </c>
      <c r="J304" s="8">
        <f t="shared" si="49"/>
        <v>20000.150000000001</v>
      </c>
      <c r="K304" s="54"/>
      <c r="L304" s="9">
        <v>54.5</v>
      </c>
      <c r="M304" s="8">
        <v>56</v>
      </c>
      <c r="N304" s="8">
        <v>260</v>
      </c>
      <c r="O304" s="8">
        <v>8</v>
      </c>
      <c r="P304" s="8">
        <f t="shared" si="56"/>
        <v>324</v>
      </c>
      <c r="Q304" s="8">
        <f t="shared" si="50"/>
        <v>4817.88</v>
      </c>
      <c r="R304" s="138" t="s">
        <v>121</v>
      </c>
      <c r="S304" s="9">
        <f t="shared" si="51"/>
        <v>654.69360879854548</v>
      </c>
      <c r="T304" s="25"/>
      <c r="W304" s="139">
        <f t="shared" si="52"/>
        <v>18470.04</v>
      </c>
      <c r="X304" s="139">
        <f t="shared" si="54"/>
        <v>20366.875833333335</v>
      </c>
      <c r="Z304" s="139">
        <f t="shared" si="53"/>
        <v>46119.839999999997</v>
      </c>
      <c r="AA304" s="139">
        <f t="shared" si="55"/>
        <v>115597.48999999999</v>
      </c>
      <c r="AC304" s="84">
        <v>8000</v>
      </c>
      <c r="AD304" s="84">
        <v>30000</v>
      </c>
      <c r="AE304" s="84">
        <v>100</v>
      </c>
      <c r="AF304" s="84">
        <v>6</v>
      </c>
      <c r="AG304" s="84">
        <v>10</v>
      </c>
      <c r="AH304" s="84">
        <v>35000</v>
      </c>
    </row>
    <row r="305" spans="1:34" ht="20.100000000000001" customHeight="1">
      <c r="A305" s="65">
        <v>39696</v>
      </c>
      <c r="B305" s="65"/>
      <c r="C305" s="8">
        <v>168</v>
      </c>
      <c r="D305" s="8">
        <v>177910</v>
      </c>
      <c r="E305" s="145">
        <f t="shared" si="57"/>
        <v>16850</v>
      </c>
      <c r="F305" s="9">
        <v>7.43</v>
      </c>
      <c r="G305" s="9">
        <v>58</v>
      </c>
      <c r="H305" s="9"/>
      <c r="I305" s="8">
        <v>1190</v>
      </c>
      <c r="J305" s="8">
        <f t="shared" si="49"/>
        <v>20051.5</v>
      </c>
      <c r="K305" s="54"/>
      <c r="L305" s="9">
        <v>75.150000000000006</v>
      </c>
      <c r="M305" s="8">
        <v>111</v>
      </c>
      <c r="N305" s="8">
        <v>152</v>
      </c>
      <c r="O305" s="8">
        <v>8</v>
      </c>
      <c r="P305" s="8">
        <f t="shared" si="56"/>
        <v>271</v>
      </c>
      <c r="Q305" s="8">
        <f t="shared" si="50"/>
        <v>4566.3500000000004</v>
      </c>
      <c r="R305" s="138" t="s">
        <v>121</v>
      </c>
      <c r="S305" s="9">
        <f t="shared" si="51"/>
        <v>600.51233990773096</v>
      </c>
      <c r="T305" s="25"/>
      <c r="W305" s="139">
        <f t="shared" si="52"/>
        <v>18672.142500000002</v>
      </c>
      <c r="X305" s="139">
        <f t="shared" si="54"/>
        <v>20438.1325</v>
      </c>
      <c r="Z305" s="139">
        <f t="shared" si="53"/>
        <v>45311.429999999993</v>
      </c>
      <c r="AA305" s="139">
        <f t="shared" si="55"/>
        <v>114742.41</v>
      </c>
      <c r="AC305" s="84">
        <v>8000</v>
      </c>
      <c r="AD305" s="84">
        <v>30000</v>
      </c>
      <c r="AE305" s="84">
        <v>100</v>
      </c>
      <c r="AF305" s="84">
        <v>6</v>
      </c>
      <c r="AG305" s="84">
        <v>10</v>
      </c>
      <c r="AH305" s="84">
        <v>35000</v>
      </c>
    </row>
    <row r="306" spans="1:34" ht="20.100000000000001" customHeight="1">
      <c r="A306" s="65">
        <v>39703</v>
      </c>
      <c r="B306" s="65"/>
      <c r="C306" s="8">
        <v>167</v>
      </c>
      <c r="D306" s="8">
        <v>194620</v>
      </c>
      <c r="E306" s="145">
        <f t="shared" si="57"/>
        <v>16710</v>
      </c>
      <c r="F306" s="9">
        <v>7.68</v>
      </c>
      <c r="G306" s="9">
        <v>66.400000000000006</v>
      </c>
      <c r="H306" s="9"/>
      <c r="I306" s="8">
        <v>1182</v>
      </c>
      <c r="J306" s="8">
        <f t="shared" si="49"/>
        <v>19751.22</v>
      </c>
      <c r="K306" s="54"/>
      <c r="L306" s="9">
        <v>91.15</v>
      </c>
      <c r="M306" s="8">
        <v>81</v>
      </c>
      <c r="N306" s="8">
        <v>181</v>
      </c>
      <c r="O306" s="8">
        <v>17</v>
      </c>
      <c r="P306" s="8">
        <f t="shared" si="56"/>
        <v>279</v>
      </c>
      <c r="Q306" s="8">
        <f t="shared" si="50"/>
        <v>4662.09</v>
      </c>
      <c r="R306" s="138" t="s">
        <v>121</v>
      </c>
      <c r="S306" s="9">
        <f t="shared" si="51"/>
        <v>626.9098852325551</v>
      </c>
      <c r="T306" s="25"/>
      <c r="W306" s="139">
        <f t="shared" si="52"/>
        <v>18524.797500000001</v>
      </c>
      <c r="X306" s="139">
        <f t="shared" si="54"/>
        <v>20533.427500000002</v>
      </c>
      <c r="Z306" s="139">
        <f t="shared" si="53"/>
        <v>45900.81</v>
      </c>
      <c r="AA306" s="139">
        <f t="shared" si="55"/>
        <v>113598.87</v>
      </c>
      <c r="AC306" s="84">
        <v>8000</v>
      </c>
      <c r="AD306" s="84">
        <v>30000</v>
      </c>
      <c r="AE306" s="84">
        <v>100</v>
      </c>
      <c r="AF306" s="84">
        <v>6</v>
      </c>
      <c r="AG306" s="84">
        <v>10</v>
      </c>
      <c r="AH306" s="84">
        <v>35000</v>
      </c>
    </row>
    <row r="307" spans="1:34" ht="20.100000000000001" customHeight="1">
      <c r="A307" s="65">
        <v>39710</v>
      </c>
      <c r="B307" s="65"/>
      <c r="C307" s="8">
        <v>168</v>
      </c>
      <c r="D307" s="8">
        <v>211330</v>
      </c>
      <c r="E307" s="145">
        <f t="shared" si="57"/>
        <v>16710</v>
      </c>
      <c r="F307" s="9">
        <v>7.53</v>
      </c>
      <c r="G307" s="9">
        <v>58</v>
      </c>
      <c r="H307" s="9"/>
      <c r="I307" s="8">
        <v>1079</v>
      </c>
      <c r="J307" s="8">
        <f t="shared" si="49"/>
        <v>18030.09</v>
      </c>
      <c r="K307" s="54"/>
      <c r="L307" s="9">
        <v>56.06</v>
      </c>
      <c r="M307" s="8">
        <v>120</v>
      </c>
      <c r="N307" s="8">
        <v>128</v>
      </c>
      <c r="O307" s="8">
        <v>9</v>
      </c>
      <c r="P307" s="8">
        <f t="shared" si="56"/>
        <v>257</v>
      </c>
      <c r="Q307" s="8">
        <f t="shared" si="50"/>
        <v>4294.47</v>
      </c>
      <c r="R307" s="138" t="s">
        <v>121</v>
      </c>
      <c r="S307" s="9">
        <f t="shared" si="51"/>
        <v>560.61756703521814</v>
      </c>
      <c r="T307" s="25"/>
      <c r="W307" s="139">
        <f t="shared" si="52"/>
        <v>19458.240000000002</v>
      </c>
      <c r="X307" s="139">
        <f t="shared" si="54"/>
        <v>20240.432499999999</v>
      </c>
      <c r="Z307" s="139">
        <f t="shared" si="53"/>
        <v>42167.039999999994</v>
      </c>
      <c r="AA307" s="139">
        <f t="shared" si="55"/>
        <v>117114.81</v>
      </c>
      <c r="AC307" s="84">
        <v>8000</v>
      </c>
      <c r="AD307" s="84">
        <v>30000</v>
      </c>
      <c r="AE307" s="84">
        <v>100</v>
      </c>
      <c r="AF307" s="84">
        <v>6</v>
      </c>
      <c r="AG307" s="84">
        <v>10</v>
      </c>
      <c r="AH307" s="84">
        <v>35000</v>
      </c>
    </row>
    <row r="308" spans="1:34" ht="20.100000000000001" customHeight="1">
      <c r="A308" s="65">
        <v>39717</v>
      </c>
      <c r="B308" s="65"/>
      <c r="C308" s="8">
        <v>157</v>
      </c>
      <c r="D308" s="8">
        <v>227050</v>
      </c>
      <c r="E308" s="145">
        <f t="shared" si="57"/>
        <v>15720</v>
      </c>
      <c r="F308" s="9">
        <v>7.65</v>
      </c>
      <c r="G308" s="9">
        <v>64.400000000000006</v>
      </c>
      <c r="H308" s="9"/>
      <c r="I308" s="8">
        <v>1259</v>
      </c>
      <c r="J308" s="8">
        <f t="shared" si="49"/>
        <v>19791.48</v>
      </c>
      <c r="K308" s="54"/>
      <c r="L308" s="9">
        <v>82.2</v>
      </c>
      <c r="M308" s="8">
        <v>83</v>
      </c>
      <c r="N308" s="8">
        <v>196</v>
      </c>
      <c r="O308" s="8">
        <v>7</v>
      </c>
      <c r="P308" s="8">
        <f t="shared" si="56"/>
        <v>286</v>
      </c>
      <c r="Q308" s="8">
        <f t="shared" si="50"/>
        <v>4495.92</v>
      </c>
      <c r="R308" s="138" t="s">
        <v>121</v>
      </c>
      <c r="S308" s="9">
        <f t="shared" si="51"/>
        <v>600.91865500608424</v>
      </c>
      <c r="T308" s="25"/>
      <c r="W308" s="139">
        <f t="shared" si="52"/>
        <v>19406.072499999998</v>
      </c>
      <c r="X308" s="139">
        <f t="shared" si="54"/>
        <v>20208.3325</v>
      </c>
      <c r="Z308" s="139">
        <f t="shared" si="53"/>
        <v>42375.710000000006</v>
      </c>
      <c r="AA308" s="139">
        <f t="shared" si="55"/>
        <v>117500.01000000001</v>
      </c>
      <c r="AC308" s="84">
        <v>8000</v>
      </c>
      <c r="AD308" s="84">
        <v>30000</v>
      </c>
      <c r="AE308" s="84">
        <v>100</v>
      </c>
      <c r="AF308" s="84">
        <v>6</v>
      </c>
      <c r="AG308" s="84">
        <v>10</v>
      </c>
      <c r="AH308" s="84">
        <v>35000</v>
      </c>
    </row>
    <row r="309" spans="1:34" ht="20.100000000000001" customHeight="1">
      <c r="A309" s="65">
        <v>39724</v>
      </c>
      <c r="B309" s="65"/>
      <c r="C309" s="8">
        <v>154</v>
      </c>
      <c r="D309" s="8">
        <v>242430</v>
      </c>
      <c r="E309" s="145">
        <f t="shared" si="57"/>
        <v>15380</v>
      </c>
      <c r="F309" s="9">
        <v>7.41</v>
      </c>
      <c r="G309" s="9">
        <v>49.2</v>
      </c>
      <c r="H309" s="9"/>
      <c r="I309" s="8">
        <v>1203</v>
      </c>
      <c r="J309" s="8">
        <f t="shared" si="49"/>
        <v>18502.14</v>
      </c>
      <c r="K309" s="54"/>
      <c r="L309" s="9">
        <v>73.36</v>
      </c>
      <c r="M309" s="8">
        <v>145</v>
      </c>
      <c r="N309" s="8">
        <v>150</v>
      </c>
      <c r="O309" s="8">
        <v>11</v>
      </c>
      <c r="P309" s="8">
        <f t="shared" si="56"/>
        <v>306</v>
      </c>
      <c r="Q309" s="8">
        <f t="shared" si="50"/>
        <v>4706.28</v>
      </c>
      <c r="R309" s="138" t="s">
        <v>121</v>
      </c>
      <c r="S309" s="9">
        <f t="shared" si="51"/>
        <v>613.85611868348644</v>
      </c>
      <c r="T309" s="25"/>
      <c r="W309" s="139">
        <f t="shared" si="52"/>
        <v>19018.732499999998</v>
      </c>
      <c r="X309" s="139">
        <f t="shared" si="54"/>
        <v>19955.547500000001</v>
      </c>
      <c r="Z309" s="139">
        <f t="shared" si="53"/>
        <v>43925.070000000007</v>
      </c>
      <c r="AA309" s="139">
        <f t="shared" si="55"/>
        <v>120533.43</v>
      </c>
      <c r="AC309" s="84">
        <v>8000</v>
      </c>
      <c r="AD309" s="84">
        <v>30000</v>
      </c>
      <c r="AE309" s="84">
        <v>100</v>
      </c>
      <c r="AF309" s="84">
        <v>6</v>
      </c>
      <c r="AG309" s="84">
        <v>10</v>
      </c>
      <c r="AH309" s="84">
        <v>35000</v>
      </c>
    </row>
    <row r="310" spans="1:34" ht="20.100000000000001" customHeight="1">
      <c r="A310" s="65">
        <v>39731</v>
      </c>
      <c r="B310" s="65"/>
      <c r="C310" s="8">
        <v>157</v>
      </c>
      <c r="D310" s="8">
        <v>258150</v>
      </c>
      <c r="E310" s="145">
        <f t="shared" si="57"/>
        <v>15720</v>
      </c>
      <c r="F310" s="9">
        <v>7.77</v>
      </c>
      <c r="G310" s="9">
        <v>48.8</v>
      </c>
      <c r="H310" s="9"/>
      <c r="I310" s="8">
        <v>1312</v>
      </c>
      <c r="J310" s="8">
        <f t="shared" si="49"/>
        <v>20624.64</v>
      </c>
      <c r="K310" s="54"/>
      <c r="L310" s="9">
        <v>86.23</v>
      </c>
      <c r="M310" s="8">
        <v>150</v>
      </c>
      <c r="N310" s="8">
        <v>132</v>
      </c>
      <c r="O310" s="8">
        <v>6</v>
      </c>
      <c r="P310" s="8">
        <f t="shared" si="56"/>
        <v>288</v>
      </c>
      <c r="Q310" s="8">
        <f t="shared" si="50"/>
        <v>4527.3599999999997</v>
      </c>
      <c r="R310" s="138" t="s">
        <v>121</v>
      </c>
      <c r="S310" s="9">
        <f t="shared" si="51"/>
        <v>584.96108411902196</v>
      </c>
      <c r="T310" s="25"/>
      <c r="W310" s="139">
        <f t="shared" si="52"/>
        <v>19237.087500000001</v>
      </c>
      <c r="X310" s="139">
        <f t="shared" si="54"/>
        <v>19835.297500000001</v>
      </c>
      <c r="Z310" s="139">
        <f t="shared" si="53"/>
        <v>43051.649999999994</v>
      </c>
      <c r="AA310" s="139">
        <f t="shared" si="55"/>
        <v>121976.43</v>
      </c>
      <c r="AC310" s="84">
        <v>8000</v>
      </c>
      <c r="AD310" s="84">
        <v>30000</v>
      </c>
      <c r="AE310" s="84">
        <v>100</v>
      </c>
      <c r="AF310" s="84">
        <v>6</v>
      </c>
      <c r="AG310" s="84">
        <v>10</v>
      </c>
      <c r="AH310" s="84">
        <v>35000</v>
      </c>
    </row>
    <row r="311" spans="1:34" ht="20.100000000000001" customHeight="1">
      <c r="A311" s="65">
        <v>39738</v>
      </c>
      <c r="B311" s="65"/>
      <c r="C311" s="8">
        <v>158</v>
      </c>
      <c r="D311" s="8">
        <v>273970</v>
      </c>
      <c r="E311" s="145">
        <f t="shared" si="57"/>
        <v>15820</v>
      </c>
      <c r="F311" s="9">
        <v>7.52</v>
      </c>
      <c r="G311" s="9">
        <v>70.400000000000006</v>
      </c>
      <c r="H311" s="9"/>
      <c r="I311" s="8">
        <v>1219</v>
      </c>
      <c r="J311" s="8">
        <f t="shared" si="49"/>
        <v>19284.580000000002</v>
      </c>
      <c r="K311" s="54"/>
      <c r="L311" s="9">
        <v>75.05</v>
      </c>
      <c r="M311" s="8">
        <v>137</v>
      </c>
      <c r="N311" s="8">
        <v>156</v>
      </c>
      <c r="O311" s="8">
        <v>9</v>
      </c>
      <c r="P311" s="8">
        <f t="shared" si="56"/>
        <v>302</v>
      </c>
      <c r="Q311" s="8">
        <f t="shared" si="50"/>
        <v>4777.6400000000003</v>
      </c>
      <c r="R311" s="138" t="s">
        <v>121</v>
      </c>
      <c r="S311" s="9">
        <f t="shared" si="51"/>
        <v>624.33947398983935</v>
      </c>
      <c r="T311" s="25"/>
      <c r="W311" s="139">
        <f t="shared" si="52"/>
        <v>19550.71</v>
      </c>
      <c r="X311" s="139">
        <f t="shared" si="54"/>
        <v>19517.025833333337</v>
      </c>
      <c r="Z311" s="139">
        <f t="shared" si="53"/>
        <v>41797.160000000003</v>
      </c>
      <c r="AA311" s="139">
        <f t="shared" si="55"/>
        <v>125795.68999999994</v>
      </c>
      <c r="AC311" s="84">
        <v>8000</v>
      </c>
      <c r="AD311" s="84">
        <v>30000</v>
      </c>
      <c r="AE311" s="84">
        <v>100</v>
      </c>
      <c r="AF311" s="84">
        <v>6</v>
      </c>
      <c r="AG311" s="84">
        <v>10</v>
      </c>
      <c r="AH311" s="84">
        <v>35000</v>
      </c>
    </row>
    <row r="312" spans="1:34" ht="20.100000000000001" customHeight="1">
      <c r="A312" s="65">
        <v>39745</v>
      </c>
      <c r="B312" s="65"/>
      <c r="C312" s="8">
        <v>155</v>
      </c>
      <c r="D312" s="8">
        <v>289470</v>
      </c>
      <c r="E312" s="145">
        <f t="shared" si="57"/>
        <v>15500</v>
      </c>
      <c r="F312" s="9">
        <v>7.5</v>
      </c>
      <c r="G312" s="9">
        <v>72</v>
      </c>
      <c r="H312" s="9"/>
      <c r="I312" s="8">
        <v>1249</v>
      </c>
      <c r="J312" s="8">
        <f t="shared" si="49"/>
        <v>19359.5</v>
      </c>
      <c r="K312" s="54"/>
      <c r="L312" s="9">
        <v>84.49</v>
      </c>
      <c r="M312" s="8">
        <v>107</v>
      </c>
      <c r="N312" s="8">
        <v>172</v>
      </c>
      <c r="O312" s="8">
        <v>8.8000000000000007</v>
      </c>
      <c r="P312" s="8">
        <f t="shared" si="56"/>
        <v>287.8</v>
      </c>
      <c r="Q312" s="8">
        <f t="shared" si="50"/>
        <v>4460.8999999999996</v>
      </c>
      <c r="R312" s="138" t="s">
        <v>121</v>
      </c>
      <c r="S312" s="9">
        <f t="shared" si="51"/>
        <v>589.94697119579337</v>
      </c>
      <c r="T312" s="25"/>
      <c r="W312" s="139">
        <f t="shared" si="52"/>
        <v>19442.715</v>
      </c>
      <c r="X312" s="139">
        <f t="shared" si="54"/>
        <v>19106.275833333337</v>
      </c>
      <c r="Z312" s="139">
        <f t="shared" si="53"/>
        <v>42229.14</v>
      </c>
      <c r="AA312" s="139">
        <f t="shared" si="55"/>
        <v>130724.68999999994</v>
      </c>
      <c r="AC312" s="84">
        <v>8000</v>
      </c>
      <c r="AD312" s="84">
        <v>30000</v>
      </c>
      <c r="AE312" s="84">
        <v>100</v>
      </c>
      <c r="AF312" s="84">
        <v>6</v>
      </c>
      <c r="AG312" s="84">
        <v>10</v>
      </c>
      <c r="AH312" s="84">
        <v>35000</v>
      </c>
    </row>
    <row r="313" spans="1:34" ht="20.100000000000001" customHeight="1">
      <c r="A313" s="65">
        <v>39752</v>
      </c>
      <c r="B313" s="65"/>
      <c r="C313" s="8">
        <v>147</v>
      </c>
      <c r="D313" s="8">
        <v>304130</v>
      </c>
      <c r="E313" s="145">
        <f t="shared" si="57"/>
        <v>14660</v>
      </c>
      <c r="F313" s="9">
        <v>7.69</v>
      </c>
      <c r="G313" s="9">
        <v>66.400000000000006</v>
      </c>
      <c r="H313" s="9"/>
      <c r="I313" s="8">
        <v>1277</v>
      </c>
      <c r="J313" s="8">
        <f t="shared" si="49"/>
        <v>18720.82</v>
      </c>
      <c r="K313" s="54"/>
      <c r="L313" s="9">
        <v>88.96</v>
      </c>
      <c r="M313" s="8">
        <v>215</v>
      </c>
      <c r="N313" s="8">
        <v>81.599999999999994</v>
      </c>
      <c r="O313" s="8">
        <v>7</v>
      </c>
      <c r="P313" s="8">
        <f t="shared" si="56"/>
        <v>303.60000000000002</v>
      </c>
      <c r="Q313" s="8">
        <f t="shared" si="50"/>
        <v>4450.7759999999998</v>
      </c>
      <c r="R313" s="138" t="s">
        <v>121</v>
      </c>
      <c r="S313" s="9">
        <f t="shared" si="51"/>
        <v>559.48165393515478</v>
      </c>
      <c r="T313" s="25"/>
      <c r="W313" s="139">
        <f t="shared" si="52"/>
        <v>19497.385000000002</v>
      </c>
      <c r="X313" s="139">
        <f t="shared" si="54"/>
        <v>19062.753333333338</v>
      </c>
      <c r="Z313" s="139">
        <f t="shared" si="53"/>
        <v>42010.459999999992</v>
      </c>
      <c r="AA313" s="139">
        <f t="shared" si="55"/>
        <v>131246.95999999996</v>
      </c>
      <c r="AC313" s="84">
        <v>8000</v>
      </c>
      <c r="AD313" s="84">
        <v>30000</v>
      </c>
      <c r="AE313" s="84">
        <v>100</v>
      </c>
      <c r="AF313" s="84">
        <v>6</v>
      </c>
      <c r="AG313" s="84">
        <v>10</v>
      </c>
      <c r="AH313" s="84">
        <v>35000</v>
      </c>
    </row>
    <row r="314" spans="1:34" ht="20.100000000000001" customHeight="1">
      <c r="A314" s="65">
        <v>39759</v>
      </c>
      <c r="B314" s="65"/>
      <c r="C314" s="8">
        <v>149</v>
      </c>
      <c r="D314" s="8">
        <v>319020</v>
      </c>
      <c r="E314" s="145">
        <f t="shared" si="57"/>
        <v>14890</v>
      </c>
      <c r="F314" s="9">
        <v>7.66</v>
      </c>
      <c r="G314" s="9">
        <v>60.4</v>
      </c>
      <c r="H314" s="9"/>
      <c r="I314" s="8">
        <v>1417</v>
      </c>
      <c r="J314" s="8">
        <f t="shared" si="49"/>
        <v>21099.13</v>
      </c>
      <c r="K314" s="54"/>
      <c r="L314" s="9">
        <v>84.2</v>
      </c>
      <c r="M314" s="8">
        <v>204.7</v>
      </c>
      <c r="N314" s="8">
        <v>110.53</v>
      </c>
      <c r="O314" s="8">
        <v>6.4</v>
      </c>
      <c r="P314" s="8">
        <f t="shared" si="56"/>
        <v>321.63</v>
      </c>
      <c r="Q314" s="8">
        <f t="shared" si="50"/>
        <v>4789.0707000000002</v>
      </c>
      <c r="R314" s="138" t="s">
        <v>121</v>
      </c>
      <c r="S314" s="9">
        <f t="shared" si="51"/>
        <v>608.18044560991916</v>
      </c>
      <c r="T314" s="25"/>
      <c r="W314" s="139">
        <f t="shared" si="52"/>
        <v>19616.0075</v>
      </c>
      <c r="X314" s="139">
        <f t="shared" si="54"/>
        <v>19125.964166666668</v>
      </c>
      <c r="Z314" s="139">
        <f t="shared" si="53"/>
        <v>41535.97</v>
      </c>
      <c r="AA314" s="139">
        <f t="shared" si="55"/>
        <v>130488.43</v>
      </c>
      <c r="AC314" s="84">
        <v>8000</v>
      </c>
      <c r="AD314" s="84">
        <v>30000</v>
      </c>
      <c r="AE314" s="84">
        <v>100</v>
      </c>
      <c r="AF314" s="84">
        <v>6</v>
      </c>
      <c r="AG314" s="84">
        <v>10</v>
      </c>
      <c r="AH314" s="84">
        <v>35000</v>
      </c>
    </row>
    <row r="315" spans="1:34" ht="20.100000000000001" customHeight="1">
      <c r="A315" s="65">
        <v>39766</v>
      </c>
      <c r="B315" s="65"/>
      <c r="C315" s="8">
        <v>128</v>
      </c>
      <c r="D315" s="8">
        <v>331880</v>
      </c>
      <c r="E315" s="145">
        <f t="shared" si="57"/>
        <v>12860</v>
      </c>
      <c r="F315" s="9">
        <v>7.37</v>
      </c>
      <c r="G315" s="9">
        <v>43.6</v>
      </c>
      <c r="H315" s="9"/>
      <c r="I315" s="8">
        <v>1328</v>
      </c>
      <c r="J315" s="8">
        <f t="shared" si="49"/>
        <v>17078.080000000002</v>
      </c>
      <c r="K315" s="54"/>
      <c r="L315" s="9">
        <v>51.3</v>
      </c>
      <c r="M315" s="8">
        <v>181</v>
      </c>
      <c r="N315" s="8">
        <v>87</v>
      </c>
      <c r="O315" s="8">
        <v>10</v>
      </c>
      <c r="P315" s="8">
        <f t="shared" si="56"/>
        <v>278</v>
      </c>
      <c r="Q315" s="8">
        <f t="shared" si="50"/>
        <v>3575.08</v>
      </c>
      <c r="R315" s="138" t="s">
        <v>121</v>
      </c>
      <c r="S315" s="9">
        <f t="shared" si="51"/>
        <v>454.30163207302166</v>
      </c>
      <c r="T315" s="25"/>
      <c r="W315" s="139">
        <f t="shared" si="52"/>
        <v>19064.3825</v>
      </c>
      <c r="X315" s="139">
        <f t="shared" si="54"/>
        <v>19357.7775</v>
      </c>
      <c r="Z315" s="139">
        <f t="shared" si="53"/>
        <v>43742.47</v>
      </c>
      <c r="AA315" s="139">
        <f t="shared" si="55"/>
        <v>127706.66999999998</v>
      </c>
      <c r="AC315" s="84">
        <v>8000</v>
      </c>
      <c r="AD315" s="84">
        <v>30000</v>
      </c>
      <c r="AE315" s="84">
        <v>100</v>
      </c>
      <c r="AF315" s="84">
        <v>6</v>
      </c>
      <c r="AG315" s="84">
        <v>10</v>
      </c>
      <c r="AH315" s="84">
        <v>35000</v>
      </c>
    </row>
    <row r="316" spans="1:34" ht="20.100000000000001" customHeight="1">
      <c r="A316" s="65">
        <v>39773</v>
      </c>
      <c r="B316" s="65"/>
      <c r="C316" s="8">
        <v>137</v>
      </c>
      <c r="D316" s="8">
        <v>345140</v>
      </c>
      <c r="E316" s="145">
        <f t="shared" si="57"/>
        <v>13260</v>
      </c>
      <c r="F316" s="9">
        <v>7.67</v>
      </c>
      <c r="G316" s="9">
        <v>77.2</v>
      </c>
      <c r="H316" s="9"/>
      <c r="I316" s="8">
        <v>1407</v>
      </c>
      <c r="J316" s="8">
        <f t="shared" si="49"/>
        <v>18656.82</v>
      </c>
      <c r="K316" s="54"/>
      <c r="L316" s="9">
        <v>80.400000000000006</v>
      </c>
      <c r="M316" s="8">
        <v>70</v>
      </c>
      <c r="N316" s="8">
        <v>213</v>
      </c>
      <c r="O316" s="8">
        <v>9</v>
      </c>
      <c r="P316" s="8">
        <f t="shared" si="56"/>
        <v>292</v>
      </c>
      <c r="Q316" s="8">
        <f t="shared" si="50"/>
        <v>3871.92</v>
      </c>
      <c r="R316" s="138" t="s">
        <v>121</v>
      </c>
      <c r="S316" s="9">
        <f t="shared" si="51"/>
        <v>521.76902241948335</v>
      </c>
      <c r="T316" s="25"/>
      <c r="W316" s="139">
        <f t="shared" si="52"/>
        <v>18888.712500000001</v>
      </c>
      <c r="X316" s="139">
        <f t="shared" si="54"/>
        <v>19245.833333333332</v>
      </c>
      <c r="Z316" s="139">
        <f t="shared" si="53"/>
        <v>44445.149999999994</v>
      </c>
      <c r="AA316" s="139">
        <f t="shared" si="55"/>
        <v>129050</v>
      </c>
      <c r="AC316" s="84">
        <v>8000</v>
      </c>
      <c r="AD316" s="84">
        <v>30000</v>
      </c>
      <c r="AE316" s="84">
        <v>100</v>
      </c>
      <c r="AF316" s="84">
        <v>6</v>
      </c>
      <c r="AG316" s="84">
        <v>10</v>
      </c>
      <c r="AH316" s="84">
        <v>35000</v>
      </c>
    </row>
    <row r="317" spans="1:34" ht="20.100000000000001" customHeight="1">
      <c r="A317" s="65">
        <v>39780</v>
      </c>
      <c r="B317" s="65"/>
      <c r="C317" s="8">
        <v>156</v>
      </c>
      <c r="D317" s="8">
        <v>360710</v>
      </c>
      <c r="E317" s="145">
        <f t="shared" si="57"/>
        <v>15570</v>
      </c>
      <c r="F317" s="9">
        <v>7.59</v>
      </c>
      <c r="G317" s="9">
        <v>43.6</v>
      </c>
      <c r="H317" s="9"/>
      <c r="I317" s="8">
        <v>1303</v>
      </c>
      <c r="J317" s="8">
        <f t="shared" si="49"/>
        <v>20287.71</v>
      </c>
      <c r="K317" s="54"/>
      <c r="L317" s="9">
        <v>81.2</v>
      </c>
      <c r="M317" s="8">
        <v>262</v>
      </c>
      <c r="N317" s="8">
        <v>94</v>
      </c>
      <c r="O317" s="8">
        <v>5</v>
      </c>
      <c r="P317" s="8">
        <f t="shared" si="56"/>
        <v>361</v>
      </c>
      <c r="Q317" s="8">
        <f t="shared" si="50"/>
        <v>5620.77</v>
      </c>
      <c r="R317" s="138" t="s">
        <v>121</v>
      </c>
      <c r="S317" s="9">
        <f t="shared" si="51"/>
        <v>703.52621530057513</v>
      </c>
      <c r="T317" s="25"/>
      <c r="W317" s="139">
        <f t="shared" si="52"/>
        <v>19280.435000000001</v>
      </c>
      <c r="X317" s="139">
        <f t="shared" si="54"/>
        <v>19265.517499999998</v>
      </c>
      <c r="Z317" s="139">
        <f t="shared" si="53"/>
        <v>42878.259999999995</v>
      </c>
      <c r="AA317" s="139">
        <f t="shared" si="55"/>
        <v>128813.79000000001</v>
      </c>
      <c r="AC317" s="84">
        <v>8000</v>
      </c>
      <c r="AD317" s="84">
        <v>30000</v>
      </c>
      <c r="AE317" s="84">
        <v>100</v>
      </c>
      <c r="AF317" s="84">
        <v>6</v>
      </c>
      <c r="AG317" s="84">
        <v>10</v>
      </c>
      <c r="AH317" s="84">
        <v>35000</v>
      </c>
    </row>
    <row r="318" spans="1:34" ht="20.100000000000001" customHeight="1">
      <c r="A318" s="65">
        <v>39787</v>
      </c>
      <c r="B318" s="65"/>
      <c r="C318" s="8">
        <v>152</v>
      </c>
      <c r="D318" s="8">
        <v>375940</v>
      </c>
      <c r="E318" s="145">
        <f t="shared" si="57"/>
        <v>15230</v>
      </c>
      <c r="F318" s="9">
        <v>7.23</v>
      </c>
      <c r="G318" s="9">
        <v>43.6</v>
      </c>
      <c r="H318" s="9"/>
      <c r="I318" s="8">
        <v>1362</v>
      </c>
      <c r="J318" s="8">
        <f t="shared" si="49"/>
        <v>20743.259999999998</v>
      </c>
      <c r="K318" s="54"/>
      <c r="L318" s="9">
        <v>83</v>
      </c>
      <c r="M318" s="8">
        <v>178</v>
      </c>
      <c r="N318" s="8">
        <v>132</v>
      </c>
      <c r="O318" s="8">
        <v>10</v>
      </c>
      <c r="P318" s="8">
        <f t="shared" si="56"/>
        <v>320</v>
      </c>
      <c r="Q318" s="8">
        <f t="shared" si="50"/>
        <v>4873.6000000000004</v>
      </c>
      <c r="R318" s="138" t="s">
        <v>121</v>
      </c>
      <c r="S318" s="9">
        <f t="shared" si="51"/>
        <v>627.55779125923198</v>
      </c>
      <c r="T318" s="25"/>
      <c r="W318" s="139">
        <f t="shared" si="52"/>
        <v>19191.467499999999</v>
      </c>
      <c r="X318" s="139">
        <f t="shared" si="54"/>
        <v>19348.187500000004</v>
      </c>
      <c r="Z318" s="139">
        <f t="shared" si="53"/>
        <v>43234.130000000005</v>
      </c>
      <c r="AA318" s="139">
        <f t="shared" si="55"/>
        <v>127821.74999999997</v>
      </c>
      <c r="AC318" s="84">
        <v>8000</v>
      </c>
      <c r="AD318" s="84">
        <v>30000</v>
      </c>
      <c r="AE318" s="84">
        <v>100</v>
      </c>
      <c r="AF318" s="84">
        <v>6</v>
      </c>
      <c r="AG318" s="84">
        <v>10</v>
      </c>
      <c r="AH318" s="84">
        <v>35000</v>
      </c>
    </row>
    <row r="319" spans="1:34" ht="20.100000000000001" customHeight="1">
      <c r="A319" s="65">
        <v>39794</v>
      </c>
      <c r="B319" s="65"/>
      <c r="C319" s="8">
        <v>111</v>
      </c>
      <c r="D319" s="8">
        <v>387040</v>
      </c>
      <c r="E319" s="145">
        <f t="shared" si="57"/>
        <v>11100</v>
      </c>
      <c r="F319" s="9">
        <v>7.51</v>
      </c>
      <c r="G319" s="9">
        <v>114</v>
      </c>
      <c r="H319" s="9"/>
      <c r="I319" s="8">
        <v>1239</v>
      </c>
      <c r="J319" s="8">
        <f t="shared" si="49"/>
        <v>13752.9</v>
      </c>
      <c r="K319" s="54"/>
      <c r="L319" s="9">
        <v>64.64</v>
      </c>
      <c r="M319" s="8">
        <v>191</v>
      </c>
      <c r="N319" s="8">
        <v>106</v>
      </c>
      <c r="O319" s="8">
        <v>6</v>
      </c>
      <c r="P319" s="8">
        <f t="shared" si="56"/>
        <v>303</v>
      </c>
      <c r="Q319" s="8">
        <f t="shared" si="50"/>
        <v>3363.3</v>
      </c>
      <c r="R319" s="138" t="s">
        <v>121</v>
      </c>
      <c r="S319" s="9">
        <f t="shared" si="51"/>
        <v>427.49749017342049</v>
      </c>
      <c r="T319" s="25"/>
      <c r="W319" s="139">
        <f t="shared" si="52"/>
        <v>18360.172499999997</v>
      </c>
      <c r="X319" s="139">
        <f t="shared" si="54"/>
        <v>18991.755000000001</v>
      </c>
      <c r="Z319" s="139">
        <f t="shared" si="53"/>
        <v>46559.310000000012</v>
      </c>
      <c r="AA319" s="139">
        <f t="shared" si="55"/>
        <v>132098.94</v>
      </c>
      <c r="AC319" s="84">
        <v>8000</v>
      </c>
      <c r="AD319" s="84">
        <v>30000</v>
      </c>
      <c r="AE319" s="84">
        <v>100</v>
      </c>
      <c r="AF319" s="84">
        <v>6</v>
      </c>
      <c r="AG319" s="84">
        <v>10</v>
      </c>
      <c r="AH319" s="84">
        <v>35000</v>
      </c>
    </row>
    <row r="320" spans="1:34" ht="20.100000000000001" customHeight="1">
      <c r="A320" s="65">
        <v>39801</v>
      </c>
      <c r="B320" s="65"/>
      <c r="C320" s="8">
        <v>125</v>
      </c>
      <c r="D320" s="8">
        <v>399540</v>
      </c>
      <c r="E320" s="145">
        <f t="shared" si="57"/>
        <v>12500</v>
      </c>
      <c r="F320" s="9">
        <v>7.49</v>
      </c>
      <c r="G320" s="9">
        <v>50.4</v>
      </c>
      <c r="H320" s="9"/>
      <c r="I320" s="8">
        <v>1284</v>
      </c>
      <c r="J320" s="8">
        <f t="shared" si="49"/>
        <v>16050</v>
      </c>
      <c r="K320" s="54"/>
      <c r="L320" s="9">
        <v>88.47</v>
      </c>
      <c r="M320" s="8">
        <v>175</v>
      </c>
      <c r="N320" s="8">
        <v>144</v>
      </c>
      <c r="O320" s="8">
        <v>4</v>
      </c>
      <c r="P320" s="8">
        <f t="shared" si="56"/>
        <v>323</v>
      </c>
      <c r="Q320" s="8">
        <f t="shared" si="50"/>
        <v>4037.5</v>
      </c>
      <c r="R320" s="138" t="s">
        <v>121</v>
      </c>
      <c r="S320" s="9">
        <f t="shared" si="51"/>
        <v>519.30306425868048</v>
      </c>
      <c r="T320" s="25"/>
      <c r="W320" s="139">
        <f t="shared" si="52"/>
        <v>17708.467499999999</v>
      </c>
      <c r="X320" s="139">
        <f t="shared" si="54"/>
        <v>18679.965</v>
      </c>
      <c r="Z320" s="139">
        <f t="shared" si="53"/>
        <v>49166.130000000005</v>
      </c>
      <c r="AA320" s="139">
        <f t="shared" si="55"/>
        <v>135840.41999999998</v>
      </c>
      <c r="AC320" s="84">
        <v>8000</v>
      </c>
      <c r="AD320" s="84">
        <v>30000</v>
      </c>
      <c r="AE320" s="84">
        <v>100</v>
      </c>
      <c r="AF320" s="84">
        <v>6</v>
      </c>
      <c r="AG320" s="84">
        <v>10</v>
      </c>
      <c r="AH320" s="84">
        <v>35000</v>
      </c>
    </row>
    <row r="321" spans="1:34" ht="20.100000000000001" customHeight="1">
      <c r="A321" s="65">
        <v>39808</v>
      </c>
      <c r="B321" s="65"/>
      <c r="C321" s="8">
        <v>124</v>
      </c>
      <c r="D321" s="8">
        <v>411930</v>
      </c>
      <c r="E321" s="145">
        <f t="shared" si="57"/>
        <v>12390</v>
      </c>
      <c r="F321" s="9">
        <v>7.44</v>
      </c>
      <c r="G321" s="9">
        <v>53.2</v>
      </c>
      <c r="H321" s="9"/>
      <c r="I321" s="8">
        <v>1373</v>
      </c>
      <c r="J321" s="8">
        <f t="shared" si="49"/>
        <v>17011.47</v>
      </c>
      <c r="K321" s="54"/>
      <c r="L321" s="9">
        <v>74.55</v>
      </c>
      <c r="M321" s="8">
        <v>57</v>
      </c>
      <c r="N321" s="8">
        <v>192</v>
      </c>
      <c r="O321" s="8">
        <v>5</v>
      </c>
      <c r="P321" s="8">
        <f t="shared" si="56"/>
        <v>254</v>
      </c>
      <c r="Q321" s="8">
        <f t="shared" si="50"/>
        <v>3147.06</v>
      </c>
      <c r="R321" s="138" t="s">
        <v>121</v>
      </c>
      <c r="S321" s="9">
        <f t="shared" si="51"/>
        <v>424.22086193765267</v>
      </c>
      <c r="T321" s="25"/>
      <c r="W321" s="139">
        <f t="shared" si="52"/>
        <v>16889.407500000001</v>
      </c>
      <c r="X321" s="139">
        <f t="shared" si="54"/>
        <v>18555.7425</v>
      </c>
      <c r="Z321" s="139">
        <f t="shared" si="53"/>
        <v>52442.369999999995</v>
      </c>
      <c r="AA321" s="139">
        <f t="shared" si="55"/>
        <v>137331.09</v>
      </c>
      <c r="AC321" s="84">
        <v>8000</v>
      </c>
      <c r="AD321" s="84">
        <v>30000</v>
      </c>
      <c r="AE321" s="84">
        <v>100</v>
      </c>
      <c r="AF321" s="84">
        <v>6</v>
      </c>
      <c r="AG321" s="84">
        <v>10</v>
      </c>
      <c r="AH321" s="84">
        <v>35000</v>
      </c>
    </row>
    <row r="322" spans="1:34" ht="20.100000000000001" customHeight="1">
      <c r="A322" s="65">
        <v>39815</v>
      </c>
      <c r="B322" s="65"/>
      <c r="C322" s="8">
        <v>101</v>
      </c>
      <c r="D322" s="8">
        <v>422100</v>
      </c>
      <c r="E322" s="145">
        <f t="shared" si="57"/>
        <v>10170</v>
      </c>
      <c r="F322" s="9">
        <v>7.57</v>
      </c>
      <c r="G322" s="9">
        <v>32.4</v>
      </c>
      <c r="H322" s="9"/>
      <c r="I322" s="8">
        <v>1340</v>
      </c>
      <c r="J322" s="8">
        <f t="shared" si="49"/>
        <v>13627.8</v>
      </c>
      <c r="K322" s="54"/>
      <c r="L322" s="9">
        <v>66.3</v>
      </c>
      <c r="M322" s="8">
        <v>105</v>
      </c>
      <c r="N322" s="8">
        <v>179</v>
      </c>
      <c r="O322" s="8">
        <v>6</v>
      </c>
      <c r="P322" s="8">
        <f t="shared" si="56"/>
        <v>290</v>
      </c>
      <c r="Q322" s="8">
        <f t="shared" si="50"/>
        <v>2949.3</v>
      </c>
      <c r="R322" s="138" t="s">
        <v>121</v>
      </c>
      <c r="S322" s="9">
        <f t="shared" si="51"/>
        <v>389.93306510491897</v>
      </c>
      <c r="T322" s="25"/>
      <c r="W322" s="139">
        <f t="shared" si="52"/>
        <v>15110.5425</v>
      </c>
      <c r="X322" s="139">
        <f t="shared" si="54"/>
        <v>17972.672499999997</v>
      </c>
      <c r="Z322" s="139">
        <f t="shared" si="53"/>
        <v>59557.83</v>
      </c>
      <c r="AA322" s="139">
        <f t="shared" si="55"/>
        <v>144327.93000000002</v>
      </c>
      <c r="AC322" s="84">
        <v>8000</v>
      </c>
      <c r="AD322" s="84">
        <v>30000</v>
      </c>
      <c r="AE322" s="84">
        <v>100</v>
      </c>
      <c r="AF322" s="84">
        <v>6</v>
      </c>
      <c r="AG322" s="84">
        <v>10</v>
      </c>
      <c r="AH322" s="84">
        <v>35000</v>
      </c>
    </row>
    <row r="323" spans="1:34" ht="20.100000000000001" customHeight="1">
      <c r="A323" s="65">
        <v>39822</v>
      </c>
      <c r="B323" s="65"/>
      <c r="C323" s="8">
        <v>136</v>
      </c>
      <c r="D323" s="8">
        <v>435690</v>
      </c>
      <c r="E323" s="145">
        <f t="shared" si="57"/>
        <v>13590</v>
      </c>
      <c r="F323" s="9">
        <v>7.5</v>
      </c>
      <c r="G323" s="9">
        <v>28.4</v>
      </c>
      <c r="H323" s="9"/>
      <c r="I323" s="8">
        <v>1295</v>
      </c>
      <c r="J323" s="8">
        <f t="shared" si="49"/>
        <v>17599.05</v>
      </c>
      <c r="K323" s="54"/>
      <c r="L323" s="9">
        <v>76.34</v>
      </c>
      <c r="M323" s="8">
        <v>202</v>
      </c>
      <c r="N323" s="8">
        <v>82</v>
      </c>
      <c r="O323" s="8">
        <v>5</v>
      </c>
      <c r="P323" s="8">
        <f t="shared" si="56"/>
        <v>289</v>
      </c>
      <c r="Q323" s="8">
        <f t="shared" si="50"/>
        <v>3927.51</v>
      </c>
      <c r="R323" s="138" t="s">
        <v>121</v>
      </c>
      <c r="S323" s="9">
        <f t="shared" si="51"/>
        <v>493.88607453318275</v>
      </c>
      <c r="T323" s="25"/>
      <c r="W323" s="139">
        <f t="shared" si="52"/>
        <v>16072.080000000002</v>
      </c>
      <c r="X323" s="139">
        <f t="shared" si="54"/>
        <v>17832.211666666666</v>
      </c>
      <c r="Z323" s="139">
        <f t="shared" si="53"/>
        <v>55711.679999999993</v>
      </c>
      <c r="AA323" s="139">
        <f t="shared" si="55"/>
        <v>146013.46000000002</v>
      </c>
      <c r="AC323" s="84">
        <v>8000</v>
      </c>
      <c r="AD323" s="84">
        <v>30000</v>
      </c>
      <c r="AE323" s="84">
        <v>100</v>
      </c>
      <c r="AF323" s="84">
        <v>6</v>
      </c>
      <c r="AG323" s="84">
        <v>10</v>
      </c>
      <c r="AH323" s="84">
        <v>35000</v>
      </c>
    </row>
    <row r="324" spans="1:34" ht="20.100000000000001" customHeight="1">
      <c r="A324" s="65">
        <v>39829</v>
      </c>
      <c r="B324" s="65"/>
      <c r="C324" s="8">
        <v>107</v>
      </c>
      <c r="D324" s="8">
        <v>446370</v>
      </c>
      <c r="E324" s="145">
        <f t="shared" si="57"/>
        <v>10680</v>
      </c>
      <c r="F324" s="9">
        <v>7.3</v>
      </c>
      <c r="G324" s="9">
        <v>64.400000000000006</v>
      </c>
      <c r="H324" s="9"/>
      <c r="I324" s="8">
        <v>1254</v>
      </c>
      <c r="J324" s="8">
        <f t="shared" si="49"/>
        <v>13392.72</v>
      </c>
      <c r="K324" s="54"/>
      <c r="L324" s="9">
        <v>46.72</v>
      </c>
      <c r="M324" s="8">
        <v>90</v>
      </c>
      <c r="N324" s="8">
        <v>218</v>
      </c>
      <c r="O324" s="8">
        <v>9</v>
      </c>
      <c r="P324" s="8">
        <f t="shared" si="56"/>
        <v>317</v>
      </c>
      <c r="Q324" s="8">
        <f t="shared" si="50"/>
        <v>3385.56</v>
      </c>
      <c r="R324" s="138" t="s">
        <v>121</v>
      </c>
      <c r="S324" s="9">
        <f t="shared" si="51"/>
        <v>453.20930745594444</v>
      </c>
      <c r="T324" s="25"/>
      <c r="W324" s="139">
        <f t="shared" si="52"/>
        <v>15407.76</v>
      </c>
      <c r="X324" s="139">
        <f t="shared" si="54"/>
        <v>17334.979999999996</v>
      </c>
      <c r="Z324" s="139">
        <f t="shared" si="53"/>
        <v>58368.959999999999</v>
      </c>
      <c r="AA324" s="139">
        <f t="shared" si="55"/>
        <v>151980.24000000005</v>
      </c>
      <c r="AC324" s="84">
        <v>8000</v>
      </c>
      <c r="AD324" s="84">
        <v>30000</v>
      </c>
      <c r="AE324" s="84">
        <v>100</v>
      </c>
      <c r="AF324" s="84">
        <v>6</v>
      </c>
      <c r="AG324" s="84">
        <v>10</v>
      </c>
      <c r="AH324" s="84">
        <v>35000</v>
      </c>
    </row>
    <row r="325" spans="1:34" ht="20.100000000000001" customHeight="1">
      <c r="A325" s="65">
        <v>39836</v>
      </c>
      <c r="B325" s="65"/>
      <c r="C325" s="8">
        <v>104</v>
      </c>
      <c r="D325" s="8">
        <v>456690</v>
      </c>
      <c r="E325" s="145">
        <f t="shared" si="57"/>
        <v>10320</v>
      </c>
      <c r="F325" s="9">
        <v>7.1</v>
      </c>
      <c r="G325" s="9">
        <v>22.3</v>
      </c>
      <c r="H325" s="9"/>
      <c r="I325" s="8">
        <v>993</v>
      </c>
      <c r="J325" s="8">
        <f t="shared" si="49"/>
        <v>10247.76</v>
      </c>
      <c r="K325" s="54"/>
      <c r="L325" s="9">
        <v>6.6</v>
      </c>
      <c r="M325" s="8">
        <v>113</v>
      </c>
      <c r="N325" s="8">
        <v>136</v>
      </c>
      <c r="O325" s="8">
        <v>15</v>
      </c>
      <c r="P325" s="8">
        <f t="shared" ref="P325:P356" si="58">M325+N325+O325</f>
        <v>264</v>
      </c>
      <c r="Q325" s="8">
        <f t="shared" si="50"/>
        <v>2724.48</v>
      </c>
      <c r="R325" s="138" t="s">
        <v>121</v>
      </c>
      <c r="S325" s="9">
        <f t="shared" si="51"/>
        <v>358.99818438077227</v>
      </c>
      <c r="T325" s="25"/>
      <c r="W325" s="139">
        <f t="shared" si="52"/>
        <v>13716.8325</v>
      </c>
      <c r="X325" s="139">
        <f t="shared" si="54"/>
        <v>16628.891666666666</v>
      </c>
      <c r="Z325" s="139">
        <f t="shared" si="53"/>
        <v>65132.67</v>
      </c>
      <c r="AA325" s="139">
        <f t="shared" si="55"/>
        <v>160453.30000000002</v>
      </c>
      <c r="AC325" s="84">
        <v>8000</v>
      </c>
      <c r="AD325" s="84">
        <v>30000</v>
      </c>
      <c r="AE325" s="84">
        <v>100</v>
      </c>
      <c r="AF325" s="84">
        <v>6</v>
      </c>
      <c r="AG325" s="84">
        <v>10</v>
      </c>
      <c r="AH325" s="84">
        <v>35000</v>
      </c>
    </row>
    <row r="326" spans="1:34" ht="20.100000000000001" customHeight="1">
      <c r="A326" s="65">
        <v>39843</v>
      </c>
      <c r="B326" s="65"/>
      <c r="C326" s="8">
        <v>123</v>
      </c>
      <c r="D326" s="8">
        <v>469050</v>
      </c>
      <c r="E326" s="145">
        <f t="shared" si="57"/>
        <v>12360</v>
      </c>
      <c r="F326" s="9">
        <v>7.36</v>
      </c>
      <c r="G326" s="9">
        <v>28.8</v>
      </c>
      <c r="H326" s="9"/>
      <c r="I326" s="8">
        <v>1308</v>
      </c>
      <c r="J326" s="8">
        <f t="shared" si="49"/>
        <v>16166.88</v>
      </c>
      <c r="K326" s="54"/>
      <c r="L326" s="9">
        <v>90.36</v>
      </c>
      <c r="M326" s="8">
        <v>127</v>
      </c>
      <c r="N326" s="8">
        <v>172</v>
      </c>
      <c r="O326" s="8">
        <v>6</v>
      </c>
      <c r="P326" s="8">
        <f t="shared" si="58"/>
        <v>305</v>
      </c>
      <c r="Q326" s="8">
        <f t="shared" si="50"/>
        <v>3769.8</v>
      </c>
      <c r="R326" s="138" t="s">
        <v>121</v>
      </c>
      <c r="S326" s="9">
        <f t="shared" si="51"/>
        <v>494.4455168912117</v>
      </c>
      <c r="T326" s="25"/>
      <c r="W326" s="139">
        <f t="shared" si="52"/>
        <v>14351.602499999999</v>
      </c>
      <c r="X326" s="139">
        <f t="shared" si="54"/>
        <v>16217.870833333332</v>
      </c>
      <c r="Z326" s="139">
        <f t="shared" si="53"/>
        <v>62593.590000000004</v>
      </c>
      <c r="AA326" s="139">
        <f t="shared" si="55"/>
        <v>165385.55000000002</v>
      </c>
      <c r="AC326" s="84">
        <v>8000</v>
      </c>
      <c r="AD326" s="84">
        <v>30000</v>
      </c>
      <c r="AE326" s="84">
        <v>100</v>
      </c>
      <c r="AF326" s="84">
        <v>6</v>
      </c>
      <c r="AG326" s="84">
        <v>10</v>
      </c>
      <c r="AH326" s="84">
        <v>35000</v>
      </c>
    </row>
    <row r="327" spans="1:34" ht="20.100000000000001" customHeight="1">
      <c r="A327" s="65">
        <v>39850</v>
      </c>
      <c r="B327" s="65"/>
      <c r="C327" s="8">
        <v>126</v>
      </c>
      <c r="D327" s="8">
        <v>481650</v>
      </c>
      <c r="E327" s="145">
        <f t="shared" si="57"/>
        <v>12600</v>
      </c>
      <c r="F327" s="9">
        <v>7.72</v>
      </c>
      <c r="G327" s="9">
        <v>24</v>
      </c>
      <c r="H327" s="9"/>
      <c r="I327" s="8">
        <v>1364.2</v>
      </c>
      <c r="J327" s="8">
        <f t="shared" si="49"/>
        <v>17188.919999999998</v>
      </c>
      <c r="K327" s="54"/>
      <c r="L327" s="9">
        <v>81.31</v>
      </c>
      <c r="M327" s="8">
        <v>234</v>
      </c>
      <c r="N327" s="8">
        <v>86</v>
      </c>
      <c r="O327" s="8">
        <v>5</v>
      </c>
      <c r="P327" s="8">
        <f t="shared" si="58"/>
        <v>325</v>
      </c>
      <c r="Q327" s="8">
        <f t="shared" si="50"/>
        <v>4095</v>
      </c>
      <c r="R327" s="138" t="s">
        <v>121</v>
      </c>
      <c r="S327" s="9">
        <f t="shared" si="51"/>
        <v>513.13991123250253</v>
      </c>
      <c r="T327" s="25"/>
      <c r="W327" s="139">
        <f t="shared" si="52"/>
        <v>14249.07</v>
      </c>
      <c r="X327" s="139">
        <f t="shared" si="54"/>
        <v>16227.107499999998</v>
      </c>
      <c r="Z327" s="139">
        <f t="shared" si="53"/>
        <v>63003.72</v>
      </c>
      <c r="AA327" s="139">
        <f t="shared" si="55"/>
        <v>165274.71000000002</v>
      </c>
      <c r="AC327" s="84">
        <v>8000</v>
      </c>
      <c r="AD327" s="84">
        <v>30000</v>
      </c>
      <c r="AE327" s="84">
        <v>100</v>
      </c>
      <c r="AF327" s="84">
        <v>6</v>
      </c>
      <c r="AG327" s="84">
        <v>10</v>
      </c>
      <c r="AH327" s="84">
        <v>35000</v>
      </c>
    </row>
    <row r="328" spans="1:34" ht="20.100000000000001" customHeight="1">
      <c r="A328" s="65">
        <v>39857</v>
      </c>
      <c r="B328" s="65"/>
      <c r="C328" s="8">
        <v>120</v>
      </c>
      <c r="D328" s="8">
        <v>493670</v>
      </c>
      <c r="E328" s="145">
        <f t="shared" si="57"/>
        <v>12020</v>
      </c>
      <c r="F328" s="9">
        <v>7.67</v>
      </c>
      <c r="G328" s="9">
        <v>35.200000000000003</v>
      </c>
      <c r="H328" s="9"/>
      <c r="I328" s="8">
        <v>1465</v>
      </c>
      <c r="J328" s="8">
        <f t="shared" si="49"/>
        <v>17609.3</v>
      </c>
      <c r="K328" s="54"/>
      <c r="L328" s="9">
        <v>85.19</v>
      </c>
      <c r="M328" s="8">
        <v>237</v>
      </c>
      <c r="N328" s="8">
        <v>97</v>
      </c>
      <c r="O328" s="8">
        <v>4.5395700000000003</v>
      </c>
      <c r="P328" s="8">
        <f t="shared" si="58"/>
        <v>338.53957000000003</v>
      </c>
      <c r="Q328" s="8">
        <f t="shared" si="50"/>
        <v>4069.2456314000001</v>
      </c>
      <c r="R328" s="138" t="s">
        <v>121</v>
      </c>
      <c r="S328" s="9">
        <f t="shared" si="51"/>
        <v>511.27099365666766</v>
      </c>
      <c r="T328" s="25"/>
      <c r="W328" s="139">
        <f t="shared" si="52"/>
        <v>15303.215</v>
      </c>
      <c r="X328" s="139">
        <f t="shared" si="54"/>
        <v>16139.814166666669</v>
      </c>
      <c r="Z328" s="139">
        <f t="shared" si="53"/>
        <v>58787.14</v>
      </c>
      <c r="AA328" s="139">
        <f t="shared" si="55"/>
        <v>166322.22999999998</v>
      </c>
      <c r="AC328" s="84">
        <v>8000</v>
      </c>
      <c r="AD328" s="84">
        <v>30000</v>
      </c>
      <c r="AE328" s="84">
        <v>100</v>
      </c>
      <c r="AF328" s="84">
        <v>6</v>
      </c>
      <c r="AG328" s="84">
        <v>10</v>
      </c>
      <c r="AH328" s="84">
        <v>35000</v>
      </c>
    </row>
    <row r="329" spans="1:34" ht="20.100000000000001" customHeight="1">
      <c r="A329" s="65">
        <v>39864</v>
      </c>
      <c r="B329" s="65"/>
      <c r="C329" s="8">
        <v>103</v>
      </c>
      <c r="D329" s="8">
        <v>3830</v>
      </c>
      <c r="E329" s="145">
        <v>10160</v>
      </c>
      <c r="F329" s="9">
        <v>7.58</v>
      </c>
      <c r="G329" s="9">
        <v>42.4</v>
      </c>
      <c r="H329" s="9"/>
      <c r="I329" s="8">
        <v>1536</v>
      </c>
      <c r="J329" s="8">
        <f t="shared" ref="J329:J392" si="59">E329*I329/1000</f>
        <v>15605.76</v>
      </c>
      <c r="K329" s="54"/>
      <c r="L329" s="9">
        <v>98.51</v>
      </c>
      <c r="M329" s="8">
        <v>167</v>
      </c>
      <c r="N329" s="8">
        <v>125</v>
      </c>
      <c r="O329" s="8">
        <v>5</v>
      </c>
      <c r="P329" s="8">
        <f t="shared" si="58"/>
        <v>297</v>
      </c>
      <c r="Q329" s="8">
        <f t="shared" ref="Q329:Q392" si="60">E329*P329/1000</f>
        <v>3017.52</v>
      </c>
      <c r="R329" s="138" t="s">
        <v>121</v>
      </c>
      <c r="S329" s="9">
        <f t="shared" ref="S329:S392" si="61">((O329*14/87)+(N329*14/101)+(M329*14/117))*(E329/1000)</f>
        <v>387.24064139039905</v>
      </c>
      <c r="T329" s="25"/>
      <c r="W329" s="139">
        <f t="shared" si="52"/>
        <v>16642.714999999997</v>
      </c>
      <c r="X329" s="139">
        <f t="shared" si="54"/>
        <v>15749.651666666667</v>
      </c>
      <c r="Z329" s="139">
        <f t="shared" si="53"/>
        <v>53429.140000000014</v>
      </c>
      <c r="AA329" s="139">
        <f t="shared" si="55"/>
        <v>171004.18</v>
      </c>
      <c r="AC329" s="84">
        <v>8000</v>
      </c>
      <c r="AD329" s="84">
        <v>30000</v>
      </c>
      <c r="AE329" s="84">
        <v>100</v>
      </c>
      <c r="AF329" s="84">
        <v>6</v>
      </c>
      <c r="AG329" s="84">
        <v>10</v>
      </c>
      <c r="AH329" s="84">
        <v>35000</v>
      </c>
    </row>
    <row r="330" spans="1:34" ht="20.100000000000001" customHeight="1">
      <c r="A330" s="65">
        <v>39871</v>
      </c>
      <c r="B330" s="65"/>
      <c r="C330" s="8">
        <v>98</v>
      </c>
      <c r="D330" s="8">
        <v>13620</v>
      </c>
      <c r="E330" s="145">
        <f t="shared" ref="E330:E369" si="62">D330-D329</f>
        <v>9790</v>
      </c>
      <c r="F330" s="9">
        <v>7.51</v>
      </c>
      <c r="G330" s="9">
        <v>54</v>
      </c>
      <c r="H330" s="9"/>
      <c r="I330" s="8">
        <v>1188</v>
      </c>
      <c r="J330" s="8">
        <f t="shared" si="59"/>
        <v>11630.52</v>
      </c>
      <c r="K330" s="54"/>
      <c r="L330" s="9">
        <v>81.430000000000007</v>
      </c>
      <c r="M330" s="8">
        <v>139</v>
      </c>
      <c r="N330" s="8">
        <v>126</v>
      </c>
      <c r="O330" s="8">
        <v>12</v>
      </c>
      <c r="P330" s="8">
        <f t="shared" si="58"/>
        <v>277</v>
      </c>
      <c r="Q330" s="8">
        <f t="shared" si="60"/>
        <v>2711.83</v>
      </c>
      <c r="R330" s="138" t="s">
        <v>121</v>
      </c>
      <c r="S330" s="9">
        <f t="shared" si="61"/>
        <v>352.72253597243014</v>
      </c>
      <c r="T330" s="25"/>
      <c r="W330" s="139">
        <f t="shared" si="52"/>
        <v>15508.625</v>
      </c>
      <c r="X330" s="139">
        <f t="shared" si="54"/>
        <v>14990.256666666666</v>
      </c>
      <c r="Z330" s="139">
        <f t="shared" si="53"/>
        <v>57965.5</v>
      </c>
      <c r="AA330" s="139">
        <f t="shared" si="55"/>
        <v>180116.92</v>
      </c>
      <c r="AC330" s="84">
        <v>8000</v>
      </c>
      <c r="AD330" s="84">
        <v>30000</v>
      </c>
      <c r="AE330" s="84">
        <v>100</v>
      </c>
      <c r="AF330" s="84">
        <v>6</v>
      </c>
      <c r="AG330" s="84">
        <v>10</v>
      </c>
      <c r="AH330" s="84">
        <v>35000</v>
      </c>
    </row>
    <row r="331" spans="1:34" ht="20.100000000000001" customHeight="1">
      <c r="A331" s="65">
        <v>39878</v>
      </c>
      <c r="B331" s="65"/>
      <c r="C331" s="8">
        <v>70</v>
      </c>
      <c r="D331" s="8">
        <v>20600</v>
      </c>
      <c r="E331" s="145">
        <f t="shared" si="62"/>
        <v>6980</v>
      </c>
      <c r="F331" s="9">
        <v>7.63</v>
      </c>
      <c r="G331" s="9">
        <v>62.4</v>
      </c>
      <c r="H331" s="9"/>
      <c r="I331" s="8">
        <v>1440</v>
      </c>
      <c r="J331" s="8">
        <f t="shared" si="59"/>
        <v>10051.200000000001</v>
      </c>
      <c r="K331" s="54"/>
      <c r="L331" s="9">
        <v>44.23</v>
      </c>
      <c r="M331" s="8">
        <v>221</v>
      </c>
      <c r="N331" s="8">
        <v>168</v>
      </c>
      <c r="O331" s="8">
        <v>12</v>
      </c>
      <c r="P331" s="8">
        <f t="shared" si="58"/>
        <v>401</v>
      </c>
      <c r="Q331" s="8">
        <f t="shared" si="60"/>
        <v>2798.98</v>
      </c>
      <c r="R331" s="138" t="s">
        <v>121</v>
      </c>
      <c r="S331" s="9">
        <f t="shared" si="61"/>
        <v>360.60500132771898</v>
      </c>
      <c r="T331" s="25"/>
      <c r="W331" s="139">
        <f t="shared" si="52"/>
        <v>13724.195</v>
      </c>
      <c r="X331" s="139">
        <f t="shared" si="54"/>
        <v>14681.781666666668</v>
      </c>
      <c r="Z331" s="139">
        <f t="shared" si="53"/>
        <v>65103.22</v>
      </c>
      <c r="AA331" s="139">
        <f t="shared" si="55"/>
        <v>183818.62</v>
      </c>
      <c r="AC331" s="84">
        <v>8000</v>
      </c>
      <c r="AD331" s="84">
        <v>30000</v>
      </c>
      <c r="AE331" s="84">
        <v>100</v>
      </c>
      <c r="AF331" s="84">
        <v>6</v>
      </c>
      <c r="AG331" s="84">
        <v>10</v>
      </c>
      <c r="AH331" s="84">
        <v>35000</v>
      </c>
    </row>
    <row r="332" spans="1:34" ht="20.100000000000001" customHeight="1">
      <c r="A332" s="65">
        <v>39885</v>
      </c>
      <c r="B332" s="65"/>
      <c r="C332" s="8">
        <v>118</v>
      </c>
      <c r="D332" s="8">
        <v>32390</v>
      </c>
      <c r="E332" s="145">
        <f t="shared" si="62"/>
        <v>11790</v>
      </c>
      <c r="F332" s="9">
        <v>7.4</v>
      </c>
      <c r="G332" s="9">
        <v>66.8</v>
      </c>
      <c r="H332" s="9"/>
      <c r="I332" s="8">
        <v>1210</v>
      </c>
      <c r="J332" s="8">
        <f t="shared" si="59"/>
        <v>14265.9</v>
      </c>
      <c r="K332" s="54"/>
      <c r="L332" s="9">
        <v>73.760000000000005</v>
      </c>
      <c r="M332" s="8">
        <v>179</v>
      </c>
      <c r="N332" s="8">
        <v>106</v>
      </c>
      <c r="O332" s="8">
        <v>5</v>
      </c>
      <c r="P332" s="8">
        <f t="shared" si="58"/>
        <v>290</v>
      </c>
      <c r="Q332" s="8">
        <f t="shared" si="60"/>
        <v>3419.1</v>
      </c>
      <c r="R332" s="138" t="s">
        <v>121</v>
      </c>
      <c r="S332" s="9">
        <f t="shared" si="61"/>
        <v>435.24518633295685</v>
      </c>
      <c r="T332" s="25"/>
      <c r="W332" s="139">
        <f t="shared" si="52"/>
        <v>12888.344999999999</v>
      </c>
      <c r="X332" s="139">
        <f t="shared" si="54"/>
        <v>14533.106666666667</v>
      </c>
      <c r="Z332" s="139">
        <f t="shared" si="53"/>
        <v>68446.62</v>
      </c>
      <c r="AA332" s="139">
        <f t="shared" si="55"/>
        <v>185602.72</v>
      </c>
      <c r="AC332" s="84">
        <v>8000</v>
      </c>
      <c r="AD332" s="84">
        <v>30000</v>
      </c>
      <c r="AE332" s="84">
        <v>100</v>
      </c>
      <c r="AF332" s="84">
        <v>6</v>
      </c>
      <c r="AG332" s="84">
        <v>10</v>
      </c>
      <c r="AH332" s="84">
        <v>35000</v>
      </c>
    </row>
    <row r="333" spans="1:34" ht="20.100000000000001" customHeight="1">
      <c r="A333" s="65">
        <v>39892</v>
      </c>
      <c r="B333" s="65"/>
      <c r="C333" s="8">
        <v>110</v>
      </c>
      <c r="D333" s="8">
        <v>43360</v>
      </c>
      <c r="E333" s="145">
        <f t="shared" si="62"/>
        <v>10970</v>
      </c>
      <c r="F333" s="9">
        <v>7.5</v>
      </c>
      <c r="G333" s="9">
        <v>76.400000000000006</v>
      </c>
      <c r="H333" s="9"/>
      <c r="I333" s="8">
        <v>1137</v>
      </c>
      <c r="J333" s="8">
        <f t="shared" si="59"/>
        <v>12472.89</v>
      </c>
      <c r="K333" s="54"/>
      <c r="L333" s="9">
        <v>64.41</v>
      </c>
      <c r="M333" s="8">
        <v>7</v>
      </c>
      <c r="N333" s="8">
        <v>183</v>
      </c>
      <c r="O333" s="8">
        <v>128</v>
      </c>
      <c r="P333" s="8">
        <f t="shared" si="58"/>
        <v>318</v>
      </c>
      <c r="Q333" s="8">
        <f t="shared" si="60"/>
        <v>3488.46</v>
      </c>
      <c r="R333" s="138" t="s">
        <v>121</v>
      </c>
      <c r="S333" s="9">
        <f t="shared" si="61"/>
        <v>513.41404148902961</v>
      </c>
      <c r="T333" s="25"/>
      <c r="W333" s="139">
        <f t="shared" si="52"/>
        <v>12105.127500000001</v>
      </c>
      <c r="X333" s="139">
        <f t="shared" si="54"/>
        <v>14154.891666666668</v>
      </c>
      <c r="Z333" s="139">
        <f t="shared" si="53"/>
        <v>71579.489999999991</v>
      </c>
      <c r="AA333" s="139">
        <f t="shared" si="55"/>
        <v>190141.3</v>
      </c>
      <c r="AC333" s="84">
        <v>8000</v>
      </c>
      <c r="AD333" s="84">
        <v>30000</v>
      </c>
      <c r="AE333" s="84">
        <v>100</v>
      </c>
      <c r="AF333" s="84">
        <v>6</v>
      </c>
      <c r="AG333" s="84">
        <v>10</v>
      </c>
      <c r="AH333" s="84">
        <v>35000</v>
      </c>
    </row>
    <row r="334" spans="1:34" ht="20.100000000000001" customHeight="1">
      <c r="A334" s="65">
        <v>39899</v>
      </c>
      <c r="B334" s="65"/>
      <c r="C334" s="8">
        <v>74</v>
      </c>
      <c r="D334" s="8">
        <v>50780</v>
      </c>
      <c r="E334" s="145">
        <f t="shared" si="62"/>
        <v>7420</v>
      </c>
      <c r="F334" s="9">
        <v>7.11</v>
      </c>
      <c r="G334" s="9">
        <v>50</v>
      </c>
      <c r="H334" s="9"/>
      <c r="I334" s="8">
        <v>678</v>
      </c>
      <c r="J334" s="8">
        <f t="shared" si="59"/>
        <v>5030.76</v>
      </c>
      <c r="K334" s="54"/>
      <c r="L334" s="9">
        <v>4.37</v>
      </c>
      <c r="M334" s="8">
        <v>20</v>
      </c>
      <c r="N334" s="8">
        <v>65</v>
      </c>
      <c r="O334" s="8">
        <v>12</v>
      </c>
      <c r="P334" s="8">
        <f t="shared" si="58"/>
        <v>97</v>
      </c>
      <c r="Q334" s="8">
        <f t="shared" si="60"/>
        <v>719.74</v>
      </c>
      <c r="R334" s="138" t="s">
        <v>121</v>
      </c>
      <c r="S334" s="9">
        <f t="shared" si="61"/>
        <v>98.939006165868577</v>
      </c>
      <c r="T334" s="25"/>
      <c r="W334" s="139">
        <f t="shared" ref="W334:W397" si="63">AVERAGE(J331:J334)</f>
        <v>10455.1875</v>
      </c>
      <c r="X334" s="139">
        <f t="shared" si="54"/>
        <v>13438.471666666665</v>
      </c>
      <c r="Z334" s="139">
        <f t="shared" ref="Z334:Z397" si="64">120000-(SUM(J331:J334))</f>
        <v>78179.25</v>
      </c>
      <c r="AA334" s="139">
        <f t="shared" si="55"/>
        <v>198738.34000000003</v>
      </c>
      <c r="AC334" s="84">
        <v>8000</v>
      </c>
      <c r="AD334" s="84">
        <v>30000</v>
      </c>
      <c r="AE334" s="84">
        <v>100</v>
      </c>
      <c r="AF334" s="84">
        <v>6</v>
      </c>
      <c r="AG334" s="84">
        <v>10</v>
      </c>
      <c r="AH334" s="84">
        <v>35000</v>
      </c>
    </row>
    <row r="335" spans="1:34" ht="20.100000000000001" customHeight="1">
      <c r="A335" s="65">
        <v>39906</v>
      </c>
      <c r="B335" s="65"/>
      <c r="C335" s="8">
        <v>108</v>
      </c>
      <c r="D335" s="8">
        <v>61550</v>
      </c>
      <c r="E335" s="145">
        <f t="shared" si="62"/>
        <v>10770</v>
      </c>
      <c r="F335" s="9">
        <v>7.08</v>
      </c>
      <c r="G335" s="9">
        <v>40.4</v>
      </c>
      <c r="H335" s="9"/>
      <c r="I335" s="8">
        <v>760</v>
      </c>
      <c r="J335" s="8">
        <f t="shared" si="59"/>
        <v>8185.2</v>
      </c>
      <c r="K335" s="54"/>
      <c r="L335" s="9">
        <v>3.98</v>
      </c>
      <c r="M335" s="8">
        <v>223</v>
      </c>
      <c r="N335" s="8">
        <v>63</v>
      </c>
      <c r="O335" s="8">
        <v>7.6</v>
      </c>
      <c r="P335" s="8">
        <f t="shared" si="58"/>
        <v>293.60000000000002</v>
      </c>
      <c r="Q335" s="8">
        <f t="shared" si="60"/>
        <v>3162.0720000000006</v>
      </c>
      <c r="R335" s="138" t="s">
        <v>121</v>
      </c>
      <c r="S335" s="9">
        <f t="shared" si="61"/>
        <v>394.60657986010801</v>
      </c>
      <c r="T335" s="25"/>
      <c r="W335" s="139">
        <f t="shared" si="63"/>
        <v>9988.6875</v>
      </c>
      <c r="X335" s="139">
        <f t="shared" si="54"/>
        <v>12653.984166666667</v>
      </c>
      <c r="Z335" s="139">
        <f t="shared" si="64"/>
        <v>80045.25</v>
      </c>
      <c r="AA335" s="139">
        <f t="shared" si="55"/>
        <v>208152.19</v>
      </c>
      <c r="AC335" s="84">
        <v>8000</v>
      </c>
      <c r="AD335" s="84">
        <v>30000</v>
      </c>
      <c r="AE335" s="84">
        <v>100</v>
      </c>
      <c r="AF335" s="84">
        <v>6</v>
      </c>
      <c r="AG335" s="84">
        <v>10</v>
      </c>
      <c r="AH335" s="84">
        <v>35000</v>
      </c>
    </row>
    <row r="336" spans="1:34" ht="20.100000000000001" customHeight="1">
      <c r="A336" s="65">
        <v>39913</v>
      </c>
      <c r="B336" s="65"/>
      <c r="C336" s="8">
        <v>96</v>
      </c>
      <c r="D336" s="8">
        <v>70530</v>
      </c>
      <c r="E336" s="145">
        <f t="shared" si="62"/>
        <v>8980</v>
      </c>
      <c r="F336" s="9">
        <v>7.5</v>
      </c>
      <c r="G336" s="9">
        <v>50</v>
      </c>
      <c r="H336" s="9"/>
      <c r="I336" s="8">
        <v>1738</v>
      </c>
      <c r="J336" s="8">
        <f t="shared" si="59"/>
        <v>15607.24</v>
      </c>
      <c r="K336" s="54"/>
      <c r="L336" s="9">
        <v>74.45</v>
      </c>
      <c r="M336" s="8">
        <v>288</v>
      </c>
      <c r="N336" s="8">
        <v>106</v>
      </c>
      <c r="O336" s="8">
        <v>9</v>
      </c>
      <c r="P336" s="8">
        <f t="shared" si="58"/>
        <v>403</v>
      </c>
      <c r="Q336" s="8">
        <f t="shared" si="60"/>
        <v>3618.94</v>
      </c>
      <c r="R336" s="138" t="s">
        <v>121</v>
      </c>
      <c r="S336" s="9">
        <f t="shared" si="61"/>
        <v>454.41389500223232</v>
      </c>
      <c r="T336" s="25"/>
      <c r="W336" s="139">
        <f t="shared" si="63"/>
        <v>10324.022500000001</v>
      </c>
      <c r="X336" s="139">
        <f t="shared" si="54"/>
        <v>12838.527499999998</v>
      </c>
      <c r="Z336" s="139">
        <f t="shared" si="64"/>
        <v>78703.91</v>
      </c>
      <c r="AA336" s="139">
        <f t="shared" si="55"/>
        <v>205937.67</v>
      </c>
      <c r="AC336" s="84">
        <v>8000</v>
      </c>
      <c r="AD336" s="84">
        <v>30000</v>
      </c>
      <c r="AE336" s="84">
        <v>100</v>
      </c>
      <c r="AF336" s="84">
        <v>6</v>
      </c>
      <c r="AG336" s="84">
        <v>10</v>
      </c>
      <c r="AH336" s="84">
        <v>35000</v>
      </c>
    </row>
    <row r="337" spans="1:34" ht="20.100000000000001" customHeight="1">
      <c r="A337" s="65">
        <v>39920</v>
      </c>
      <c r="B337" s="65"/>
      <c r="C337" s="8">
        <v>94</v>
      </c>
      <c r="D337" s="8">
        <v>79790</v>
      </c>
      <c r="E337" s="145">
        <f t="shared" si="62"/>
        <v>9260</v>
      </c>
      <c r="F337" s="9">
        <v>7.75</v>
      </c>
      <c r="G337" s="9">
        <v>34.799999999999997</v>
      </c>
      <c r="H337" s="9"/>
      <c r="I337" s="8">
        <v>1763</v>
      </c>
      <c r="J337" s="8">
        <f t="shared" si="59"/>
        <v>16325.38</v>
      </c>
      <c r="K337" s="54"/>
      <c r="L337" s="9">
        <v>108</v>
      </c>
      <c r="M337" s="8">
        <v>259</v>
      </c>
      <c r="N337" s="8">
        <v>157</v>
      </c>
      <c r="O337" s="8">
        <v>6</v>
      </c>
      <c r="P337" s="8">
        <f t="shared" si="58"/>
        <v>422</v>
      </c>
      <c r="Q337" s="8">
        <f t="shared" si="60"/>
        <v>3907.72</v>
      </c>
      <c r="R337" s="138" t="s">
        <v>121</v>
      </c>
      <c r="S337" s="9">
        <f t="shared" si="61"/>
        <v>497.4411483164231</v>
      </c>
      <c r="T337" s="25"/>
      <c r="W337" s="139">
        <f t="shared" si="63"/>
        <v>11287.144999999999</v>
      </c>
      <c r="X337" s="139">
        <f t="shared" si="54"/>
        <v>13344.995833333332</v>
      </c>
      <c r="Z337" s="139">
        <f t="shared" si="64"/>
        <v>74851.420000000013</v>
      </c>
      <c r="AA337" s="139">
        <f t="shared" si="55"/>
        <v>199860.05000000002</v>
      </c>
      <c r="AC337" s="84">
        <v>8000</v>
      </c>
      <c r="AD337" s="84">
        <v>30000</v>
      </c>
      <c r="AE337" s="84">
        <v>100</v>
      </c>
      <c r="AF337" s="84">
        <v>6</v>
      </c>
      <c r="AG337" s="84">
        <v>10</v>
      </c>
      <c r="AH337" s="84">
        <v>35000</v>
      </c>
    </row>
    <row r="338" spans="1:34" ht="20.100000000000001" customHeight="1">
      <c r="A338" s="65">
        <v>39927</v>
      </c>
      <c r="B338" s="65"/>
      <c r="C338" s="8">
        <v>104</v>
      </c>
      <c r="D338" s="8">
        <v>90220</v>
      </c>
      <c r="E338" s="145">
        <f t="shared" si="62"/>
        <v>10430</v>
      </c>
      <c r="F338" s="9">
        <v>7.77</v>
      </c>
      <c r="G338" s="9">
        <v>67.599999999999994</v>
      </c>
      <c r="H338" s="9"/>
      <c r="I338" s="8">
        <v>1527</v>
      </c>
      <c r="J338" s="8">
        <f t="shared" si="59"/>
        <v>15926.61</v>
      </c>
      <c r="K338" s="54"/>
      <c r="L338" s="9">
        <v>91</v>
      </c>
      <c r="M338" s="8">
        <v>262</v>
      </c>
      <c r="N338" s="8">
        <v>138</v>
      </c>
      <c r="O338" s="8">
        <v>5.59</v>
      </c>
      <c r="P338" s="8">
        <f t="shared" si="58"/>
        <v>405.59</v>
      </c>
      <c r="Q338" s="8">
        <f t="shared" si="60"/>
        <v>4230.3037000000004</v>
      </c>
      <c r="R338" s="138" t="s">
        <v>121</v>
      </c>
      <c r="S338" s="9">
        <f t="shared" si="61"/>
        <v>535.87963711018313</v>
      </c>
      <c r="T338" s="25"/>
      <c r="W338" s="139">
        <f t="shared" si="63"/>
        <v>14011.1075</v>
      </c>
      <c r="X338" s="139">
        <f t="shared" si="54"/>
        <v>13324.973333333333</v>
      </c>
      <c r="Z338" s="139">
        <f t="shared" si="64"/>
        <v>63955.57</v>
      </c>
      <c r="AA338" s="139">
        <f t="shared" si="55"/>
        <v>200100.32</v>
      </c>
      <c r="AC338" s="84">
        <v>8000</v>
      </c>
      <c r="AD338" s="84">
        <v>30000</v>
      </c>
      <c r="AE338" s="84">
        <v>100</v>
      </c>
      <c r="AF338" s="84">
        <v>6</v>
      </c>
      <c r="AG338" s="84">
        <v>10</v>
      </c>
      <c r="AH338" s="84">
        <v>35000</v>
      </c>
    </row>
    <row r="339" spans="1:34" ht="20.100000000000001" customHeight="1">
      <c r="A339" s="65">
        <v>39934</v>
      </c>
      <c r="B339" s="65"/>
      <c r="C339" s="8">
        <v>129</v>
      </c>
      <c r="D339" s="8">
        <v>103120</v>
      </c>
      <c r="E339" s="145">
        <f t="shared" si="62"/>
        <v>12900</v>
      </c>
      <c r="F339" s="9">
        <v>7.62</v>
      </c>
      <c r="G339" s="9">
        <v>34.4</v>
      </c>
      <c r="H339" s="9"/>
      <c r="I339" s="8">
        <v>1383</v>
      </c>
      <c r="J339" s="8">
        <f t="shared" si="59"/>
        <v>17840.7</v>
      </c>
      <c r="K339" s="54"/>
      <c r="L339" s="9">
        <v>74.351500000000001</v>
      </c>
      <c r="M339" s="8">
        <v>243</v>
      </c>
      <c r="N339" s="8">
        <v>140</v>
      </c>
      <c r="O339" s="8">
        <v>5</v>
      </c>
      <c r="P339" s="8">
        <f t="shared" si="58"/>
        <v>388</v>
      </c>
      <c r="Q339" s="8">
        <f t="shared" si="60"/>
        <v>5005.2</v>
      </c>
      <c r="R339" s="138" t="s">
        <v>121</v>
      </c>
      <c r="S339" s="9">
        <f t="shared" si="61"/>
        <v>635.80825170050161</v>
      </c>
      <c r="T339" s="25"/>
      <c r="W339" s="139">
        <f t="shared" si="63"/>
        <v>16424.982499999998</v>
      </c>
      <c r="X339" s="139">
        <f t="shared" si="54"/>
        <v>13379.288333333336</v>
      </c>
      <c r="Z339" s="139">
        <f t="shared" si="64"/>
        <v>54300.070000000007</v>
      </c>
      <c r="AA339" s="139">
        <f t="shared" si="55"/>
        <v>199448.53999999998</v>
      </c>
      <c r="AC339" s="84">
        <v>8000</v>
      </c>
      <c r="AD339" s="84">
        <v>30000</v>
      </c>
      <c r="AE339" s="84">
        <v>100</v>
      </c>
      <c r="AF339" s="84">
        <v>6</v>
      </c>
      <c r="AG339" s="84">
        <v>10</v>
      </c>
      <c r="AH339" s="84">
        <v>35000</v>
      </c>
    </row>
    <row r="340" spans="1:34" ht="20.100000000000001" customHeight="1">
      <c r="A340" s="65">
        <v>39941</v>
      </c>
      <c r="B340" s="65"/>
      <c r="C340" s="8">
        <v>83</v>
      </c>
      <c r="D340" s="8">
        <v>111400</v>
      </c>
      <c r="E340" s="145">
        <f t="shared" si="62"/>
        <v>8280</v>
      </c>
      <c r="F340" s="9">
        <v>7.71</v>
      </c>
      <c r="G340" s="9">
        <v>66</v>
      </c>
      <c r="H340" s="9"/>
      <c r="I340" s="8">
        <v>1442</v>
      </c>
      <c r="J340" s="8">
        <f t="shared" si="59"/>
        <v>11939.76</v>
      </c>
      <c r="K340" s="54"/>
      <c r="L340" s="9">
        <v>104.27</v>
      </c>
      <c r="M340" s="8">
        <v>171</v>
      </c>
      <c r="N340" s="8">
        <v>208</v>
      </c>
      <c r="O340" s="8">
        <v>6</v>
      </c>
      <c r="P340" s="8">
        <f t="shared" si="58"/>
        <v>385</v>
      </c>
      <c r="Q340" s="8">
        <f t="shared" si="60"/>
        <v>3187.8</v>
      </c>
      <c r="R340" s="138" t="s">
        <v>121</v>
      </c>
      <c r="S340" s="9">
        <f t="shared" si="61"/>
        <v>416.14235785382243</v>
      </c>
      <c r="T340" s="25"/>
      <c r="W340" s="139">
        <f t="shared" si="63"/>
        <v>15508.112500000001</v>
      </c>
      <c r="X340" s="139">
        <f t="shared" si="54"/>
        <v>12906.826666666668</v>
      </c>
      <c r="Z340" s="139">
        <f t="shared" si="64"/>
        <v>57967.549999999996</v>
      </c>
      <c r="AA340" s="139">
        <f t="shared" si="55"/>
        <v>205118.07999999999</v>
      </c>
      <c r="AC340" s="84">
        <v>8000</v>
      </c>
      <c r="AD340" s="84">
        <v>30000</v>
      </c>
      <c r="AE340" s="84">
        <v>100</v>
      </c>
      <c r="AF340" s="84">
        <v>6</v>
      </c>
      <c r="AG340" s="84">
        <v>10</v>
      </c>
      <c r="AH340" s="84">
        <v>35000</v>
      </c>
    </row>
    <row r="341" spans="1:34" ht="20.100000000000001" customHeight="1">
      <c r="A341" s="65">
        <v>39948</v>
      </c>
      <c r="B341" s="65"/>
      <c r="C341" s="8">
        <v>87</v>
      </c>
      <c r="D341" s="8">
        <v>120110</v>
      </c>
      <c r="E341" s="145">
        <f t="shared" si="62"/>
        <v>8710</v>
      </c>
      <c r="F341" s="9">
        <v>7.78</v>
      </c>
      <c r="G341" s="9">
        <v>64</v>
      </c>
      <c r="H341" s="9"/>
      <c r="I341" s="8">
        <v>1519</v>
      </c>
      <c r="J341" s="8">
        <f t="shared" si="59"/>
        <v>13230.49</v>
      </c>
      <c r="K341" s="54"/>
      <c r="L341" s="9">
        <v>102.58</v>
      </c>
      <c r="M341" s="8">
        <v>214.8</v>
      </c>
      <c r="N341" s="8">
        <v>188</v>
      </c>
      <c r="O341" s="8">
        <v>16</v>
      </c>
      <c r="P341" s="8">
        <f t="shared" si="58"/>
        <v>418.8</v>
      </c>
      <c r="Q341" s="8">
        <f t="shared" si="60"/>
        <v>3647.748</v>
      </c>
      <c r="R341" s="138" t="s">
        <v>121</v>
      </c>
      <c r="S341" s="9">
        <f t="shared" si="61"/>
        <v>473.27250620234446</v>
      </c>
      <c r="T341" s="25"/>
      <c r="W341" s="139">
        <f t="shared" si="63"/>
        <v>14734.39</v>
      </c>
      <c r="X341" s="139">
        <f t="shared" si="54"/>
        <v>12708.887499999999</v>
      </c>
      <c r="Z341" s="139">
        <f t="shared" si="64"/>
        <v>61062.44</v>
      </c>
      <c r="AA341" s="139">
        <f t="shared" si="55"/>
        <v>207493.35</v>
      </c>
      <c r="AC341" s="84">
        <v>8000</v>
      </c>
      <c r="AD341" s="84">
        <v>30000</v>
      </c>
      <c r="AE341" s="84">
        <v>100</v>
      </c>
      <c r="AF341" s="84">
        <v>6</v>
      </c>
      <c r="AG341" s="84">
        <v>10</v>
      </c>
      <c r="AH341" s="84">
        <v>35000</v>
      </c>
    </row>
    <row r="342" spans="1:34" ht="20.100000000000001" customHeight="1">
      <c r="A342" s="65">
        <v>39955</v>
      </c>
      <c r="B342" s="65"/>
      <c r="C342" s="8">
        <v>83</v>
      </c>
      <c r="D342" s="8">
        <v>128460</v>
      </c>
      <c r="E342" s="145">
        <f t="shared" si="62"/>
        <v>8350</v>
      </c>
      <c r="F342" s="9">
        <v>7.68</v>
      </c>
      <c r="G342" s="9">
        <v>54.8</v>
      </c>
      <c r="H342" s="9"/>
      <c r="I342" s="8">
        <v>955.76</v>
      </c>
      <c r="J342" s="8">
        <f t="shared" si="59"/>
        <v>7980.5959999999995</v>
      </c>
      <c r="K342" s="54"/>
      <c r="L342" s="9">
        <v>38.770000000000003</v>
      </c>
      <c r="M342" s="8">
        <v>67</v>
      </c>
      <c r="N342" s="8">
        <v>171</v>
      </c>
      <c r="O342" s="8">
        <v>7</v>
      </c>
      <c r="P342" s="8">
        <f t="shared" si="58"/>
        <v>245</v>
      </c>
      <c r="Q342" s="8">
        <f t="shared" si="60"/>
        <v>2045.75</v>
      </c>
      <c r="R342" s="138" t="s">
        <v>121</v>
      </c>
      <c r="S342" s="9">
        <f t="shared" si="61"/>
        <v>274.26828414936983</v>
      </c>
      <c r="T342" s="25"/>
      <c r="W342" s="139">
        <f t="shared" si="63"/>
        <v>12747.886499999999</v>
      </c>
      <c r="X342" s="139">
        <f t="shared" ref="X342:X405" si="65">AVERAGE(J331:J342)</f>
        <v>12404.727166666666</v>
      </c>
      <c r="Z342" s="139">
        <f t="shared" si="64"/>
        <v>69008.453999999998</v>
      </c>
      <c r="AA342" s="139">
        <f t="shared" ref="AA342:AA405" si="66">360000-(SUM(J331:J342))</f>
        <v>211143.274</v>
      </c>
      <c r="AC342" s="84">
        <v>8000</v>
      </c>
      <c r="AD342" s="84">
        <v>30000</v>
      </c>
      <c r="AE342" s="84">
        <v>100</v>
      </c>
      <c r="AF342" s="84">
        <v>6</v>
      </c>
      <c r="AG342" s="84">
        <v>10</v>
      </c>
      <c r="AH342" s="84">
        <v>35000</v>
      </c>
    </row>
    <row r="343" spans="1:34" ht="20.100000000000001" customHeight="1">
      <c r="A343" s="65">
        <v>39962</v>
      </c>
      <c r="B343" s="65"/>
      <c r="C343" s="8">
        <v>87</v>
      </c>
      <c r="D343" s="8">
        <v>137150</v>
      </c>
      <c r="E343" s="145">
        <f t="shared" si="62"/>
        <v>8690</v>
      </c>
      <c r="F343" s="9">
        <v>7.66</v>
      </c>
      <c r="G343" s="9">
        <v>46.8</v>
      </c>
      <c r="H343" s="9"/>
      <c r="I343" s="8">
        <v>874.49</v>
      </c>
      <c r="J343" s="8">
        <f t="shared" si="59"/>
        <v>7599.3180999999995</v>
      </c>
      <c r="K343" s="54"/>
      <c r="L343" s="9">
        <v>30.42</v>
      </c>
      <c r="M343" s="8">
        <v>88</v>
      </c>
      <c r="N343" s="8">
        <v>161</v>
      </c>
      <c r="O343" s="8">
        <v>9</v>
      </c>
      <c r="P343" s="8">
        <f t="shared" si="58"/>
        <v>258</v>
      </c>
      <c r="Q343" s="8">
        <f t="shared" si="60"/>
        <v>2242.02</v>
      </c>
      <c r="R343" s="138" t="s">
        <v>121</v>
      </c>
      <c r="S343" s="9">
        <f t="shared" si="61"/>
        <v>298.02374183306927</v>
      </c>
      <c r="T343" s="25"/>
      <c r="W343" s="139">
        <f t="shared" si="63"/>
        <v>10187.541024999999</v>
      </c>
      <c r="X343" s="139">
        <f t="shared" si="65"/>
        <v>12200.403675</v>
      </c>
      <c r="Z343" s="139">
        <f t="shared" si="64"/>
        <v>79249.835900000005</v>
      </c>
      <c r="AA343" s="139">
        <f t="shared" si="66"/>
        <v>213595.15590000001</v>
      </c>
      <c r="AC343" s="84">
        <v>8000</v>
      </c>
      <c r="AD343" s="84">
        <v>30000</v>
      </c>
      <c r="AE343" s="84">
        <v>100</v>
      </c>
      <c r="AF343" s="84">
        <v>6</v>
      </c>
      <c r="AG343" s="84">
        <v>10</v>
      </c>
      <c r="AH343" s="84">
        <v>35000</v>
      </c>
    </row>
    <row r="344" spans="1:34" ht="20.100000000000001" customHeight="1">
      <c r="A344" s="65">
        <v>39969</v>
      </c>
      <c r="B344" s="65"/>
      <c r="C344" s="8">
        <v>118</v>
      </c>
      <c r="D344" s="8">
        <v>148960</v>
      </c>
      <c r="E344" s="145">
        <f t="shared" si="62"/>
        <v>11810</v>
      </c>
      <c r="F344" s="9">
        <v>7.58</v>
      </c>
      <c r="G344" s="9">
        <v>83.2</v>
      </c>
      <c r="H344" s="9"/>
      <c r="I344" s="8">
        <v>1215</v>
      </c>
      <c r="J344" s="8">
        <f t="shared" si="59"/>
        <v>14349.15</v>
      </c>
      <c r="K344" s="54"/>
      <c r="L344" s="9">
        <v>86.38</v>
      </c>
      <c r="M344" s="8">
        <v>87.14</v>
      </c>
      <c r="N344" s="8">
        <v>185.26</v>
      </c>
      <c r="O344" s="8">
        <v>5.4</v>
      </c>
      <c r="P344" s="8">
        <f t="shared" si="58"/>
        <v>277.79999999999995</v>
      </c>
      <c r="Q344" s="8">
        <f t="shared" si="60"/>
        <v>3280.8179999999998</v>
      </c>
      <c r="R344" s="138" t="s">
        <v>121</v>
      </c>
      <c r="S344" s="9">
        <f t="shared" si="61"/>
        <v>436.68157647106881</v>
      </c>
      <c r="T344" s="25"/>
      <c r="W344" s="139">
        <f t="shared" si="63"/>
        <v>10789.888525</v>
      </c>
      <c r="X344" s="139">
        <f t="shared" si="65"/>
        <v>12207.341175</v>
      </c>
      <c r="Z344" s="139">
        <f t="shared" si="64"/>
        <v>76840.445899999992</v>
      </c>
      <c r="AA344" s="139">
        <f t="shared" si="66"/>
        <v>213511.90590000001</v>
      </c>
      <c r="AC344" s="84">
        <v>8000</v>
      </c>
      <c r="AD344" s="84">
        <v>30000</v>
      </c>
      <c r="AE344" s="84">
        <v>100</v>
      </c>
      <c r="AF344" s="84">
        <v>6</v>
      </c>
      <c r="AG344" s="84">
        <v>10</v>
      </c>
      <c r="AH344" s="84">
        <v>35000</v>
      </c>
    </row>
    <row r="345" spans="1:34" ht="20.100000000000001" customHeight="1">
      <c r="A345" s="65">
        <v>39976</v>
      </c>
      <c r="B345" s="65"/>
      <c r="C345" s="8">
        <v>157</v>
      </c>
      <c r="D345" s="8">
        <v>164620</v>
      </c>
      <c r="E345" s="145">
        <f t="shared" si="62"/>
        <v>15660</v>
      </c>
      <c r="F345" s="9">
        <v>7.53</v>
      </c>
      <c r="G345" s="9">
        <v>43.2</v>
      </c>
      <c r="H345" s="9"/>
      <c r="I345" s="8">
        <v>1230.25</v>
      </c>
      <c r="J345" s="8">
        <f t="shared" si="59"/>
        <v>19265.715</v>
      </c>
      <c r="K345" s="54"/>
      <c r="L345" s="9">
        <v>69.78</v>
      </c>
      <c r="M345" s="8">
        <v>221.27</v>
      </c>
      <c r="N345" s="8">
        <v>193.95</v>
      </c>
      <c r="O345" s="8">
        <v>12.92</v>
      </c>
      <c r="P345" s="8">
        <f t="shared" si="58"/>
        <v>428.14000000000004</v>
      </c>
      <c r="Q345" s="8">
        <f t="shared" si="60"/>
        <v>6704.6724000000004</v>
      </c>
      <c r="R345" s="138" t="s">
        <v>121</v>
      </c>
      <c r="S345" s="9">
        <f t="shared" si="61"/>
        <v>868.19025925361768</v>
      </c>
      <c r="T345" s="25"/>
      <c r="W345" s="139">
        <f t="shared" si="63"/>
        <v>12298.694775</v>
      </c>
      <c r="X345" s="139">
        <f t="shared" si="65"/>
        <v>12773.409925</v>
      </c>
      <c r="Z345" s="139">
        <f t="shared" si="64"/>
        <v>70805.2209</v>
      </c>
      <c r="AA345" s="139">
        <f t="shared" si="66"/>
        <v>206719.0809</v>
      </c>
      <c r="AC345" s="84">
        <v>8000</v>
      </c>
      <c r="AD345" s="84">
        <v>30000</v>
      </c>
      <c r="AE345" s="84">
        <v>100</v>
      </c>
      <c r="AF345" s="84">
        <v>6</v>
      </c>
      <c r="AG345" s="84">
        <v>10</v>
      </c>
      <c r="AH345" s="84">
        <v>35000</v>
      </c>
    </row>
    <row r="346" spans="1:34" ht="20.100000000000001" customHeight="1">
      <c r="A346" s="65">
        <v>39983</v>
      </c>
      <c r="B346" s="65"/>
      <c r="C346" s="8">
        <v>119</v>
      </c>
      <c r="D346" s="8">
        <v>176540</v>
      </c>
      <c r="E346" s="145">
        <f t="shared" si="62"/>
        <v>11920</v>
      </c>
      <c r="F346" s="9">
        <v>7.68</v>
      </c>
      <c r="G346" s="9">
        <v>55.2</v>
      </c>
      <c r="H346" s="9"/>
      <c r="I346" s="8">
        <v>1324.49</v>
      </c>
      <c r="J346" s="8">
        <f t="shared" si="59"/>
        <v>15787.9208</v>
      </c>
      <c r="K346" s="54"/>
      <c r="L346" s="9">
        <v>87.77</v>
      </c>
      <c r="M346" s="8">
        <v>77.44</v>
      </c>
      <c r="N346" s="8">
        <v>226.1</v>
      </c>
      <c r="O346" s="8">
        <v>10.242419999999999</v>
      </c>
      <c r="P346" s="8">
        <f t="shared" si="58"/>
        <v>313.78241999999995</v>
      </c>
      <c r="Q346" s="8">
        <f t="shared" si="60"/>
        <v>3740.2864463999995</v>
      </c>
      <c r="R346" s="138" t="s">
        <v>121</v>
      </c>
      <c r="S346" s="9">
        <f t="shared" si="61"/>
        <v>503.68108240662747</v>
      </c>
      <c r="T346" s="25"/>
      <c r="W346" s="139">
        <f t="shared" si="63"/>
        <v>14250.525974999999</v>
      </c>
      <c r="X346" s="139">
        <f t="shared" si="65"/>
        <v>13669.839991666668</v>
      </c>
      <c r="Z346" s="139">
        <f t="shared" si="64"/>
        <v>62997.896100000005</v>
      </c>
      <c r="AA346" s="139">
        <f t="shared" si="66"/>
        <v>195961.92009999999</v>
      </c>
      <c r="AC346" s="84">
        <v>8000</v>
      </c>
      <c r="AD346" s="84">
        <v>30000</v>
      </c>
      <c r="AE346" s="84">
        <v>100</v>
      </c>
      <c r="AF346" s="84">
        <v>6</v>
      </c>
      <c r="AG346" s="84">
        <v>10</v>
      </c>
      <c r="AH346" s="84">
        <v>35000</v>
      </c>
    </row>
    <row r="347" spans="1:34" ht="20.100000000000001" customHeight="1">
      <c r="A347" s="65">
        <v>39990</v>
      </c>
      <c r="B347" s="65"/>
      <c r="C347" s="8">
        <v>103</v>
      </c>
      <c r="D347" s="8">
        <v>186860</v>
      </c>
      <c r="E347" s="145">
        <f t="shared" si="62"/>
        <v>10320</v>
      </c>
      <c r="F347" s="9">
        <v>7.71</v>
      </c>
      <c r="G347" s="9">
        <v>68.8</v>
      </c>
      <c r="H347" s="9"/>
      <c r="I347" s="8">
        <v>1063.56</v>
      </c>
      <c r="J347" s="8">
        <f t="shared" si="59"/>
        <v>10975.939199999999</v>
      </c>
      <c r="K347" s="54"/>
      <c r="L347" s="9">
        <v>98.31</v>
      </c>
      <c r="M347" s="8">
        <v>30.6</v>
      </c>
      <c r="N347" s="8">
        <v>175.42</v>
      </c>
      <c r="O347" s="8">
        <v>8.32</v>
      </c>
      <c r="P347" s="8">
        <f t="shared" si="58"/>
        <v>214.33999999999997</v>
      </c>
      <c r="Q347" s="8">
        <f t="shared" si="60"/>
        <v>2211.9887999999996</v>
      </c>
      <c r="R347" s="138" t="s">
        <v>121</v>
      </c>
      <c r="S347" s="9">
        <f t="shared" si="61"/>
        <v>302.54145643826979</v>
      </c>
      <c r="T347" s="25"/>
      <c r="W347" s="139">
        <f t="shared" si="63"/>
        <v>15094.68125</v>
      </c>
      <c r="X347" s="139">
        <f t="shared" si="65"/>
        <v>13902.401591666667</v>
      </c>
      <c r="Z347" s="139">
        <f t="shared" si="64"/>
        <v>59621.275000000001</v>
      </c>
      <c r="AA347" s="139">
        <f t="shared" si="66"/>
        <v>193171.18090000001</v>
      </c>
      <c r="AC347" s="84">
        <v>8000</v>
      </c>
      <c r="AD347" s="84">
        <v>30000</v>
      </c>
      <c r="AE347" s="84">
        <v>100</v>
      </c>
      <c r="AF347" s="84">
        <v>6</v>
      </c>
      <c r="AG347" s="84">
        <v>10</v>
      </c>
      <c r="AH347" s="84">
        <v>35000</v>
      </c>
    </row>
    <row r="348" spans="1:34" ht="20.100000000000001" customHeight="1">
      <c r="A348" s="65">
        <v>39997</v>
      </c>
      <c r="B348" s="65"/>
      <c r="C348" s="8">
        <v>104</v>
      </c>
      <c r="D348" s="8">
        <v>197260</v>
      </c>
      <c r="E348" s="145">
        <f t="shared" si="62"/>
        <v>10400</v>
      </c>
      <c r="F348" s="9">
        <v>7.85</v>
      </c>
      <c r="G348" s="9">
        <v>67.2</v>
      </c>
      <c r="H348" s="9"/>
      <c r="I348" s="8">
        <v>1105.7</v>
      </c>
      <c r="J348" s="8">
        <f t="shared" si="59"/>
        <v>11499.28</v>
      </c>
      <c r="K348" s="54"/>
      <c r="L348" s="9">
        <v>101.49</v>
      </c>
      <c r="M348" s="8">
        <v>33</v>
      </c>
      <c r="N348" s="8">
        <v>142</v>
      </c>
      <c r="O348" s="8">
        <v>6.53</v>
      </c>
      <c r="P348" s="8">
        <f t="shared" si="58"/>
        <v>181.53</v>
      </c>
      <c r="Q348" s="8">
        <f t="shared" si="60"/>
        <v>1887.912</v>
      </c>
      <c r="R348" s="138" t="s">
        <v>121</v>
      </c>
      <c r="S348" s="9">
        <f t="shared" si="61"/>
        <v>256.69998497780813</v>
      </c>
      <c r="T348" s="25"/>
      <c r="W348" s="139">
        <f t="shared" si="63"/>
        <v>14382.213750000001</v>
      </c>
      <c r="X348" s="139">
        <f t="shared" si="65"/>
        <v>13560.071591666667</v>
      </c>
      <c r="Z348" s="139">
        <f t="shared" si="64"/>
        <v>62471.144999999997</v>
      </c>
      <c r="AA348" s="139">
        <f t="shared" si="66"/>
        <v>197279.1409</v>
      </c>
      <c r="AC348" s="84">
        <v>8000</v>
      </c>
      <c r="AD348" s="84">
        <v>30000</v>
      </c>
      <c r="AE348" s="84">
        <v>100</v>
      </c>
      <c r="AF348" s="84">
        <v>6</v>
      </c>
      <c r="AG348" s="84">
        <v>10</v>
      </c>
      <c r="AH348" s="84">
        <v>35000</v>
      </c>
    </row>
    <row r="349" spans="1:34" ht="20.100000000000001" customHeight="1">
      <c r="A349" s="65">
        <v>40004</v>
      </c>
      <c r="B349" s="65"/>
      <c r="C349" s="8">
        <v>137</v>
      </c>
      <c r="D349" s="8">
        <v>210990</v>
      </c>
      <c r="E349" s="145">
        <f t="shared" si="62"/>
        <v>13730</v>
      </c>
      <c r="F349" s="9">
        <v>7.48</v>
      </c>
      <c r="G349" s="9">
        <v>55.6</v>
      </c>
      <c r="H349" s="9"/>
      <c r="I349" s="8">
        <v>998.98</v>
      </c>
      <c r="J349" s="8">
        <f t="shared" si="59"/>
        <v>13715.9954</v>
      </c>
      <c r="K349" s="54"/>
      <c r="L349" s="9">
        <v>80.510000000000005</v>
      </c>
      <c r="M349" s="8">
        <v>32.965220000000002</v>
      </c>
      <c r="N349" s="8">
        <v>148.66</v>
      </c>
      <c r="O349" s="8">
        <v>4.18</v>
      </c>
      <c r="P349" s="8">
        <f t="shared" si="58"/>
        <v>185.80522000000002</v>
      </c>
      <c r="Q349" s="8">
        <f t="shared" si="60"/>
        <v>2551.1056706000004</v>
      </c>
      <c r="R349" s="138" t="s">
        <v>121</v>
      </c>
      <c r="S349" s="9">
        <f t="shared" si="61"/>
        <v>346.31915684715938</v>
      </c>
      <c r="T349" s="25"/>
      <c r="W349" s="139">
        <f t="shared" si="63"/>
        <v>12994.78385</v>
      </c>
      <c r="X349" s="139">
        <f t="shared" si="65"/>
        <v>13342.622875000001</v>
      </c>
      <c r="Z349" s="139">
        <f t="shared" si="64"/>
        <v>68020.864600000001</v>
      </c>
      <c r="AA349" s="139">
        <f t="shared" si="66"/>
        <v>199888.52549999999</v>
      </c>
      <c r="AC349" s="84">
        <v>8000</v>
      </c>
      <c r="AD349" s="84">
        <v>30000</v>
      </c>
      <c r="AE349" s="84">
        <v>100</v>
      </c>
      <c r="AF349" s="84">
        <v>6</v>
      </c>
      <c r="AG349" s="84">
        <v>10</v>
      </c>
      <c r="AH349" s="84">
        <v>35000</v>
      </c>
    </row>
    <row r="350" spans="1:34" ht="20.100000000000001" customHeight="1">
      <c r="A350" s="65">
        <v>40011</v>
      </c>
      <c r="B350" s="65"/>
      <c r="C350" s="8">
        <v>166</v>
      </c>
      <c r="D350" s="8">
        <v>227580</v>
      </c>
      <c r="E350" s="145">
        <f t="shared" si="62"/>
        <v>16590</v>
      </c>
      <c r="F350" s="9">
        <v>7.57</v>
      </c>
      <c r="G350" s="9">
        <v>35.200000000000003</v>
      </c>
      <c r="H350" s="9"/>
      <c r="I350" s="8">
        <v>1173.5999999999999</v>
      </c>
      <c r="J350" s="8">
        <f t="shared" si="59"/>
        <v>19470.024000000001</v>
      </c>
      <c r="K350" s="54"/>
      <c r="L350" s="9">
        <v>62.72</v>
      </c>
      <c r="M350" s="8">
        <v>85</v>
      </c>
      <c r="N350" s="8">
        <v>188</v>
      </c>
      <c r="O350" s="8">
        <v>7</v>
      </c>
      <c r="P350" s="8">
        <f t="shared" si="58"/>
        <v>280</v>
      </c>
      <c r="Q350" s="8">
        <f t="shared" si="60"/>
        <v>4645.2</v>
      </c>
      <c r="R350" s="138" t="s">
        <v>121</v>
      </c>
      <c r="S350" s="9">
        <f t="shared" si="61"/>
        <v>619.74902819724946</v>
      </c>
      <c r="T350" s="25"/>
      <c r="W350" s="139">
        <f t="shared" si="63"/>
        <v>13915.309649999999</v>
      </c>
      <c r="X350" s="139">
        <f t="shared" si="65"/>
        <v>13637.907374999997</v>
      </c>
      <c r="Z350" s="139">
        <f t="shared" si="64"/>
        <v>64338.761400000003</v>
      </c>
      <c r="AA350" s="139">
        <f t="shared" si="66"/>
        <v>196345.11150000003</v>
      </c>
      <c r="AC350" s="84">
        <v>8000</v>
      </c>
      <c r="AD350" s="84">
        <v>30000</v>
      </c>
      <c r="AE350" s="84">
        <v>100</v>
      </c>
      <c r="AF350" s="84">
        <v>6</v>
      </c>
      <c r="AG350" s="84">
        <v>10</v>
      </c>
      <c r="AH350" s="84">
        <v>35000</v>
      </c>
    </row>
    <row r="351" spans="1:34" ht="20.100000000000001" customHeight="1">
      <c r="A351" s="65">
        <v>40018</v>
      </c>
      <c r="B351" s="65"/>
      <c r="C351" s="8">
        <v>181</v>
      </c>
      <c r="D351" s="8">
        <v>245680</v>
      </c>
      <c r="E351" s="145">
        <f t="shared" si="62"/>
        <v>18100</v>
      </c>
      <c r="F351" s="9">
        <v>7.56</v>
      </c>
      <c r="G351" s="9">
        <v>52.4</v>
      </c>
      <c r="H351" s="9"/>
      <c r="I351" s="8">
        <v>1088.1600000000001</v>
      </c>
      <c r="J351" s="8">
        <f t="shared" si="59"/>
        <v>19695.696</v>
      </c>
      <c r="K351" s="54"/>
      <c r="L351" s="9">
        <v>60.33</v>
      </c>
      <c r="M351" s="8">
        <v>109</v>
      </c>
      <c r="N351" s="8">
        <v>157</v>
      </c>
      <c r="O351" s="8">
        <v>6</v>
      </c>
      <c r="P351" s="8">
        <f t="shared" si="58"/>
        <v>272</v>
      </c>
      <c r="Q351" s="8">
        <f t="shared" si="60"/>
        <v>4923.2</v>
      </c>
      <c r="R351" s="138" t="s">
        <v>121</v>
      </c>
      <c r="S351" s="9">
        <f t="shared" si="61"/>
        <v>647.44837624345996</v>
      </c>
      <c r="T351" s="25"/>
      <c r="W351" s="139">
        <f t="shared" si="63"/>
        <v>16095.24885</v>
      </c>
      <c r="X351" s="139">
        <f t="shared" si="65"/>
        <v>13792.490374999999</v>
      </c>
      <c r="Z351" s="139">
        <f t="shared" si="64"/>
        <v>55619.0046</v>
      </c>
      <c r="AA351" s="139">
        <f t="shared" si="66"/>
        <v>194490.11550000001</v>
      </c>
      <c r="AC351" s="84">
        <v>8000</v>
      </c>
      <c r="AD351" s="84">
        <v>30000</v>
      </c>
      <c r="AE351" s="84">
        <v>100</v>
      </c>
      <c r="AF351" s="84">
        <v>6</v>
      </c>
      <c r="AG351" s="84">
        <v>10</v>
      </c>
      <c r="AH351" s="84">
        <v>35000</v>
      </c>
    </row>
    <row r="352" spans="1:34" ht="20.100000000000001" customHeight="1">
      <c r="A352" s="65">
        <v>40025</v>
      </c>
      <c r="B352" s="65"/>
      <c r="C352" s="8">
        <v>131</v>
      </c>
      <c r="D352" s="8">
        <v>258750</v>
      </c>
      <c r="E352" s="145">
        <f t="shared" si="62"/>
        <v>13070</v>
      </c>
      <c r="F352" s="9">
        <v>7.71</v>
      </c>
      <c r="G352" s="9">
        <v>62.8</v>
      </c>
      <c r="H352" s="9"/>
      <c r="I352" s="8">
        <v>993.89</v>
      </c>
      <c r="J352" s="8">
        <f t="shared" si="59"/>
        <v>12990.142300000001</v>
      </c>
      <c r="K352" s="54"/>
      <c r="L352" s="9">
        <v>61.57</v>
      </c>
      <c r="M352" s="8">
        <v>148</v>
      </c>
      <c r="N352" s="8">
        <v>58</v>
      </c>
      <c r="O352" s="8">
        <v>10</v>
      </c>
      <c r="P352" s="8">
        <f t="shared" si="58"/>
        <v>216</v>
      </c>
      <c r="Q352" s="8">
        <f t="shared" si="60"/>
        <v>2823.12</v>
      </c>
      <c r="R352" s="138" t="s">
        <v>121</v>
      </c>
      <c r="S352" s="9">
        <f t="shared" si="61"/>
        <v>357.57168801230256</v>
      </c>
      <c r="T352" s="25"/>
      <c r="W352" s="139">
        <f t="shared" si="63"/>
        <v>16467.964425000002</v>
      </c>
      <c r="X352" s="139">
        <f t="shared" si="65"/>
        <v>13880.022233333331</v>
      </c>
      <c r="Z352" s="139">
        <f t="shared" si="64"/>
        <v>54128.142299999992</v>
      </c>
      <c r="AA352" s="139">
        <f t="shared" si="66"/>
        <v>193439.73320000002</v>
      </c>
      <c r="AC352" s="84">
        <v>8000</v>
      </c>
      <c r="AD352" s="84">
        <v>30000</v>
      </c>
      <c r="AE352" s="84">
        <v>100</v>
      </c>
      <c r="AF352" s="84">
        <v>6</v>
      </c>
      <c r="AG352" s="84">
        <v>10</v>
      </c>
      <c r="AH352" s="84">
        <v>35000</v>
      </c>
    </row>
    <row r="353" spans="1:34" ht="20.100000000000001" customHeight="1">
      <c r="A353" s="65">
        <v>40032</v>
      </c>
      <c r="B353" s="65"/>
      <c r="C353" s="8">
        <v>133</v>
      </c>
      <c r="D353" s="8">
        <v>272070</v>
      </c>
      <c r="E353" s="145">
        <f t="shared" si="62"/>
        <v>13320</v>
      </c>
      <c r="F353" s="9">
        <v>7.59</v>
      </c>
      <c r="G353" s="9">
        <v>61.6</v>
      </c>
      <c r="H353" s="9"/>
      <c r="I353" s="8">
        <v>924.35</v>
      </c>
      <c r="J353" s="8">
        <f t="shared" si="59"/>
        <v>12312.342000000001</v>
      </c>
      <c r="K353" s="54"/>
      <c r="L353" s="9">
        <v>78.87</v>
      </c>
      <c r="M353" s="8">
        <v>72.820170000000005</v>
      </c>
      <c r="N353" s="8">
        <v>118.16</v>
      </c>
      <c r="O353" s="8">
        <v>5.4275599999999997</v>
      </c>
      <c r="P353" s="8">
        <f t="shared" si="58"/>
        <v>196.40772999999999</v>
      </c>
      <c r="Q353" s="8">
        <f t="shared" si="60"/>
        <v>2616.1509636000001</v>
      </c>
      <c r="R353" s="138" t="s">
        <v>121</v>
      </c>
      <c r="S353" s="9">
        <f t="shared" si="61"/>
        <v>345.86097863472435</v>
      </c>
      <c r="T353" s="25"/>
      <c r="W353" s="139">
        <f t="shared" si="63"/>
        <v>16117.051074999999</v>
      </c>
      <c r="X353" s="139">
        <f t="shared" si="65"/>
        <v>13803.509900000003</v>
      </c>
      <c r="Z353" s="139">
        <f t="shared" si="64"/>
        <v>55531.795700000002</v>
      </c>
      <c r="AA353" s="139">
        <f t="shared" si="66"/>
        <v>194357.88119999997</v>
      </c>
      <c r="AC353" s="84">
        <v>8000</v>
      </c>
      <c r="AD353" s="84">
        <v>30000</v>
      </c>
      <c r="AE353" s="84">
        <v>100</v>
      </c>
      <c r="AF353" s="84">
        <v>6</v>
      </c>
      <c r="AG353" s="84">
        <v>10</v>
      </c>
      <c r="AH353" s="84">
        <v>35000</v>
      </c>
    </row>
    <row r="354" spans="1:34" ht="20.100000000000001" customHeight="1">
      <c r="A354" s="65">
        <v>40039</v>
      </c>
      <c r="B354" s="65"/>
      <c r="C354" s="8">
        <v>129</v>
      </c>
      <c r="D354" s="8">
        <v>284990</v>
      </c>
      <c r="E354" s="145">
        <f t="shared" si="62"/>
        <v>12920</v>
      </c>
      <c r="F354" s="9">
        <v>7.78</v>
      </c>
      <c r="G354" s="9">
        <v>48</v>
      </c>
      <c r="H354" s="9"/>
      <c r="I354" s="8">
        <v>1116.71</v>
      </c>
      <c r="J354" s="8">
        <f t="shared" si="59"/>
        <v>14427.8932</v>
      </c>
      <c r="K354" s="54"/>
      <c r="L354" s="9">
        <v>84.43</v>
      </c>
      <c r="M354" s="8">
        <v>12</v>
      </c>
      <c r="N354" s="8">
        <v>48</v>
      </c>
      <c r="O354" s="8">
        <v>179</v>
      </c>
      <c r="P354" s="8">
        <f t="shared" si="58"/>
        <v>239</v>
      </c>
      <c r="Q354" s="8">
        <f t="shared" si="60"/>
        <v>3087.88</v>
      </c>
      <c r="R354" s="138" t="s">
        <v>121</v>
      </c>
      <c r="S354" s="9">
        <f t="shared" si="61"/>
        <v>476.6699694478732</v>
      </c>
      <c r="T354" s="25"/>
      <c r="W354" s="139">
        <f t="shared" si="63"/>
        <v>14856.518375000001</v>
      </c>
      <c r="X354" s="139">
        <f t="shared" si="65"/>
        <v>14340.784666666666</v>
      </c>
      <c r="Z354" s="139">
        <f t="shared" si="64"/>
        <v>60573.926499999994</v>
      </c>
      <c r="AA354" s="139">
        <f t="shared" si="66"/>
        <v>187910.584</v>
      </c>
      <c r="AC354" s="84">
        <v>8000</v>
      </c>
      <c r="AD354" s="84">
        <v>30000</v>
      </c>
      <c r="AE354" s="84">
        <v>100</v>
      </c>
      <c r="AF354" s="84">
        <v>6</v>
      </c>
      <c r="AG354" s="84">
        <v>10</v>
      </c>
      <c r="AH354" s="84">
        <v>35000</v>
      </c>
    </row>
    <row r="355" spans="1:34" ht="20.100000000000001" customHeight="1">
      <c r="A355" s="65">
        <v>40046</v>
      </c>
      <c r="B355" s="65"/>
      <c r="C355" s="8">
        <v>153</v>
      </c>
      <c r="D355" s="8">
        <v>300270</v>
      </c>
      <c r="E355" s="145">
        <f t="shared" si="62"/>
        <v>15280</v>
      </c>
      <c r="F355" s="9">
        <v>7.46</v>
      </c>
      <c r="G355" s="9">
        <v>50.4</v>
      </c>
      <c r="H355" s="9"/>
      <c r="I355" s="8">
        <v>1073</v>
      </c>
      <c r="J355" s="8">
        <f t="shared" si="59"/>
        <v>16395.439999999999</v>
      </c>
      <c r="K355" s="54"/>
      <c r="L355" s="9">
        <v>67.849999999999994</v>
      </c>
      <c r="M355" s="8">
        <v>33</v>
      </c>
      <c r="N355" s="8">
        <v>191</v>
      </c>
      <c r="O355" s="8">
        <v>6</v>
      </c>
      <c r="P355" s="8">
        <f t="shared" si="58"/>
        <v>230</v>
      </c>
      <c r="Q355" s="8">
        <f t="shared" si="60"/>
        <v>3514.4</v>
      </c>
      <c r="R355" s="138" t="s">
        <v>121</v>
      </c>
      <c r="S355" s="9">
        <f t="shared" si="61"/>
        <v>479.63129588290394</v>
      </c>
      <c r="T355" s="25"/>
      <c r="W355" s="139">
        <f t="shared" si="63"/>
        <v>14031.454375000001</v>
      </c>
      <c r="X355" s="139">
        <f t="shared" si="65"/>
        <v>15073.794824999999</v>
      </c>
      <c r="Z355" s="139">
        <f t="shared" si="64"/>
        <v>63874.182499999995</v>
      </c>
      <c r="AA355" s="139">
        <f t="shared" si="66"/>
        <v>179114.4621</v>
      </c>
      <c r="AC355" s="84">
        <v>8000</v>
      </c>
      <c r="AD355" s="84">
        <v>30000</v>
      </c>
      <c r="AE355" s="84">
        <v>100</v>
      </c>
      <c r="AF355" s="84">
        <v>6</v>
      </c>
      <c r="AG355" s="84">
        <v>10</v>
      </c>
      <c r="AH355" s="84">
        <v>35000</v>
      </c>
    </row>
    <row r="356" spans="1:34" ht="20.100000000000001" customHeight="1">
      <c r="A356" s="65">
        <v>40053</v>
      </c>
      <c r="B356" s="65"/>
      <c r="C356" s="8">
        <v>175</v>
      </c>
      <c r="D356" s="8">
        <v>317760</v>
      </c>
      <c r="E356" s="145">
        <f t="shared" si="62"/>
        <v>17490</v>
      </c>
      <c r="F356" s="9">
        <v>7.6</v>
      </c>
      <c r="G356" s="9">
        <v>35.799999999999997</v>
      </c>
      <c r="H356" s="9"/>
      <c r="I356" s="8">
        <v>997</v>
      </c>
      <c r="J356" s="8">
        <f t="shared" si="59"/>
        <v>17437.53</v>
      </c>
      <c r="K356" s="54"/>
      <c r="L356" s="9">
        <v>61.91</v>
      </c>
      <c r="M356" s="8">
        <v>62.48</v>
      </c>
      <c r="N356" s="8">
        <v>164.56</v>
      </c>
      <c r="O356" s="8">
        <v>5</v>
      </c>
      <c r="P356" s="8">
        <f t="shared" si="58"/>
        <v>232.04</v>
      </c>
      <c r="Q356" s="8">
        <f t="shared" si="60"/>
        <v>4058.3796000000002</v>
      </c>
      <c r="R356" s="138" t="s">
        <v>121</v>
      </c>
      <c r="S356" s="9">
        <f t="shared" si="61"/>
        <v>543.78393448363408</v>
      </c>
      <c r="T356" s="25"/>
      <c r="W356" s="139">
        <f t="shared" si="63"/>
        <v>15143.301299999999</v>
      </c>
      <c r="X356" s="139">
        <f t="shared" si="65"/>
        <v>15331.159825000001</v>
      </c>
      <c r="Z356" s="139">
        <f t="shared" si="64"/>
        <v>59426.794800000003</v>
      </c>
      <c r="AA356" s="139">
        <f t="shared" si="66"/>
        <v>176026.0821</v>
      </c>
      <c r="AC356" s="84">
        <v>8000</v>
      </c>
      <c r="AD356" s="84">
        <v>30000</v>
      </c>
      <c r="AE356" s="84">
        <v>100</v>
      </c>
      <c r="AF356" s="84">
        <v>6</v>
      </c>
      <c r="AG356" s="84">
        <v>10</v>
      </c>
      <c r="AH356" s="84">
        <v>35000</v>
      </c>
    </row>
    <row r="357" spans="1:34" ht="20.100000000000001" customHeight="1">
      <c r="A357" s="65">
        <v>40060</v>
      </c>
      <c r="B357" s="65"/>
      <c r="C357" s="8">
        <v>157</v>
      </c>
      <c r="D357" s="8">
        <v>333530</v>
      </c>
      <c r="E357" s="145">
        <f t="shared" si="62"/>
        <v>15770</v>
      </c>
      <c r="F357" s="9">
        <v>7.52</v>
      </c>
      <c r="G357" s="9">
        <v>44.8</v>
      </c>
      <c r="H357" s="9"/>
      <c r="I357" s="8">
        <v>1067</v>
      </c>
      <c r="J357" s="8">
        <f t="shared" si="59"/>
        <v>16826.59</v>
      </c>
      <c r="K357" s="54"/>
      <c r="L357" s="9">
        <v>69.290000000000006</v>
      </c>
      <c r="M357" s="8">
        <v>41.4</v>
      </c>
      <c r="N357" s="8">
        <v>189.15</v>
      </c>
      <c r="O357" s="8">
        <v>4.29</v>
      </c>
      <c r="P357" s="8">
        <f t="shared" ref="P357:P388" si="67">M357+N357+O357</f>
        <v>234.84</v>
      </c>
      <c r="Q357" s="8">
        <f t="shared" si="60"/>
        <v>3703.4268000000002</v>
      </c>
      <c r="R357" s="138" t="s">
        <v>121</v>
      </c>
      <c r="S357" s="9">
        <f t="shared" si="61"/>
        <v>502.47955514352492</v>
      </c>
      <c r="T357" s="25"/>
      <c r="W357" s="139">
        <f t="shared" si="63"/>
        <v>16271.863300000001</v>
      </c>
      <c r="X357" s="139">
        <f t="shared" si="65"/>
        <v>15127.899408333333</v>
      </c>
      <c r="Z357" s="139">
        <f t="shared" si="64"/>
        <v>54912.546799999996</v>
      </c>
      <c r="AA357" s="139">
        <f t="shared" si="66"/>
        <v>178465.2071</v>
      </c>
      <c r="AC357" s="84">
        <v>8000</v>
      </c>
      <c r="AD357" s="84">
        <v>30000</v>
      </c>
      <c r="AE357" s="84">
        <v>100</v>
      </c>
      <c r="AF357" s="84">
        <v>6</v>
      </c>
      <c r="AG357" s="84">
        <v>10</v>
      </c>
      <c r="AH357" s="84">
        <v>35000</v>
      </c>
    </row>
    <row r="358" spans="1:34" ht="20.100000000000001" customHeight="1">
      <c r="A358" s="65">
        <v>40067</v>
      </c>
      <c r="B358" s="65"/>
      <c r="C358" s="8">
        <v>174</v>
      </c>
      <c r="D358" s="8">
        <v>350920</v>
      </c>
      <c r="E358" s="145">
        <f t="shared" si="62"/>
        <v>17390</v>
      </c>
      <c r="F358" s="9">
        <v>7.67</v>
      </c>
      <c r="G358" s="9">
        <v>69.599999999999994</v>
      </c>
      <c r="H358" s="9"/>
      <c r="I358" s="8">
        <v>1008</v>
      </c>
      <c r="J358" s="8">
        <f t="shared" si="59"/>
        <v>17529.12</v>
      </c>
      <c r="K358" s="54"/>
      <c r="L358" s="9">
        <v>66.790000000000006</v>
      </c>
      <c r="M358" s="8">
        <v>26.6</v>
      </c>
      <c r="N358" s="8">
        <v>206</v>
      </c>
      <c r="O358" s="8">
        <v>12.9</v>
      </c>
      <c r="P358" s="8">
        <f t="shared" si="67"/>
        <v>245.5</v>
      </c>
      <c r="Q358" s="8">
        <f t="shared" si="60"/>
        <v>4269.2449999999999</v>
      </c>
      <c r="R358" s="138" t="s">
        <v>121</v>
      </c>
      <c r="S358" s="9">
        <f t="shared" si="61"/>
        <v>588.01195662006523</v>
      </c>
      <c r="T358" s="25"/>
      <c r="W358" s="139">
        <f t="shared" si="63"/>
        <v>17047.169999999998</v>
      </c>
      <c r="X358" s="139">
        <f t="shared" si="65"/>
        <v>15272.999341666668</v>
      </c>
      <c r="Z358" s="139">
        <f t="shared" si="64"/>
        <v>51811.320000000007</v>
      </c>
      <c r="AA358" s="139">
        <f t="shared" si="66"/>
        <v>176724.0079</v>
      </c>
      <c r="AC358" s="84">
        <v>8000</v>
      </c>
      <c r="AD358" s="84">
        <v>30000</v>
      </c>
      <c r="AE358" s="84">
        <v>100</v>
      </c>
      <c r="AF358" s="84">
        <v>6</v>
      </c>
      <c r="AG358" s="84">
        <v>10</v>
      </c>
      <c r="AH358" s="84">
        <v>35000</v>
      </c>
    </row>
    <row r="359" spans="1:34" ht="20.100000000000001" customHeight="1">
      <c r="A359" s="65">
        <v>40074</v>
      </c>
      <c r="B359" s="65"/>
      <c r="C359" s="8">
        <v>144</v>
      </c>
      <c r="D359" s="8">
        <v>365410</v>
      </c>
      <c r="E359" s="145">
        <f t="shared" si="62"/>
        <v>14490</v>
      </c>
      <c r="F359" s="9">
        <v>7.7</v>
      </c>
      <c r="G359" s="9">
        <v>84.8</v>
      </c>
      <c r="H359" s="9"/>
      <c r="I359" s="8">
        <v>1182</v>
      </c>
      <c r="J359" s="8">
        <f t="shared" si="59"/>
        <v>17127.18</v>
      </c>
      <c r="K359" s="54"/>
      <c r="L359" s="9">
        <v>82.03</v>
      </c>
      <c r="M359" s="8">
        <v>65.499920000000003</v>
      </c>
      <c r="N359" s="8">
        <v>180.94628</v>
      </c>
      <c r="O359" s="8">
        <v>4.0507600000000004</v>
      </c>
      <c r="P359" s="8">
        <f t="shared" si="67"/>
        <v>250.49696</v>
      </c>
      <c r="Q359" s="8">
        <f t="shared" si="60"/>
        <v>3629.7009503999998</v>
      </c>
      <c r="R359" s="138" t="s">
        <v>121</v>
      </c>
      <c r="S359" s="9">
        <f t="shared" si="61"/>
        <v>486.44532993918637</v>
      </c>
      <c r="T359" s="25"/>
      <c r="W359" s="139">
        <f t="shared" si="63"/>
        <v>17230.104999999996</v>
      </c>
      <c r="X359" s="139">
        <f t="shared" si="65"/>
        <v>15785.602741666667</v>
      </c>
      <c r="Z359" s="139">
        <f t="shared" si="64"/>
        <v>51079.580000000016</v>
      </c>
      <c r="AA359" s="139">
        <f t="shared" si="66"/>
        <v>170572.7671</v>
      </c>
      <c r="AC359" s="84">
        <v>8000</v>
      </c>
      <c r="AD359" s="84">
        <v>30000</v>
      </c>
      <c r="AE359" s="84">
        <v>100</v>
      </c>
      <c r="AF359" s="84">
        <v>6</v>
      </c>
      <c r="AG359" s="84">
        <v>10</v>
      </c>
      <c r="AH359" s="84">
        <v>35000</v>
      </c>
    </row>
    <row r="360" spans="1:34" ht="20.100000000000001" customHeight="1">
      <c r="A360" s="65">
        <v>40081</v>
      </c>
      <c r="B360" s="65"/>
      <c r="C360" s="8">
        <v>164</v>
      </c>
      <c r="D360" s="8">
        <v>381730</v>
      </c>
      <c r="E360" s="145">
        <f t="shared" si="62"/>
        <v>16320</v>
      </c>
      <c r="F360" s="9">
        <v>7.66</v>
      </c>
      <c r="G360" s="9">
        <v>70.8</v>
      </c>
      <c r="H360" s="9"/>
      <c r="I360" s="8">
        <v>1137</v>
      </c>
      <c r="J360" s="8">
        <f t="shared" si="59"/>
        <v>18555.84</v>
      </c>
      <c r="K360" s="54"/>
      <c r="L360" s="9">
        <v>71.78</v>
      </c>
      <c r="M360" s="8">
        <v>65.305970000000002</v>
      </c>
      <c r="N360" s="8">
        <v>174.95468</v>
      </c>
      <c r="O360" s="8">
        <v>9.0686999999999998</v>
      </c>
      <c r="P360" s="8">
        <f t="shared" si="67"/>
        <v>249.32935000000001</v>
      </c>
      <c r="Q360" s="8">
        <f t="shared" si="60"/>
        <v>4069.0549920000003</v>
      </c>
      <c r="R360" s="138" t="s">
        <v>121</v>
      </c>
      <c r="S360" s="9">
        <f t="shared" si="61"/>
        <v>547.12578651037984</v>
      </c>
      <c r="T360" s="25"/>
      <c r="W360" s="139">
        <f t="shared" si="63"/>
        <v>17509.682499999999</v>
      </c>
      <c r="X360" s="139">
        <f t="shared" si="65"/>
        <v>16373.649408333333</v>
      </c>
      <c r="Z360" s="139">
        <f t="shared" si="64"/>
        <v>49961.270000000004</v>
      </c>
      <c r="AA360" s="139">
        <f t="shared" si="66"/>
        <v>163516.2071</v>
      </c>
      <c r="AC360" s="84">
        <v>8000</v>
      </c>
      <c r="AD360" s="84">
        <v>30000</v>
      </c>
      <c r="AE360" s="84">
        <v>100</v>
      </c>
      <c r="AF360" s="84">
        <v>6</v>
      </c>
      <c r="AG360" s="84">
        <v>10</v>
      </c>
      <c r="AH360" s="84">
        <v>35000</v>
      </c>
    </row>
    <row r="361" spans="1:34" ht="20.100000000000001" customHeight="1">
      <c r="A361" s="65">
        <v>40088</v>
      </c>
      <c r="B361" s="65"/>
      <c r="C361" s="8">
        <v>130</v>
      </c>
      <c r="D361" s="8">
        <v>394780</v>
      </c>
      <c r="E361" s="145">
        <f t="shared" si="62"/>
        <v>13050</v>
      </c>
      <c r="F361" s="9">
        <v>7.64</v>
      </c>
      <c r="G361" s="9">
        <v>72.400000000000006</v>
      </c>
      <c r="H361" s="9"/>
      <c r="I361" s="8">
        <v>1151</v>
      </c>
      <c r="J361" s="8">
        <f t="shared" si="59"/>
        <v>15020.55</v>
      </c>
      <c r="K361" s="54"/>
      <c r="L361" s="9">
        <v>47.15</v>
      </c>
      <c r="M361" s="8">
        <v>52</v>
      </c>
      <c r="N361" s="8">
        <v>199</v>
      </c>
      <c r="O361" s="8">
        <v>6</v>
      </c>
      <c r="P361" s="8">
        <f t="shared" si="67"/>
        <v>257</v>
      </c>
      <c r="Q361" s="8">
        <f t="shared" si="60"/>
        <v>3353.85</v>
      </c>
      <c r="R361" s="138" t="s">
        <v>121</v>
      </c>
      <c r="S361" s="9">
        <f t="shared" si="61"/>
        <v>453.77326732673271</v>
      </c>
      <c r="T361" s="25"/>
      <c r="W361" s="139">
        <f t="shared" si="63"/>
        <v>17058.172500000001</v>
      </c>
      <c r="X361" s="139">
        <f t="shared" si="65"/>
        <v>16482.362291666665</v>
      </c>
      <c r="Z361" s="139">
        <f t="shared" si="64"/>
        <v>51767.31</v>
      </c>
      <c r="AA361" s="139">
        <f t="shared" si="66"/>
        <v>162211.65250000003</v>
      </c>
      <c r="AC361" s="84">
        <v>8000</v>
      </c>
      <c r="AD361" s="84">
        <v>30000</v>
      </c>
      <c r="AE361" s="84">
        <v>100</v>
      </c>
      <c r="AF361" s="84">
        <v>6</v>
      </c>
      <c r="AG361" s="84">
        <v>10</v>
      </c>
      <c r="AH361" s="84">
        <v>35000</v>
      </c>
    </row>
    <row r="362" spans="1:34" ht="20.100000000000001" customHeight="1">
      <c r="A362" s="65">
        <v>40095</v>
      </c>
      <c r="B362" s="65"/>
      <c r="C362" s="8">
        <v>159</v>
      </c>
      <c r="D362" s="8">
        <v>410880</v>
      </c>
      <c r="E362" s="145">
        <f t="shared" si="62"/>
        <v>16100</v>
      </c>
      <c r="F362" s="9">
        <v>7.51</v>
      </c>
      <c r="G362" s="9">
        <v>42.8</v>
      </c>
      <c r="H362" s="9"/>
      <c r="I362" s="8">
        <v>953</v>
      </c>
      <c r="J362" s="8">
        <f t="shared" si="59"/>
        <v>15343.3</v>
      </c>
      <c r="K362" s="54"/>
      <c r="L362" s="9">
        <v>39.200000000000003</v>
      </c>
      <c r="M362" s="8">
        <v>63.491289999999999</v>
      </c>
      <c r="N362" s="8">
        <v>152.72246000000001</v>
      </c>
      <c r="O362" s="8">
        <v>6.5170399999999997</v>
      </c>
      <c r="P362" s="8">
        <f t="shared" si="67"/>
        <v>222.73079000000001</v>
      </c>
      <c r="Q362" s="8">
        <f t="shared" si="60"/>
        <v>3585.9657190000003</v>
      </c>
      <c r="R362" s="138" t="s">
        <v>121</v>
      </c>
      <c r="S362" s="9">
        <f t="shared" si="61"/>
        <v>480.02821945604381</v>
      </c>
      <c r="T362" s="25"/>
      <c r="W362" s="139">
        <f t="shared" si="63"/>
        <v>16511.717500000002</v>
      </c>
      <c r="X362" s="139">
        <f t="shared" si="65"/>
        <v>16138.468624999996</v>
      </c>
      <c r="Z362" s="139">
        <f t="shared" si="64"/>
        <v>53953.12999999999</v>
      </c>
      <c r="AA362" s="139">
        <f t="shared" si="66"/>
        <v>166338.37650000004</v>
      </c>
      <c r="AC362" s="84">
        <v>8000</v>
      </c>
      <c r="AD362" s="84">
        <v>30000</v>
      </c>
      <c r="AE362" s="84">
        <v>100</v>
      </c>
      <c r="AF362" s="84">
        <v>6</v>
      </c>
      <c r="AG362" s="84">
        <v>10</v>
      </c>
      <c r="AH362" s="84">
        <v>35000</v>
      </c>
    </row>
    <row r="363" spans="1:34" ht="20.100000000000001" customHeight="1">
      <c r="A363" s="65">
        <v>40102</v>
      </c>
      <c r="B363" s="65"/>
      <c r="C363" s="8">
        <v>140</v>
      </c>
      <c r="D363" s="8">
        <v>424460</v>
      </c>
      <c r="E363" s="145">
        <f t="shared" si="62"/>
        <v>13580</v>
      </c>
      <c r="F363" s="9">
        <v>7.66</v>
      </c>
      <c r="G363" s="9">
        <v>51.6</v>
      </c>
      <c r="H363" s="9"/>
      <c r="I363" s="8">
        <v>1292</v>
      </c>
      <c r="J363" s="8">
        <f t="shared" si="59"/>
        <v>17545.36</v>
      </c>
      <c r="K363" s="54"/>
      <c r="L363" s="9">
        <v>81.84</v>
      </c>
      <c r="M363" s="8">
        <v>130</v>
      </c>
      <c r="N363" s="8">
        <v>163</v>
      </c>
      <c r="O363" s="8">
        <v>7</v>
      </c>
      <c r="P363" s="8">
        <f t="shared" si="67"/>
        <v>300</v>
      </c>
      <c r="Q363" s="8">
        <f t="shared" si="60"/>
        <v>4074</v>
      </c>
      <c r="R363" s="138" t="s">
        <v>121</v>
      </c>
      <c r="S363" s="9">
        <f t="shared" si="61"/>
        <v>533.36878267137058</v>
      </c>
      <c r="T363" s="25"/>
      <c r="W363" s="139">
        <f t="shared" si="63"/>
        <v>16616.262500000001</v>
      </c>
      <c r="X363" s="139">
        <f t="shared" si="65"/>
        <v>15959.273958333331</v>
      </c>
      <c r="Z363" s="139">
        <f t="shared" si="64"/>
        <v>53534.95</v>
      </c>
      <c r="AA363" s="139">
        <f t="shared" si="66"/>
        <v>168488.71250000002</v>
      </c>
      <c r="AC363" s="84">
        <v>8000</v>
      </c>
      <c r="AD363" s="84">
        <v>30000</v>
      </c>
      <c r="AE363" s="84">
        <v>100</v>
      </c>
      <c r="AF363" s="84">
        <v>6</v>
      </c>
      <c r="AG363" s="84">
        <v>10</v>
      </c>
      <c r="AH363" s="84">
        <v>35000</v>
      </c>
    </row>
    <row r="364" spans="1:34" ht="20.100000000000001" customHeight="1">
      <c r="A364" s="65">
        <v>40109</v>
      </c>
      <c r="B364" s="65"/>
      <c r="C364" s="8">
        <v>153</v>
      </c>
      <c r="D364" s="8">
        <v>438740</v>
      </c>
      <c r="E364" s="145">
        <f t="shared" si="62"/>
        <v>14280</v>
      </c>
      <c r="F364" s="9">
        <v>7.67</v>
      </c>
      <c r="G364" s="9">
        <v>66</v>
      </c>
      <c r="H364" s="9"/>
      <c r="I364" s="8">
        <v>1031</v>
      </c>
      <c r="J364" s="8">
        <f t="shared" si="59"/>
        <v>14722.68</v>
      </c>
      <c r="K364" s="54"/>
      <c r="L364" s="9">
        <v>86.54</v>
      </c>
      <c r="M364" s="8">
        <v>43</v>
      </c>
      <c r="N364" s="8">
        <v>195</v>
      </c>
      <c r="O364" s="8">
        <v>6</v>
      </c>
      <c r="P364" s="8">
        <f t="shared" si="67"/>
        <v>244</v>
      </c>
      <c r="Q364" s="8">
        <f t="shared" si="60"/>
        <v>3484.32</v>
      </c>
      <c r="R364" s="138" t="s">
        <v>121</v>
      </c>
      <c r="S364" s="9">
        <f t="shared" si="61"/>
        <v>473.24661641760997</v>
      </c>
      <c r="T364" s="25"/>
      <c r="W364" s="139">
        <f t="shared" si="63"/>
        <v>15657.9725</v>
      </c>
      <c r="X364" s="139">
        <f t="shared" si="65"/>
        <v>16103.652099999998</v>
      </c>
      <c r="Z364" s="139">
        <f t="shared" si="64"/>
        <v>57368.11</v>
      </c>
      <c r="AA364" s="139">
        <f t="shared" si="66"/>
        <v>166756.17480000004</v>
      </c>
      <c r="AC364" s="84">
        <v>8000</v>
      </c>
      <c r="AD364" s="84">
        <v>30000</v>
      </c>
      <c r="AE364" s="84">
        <v>100</v>
      </c>
      <c r="AF364" s="84">
        <v>6</v>
      </c>
      <c r="AG364" s="84">
        <v>10</v>
      </c>
      <c r="AH364" s="84">
        <v>35000</v>
      </c>
    </row>
    <row r="365" spans="1:34" ht="20.100000000000001" customHeight="1">
      <c r="A365" s="65">
        <v>40116</v>
      </c>
      <c r="B365" s="65"/>
      <c r="C365" s="8">
        <v>137</v>
      </c>
      <c r="D365" s="8">
        <v>452420</v>
      </c>
      <c r="E365" s="145">
        <f t="shared" si="62"/>
        <v>13680</v>
      </c>
      <c r="F365" s="9">
        <v>7.72</v>
      </c>
      <c r="G365" s="9">
        <v>42.8</v>
      </c>
      <c r="H365" s="9"/>
      <c r="I365" s="8">
        <v>1348</v>
      </c>
      <c r="J365" s="8">
        <f t="shared" si="59"/>
        <v>18440.64</v>
      </c>
      <c r="K365" s="54"/>
      <c r="L365" s="9">
        <v>74.650000000000006</v>
      </c>
      <c r="M365" s="8">
        <v>105</v>
      </c>
      <c r="N365" s="8">
        <v>190</v>
      </c>
      <c r="O365" s="8">
        <v>5</v>
      </c>
      <c r="P365" s="8">
        <f t="shared" si="67"/>
        <v>300</v>
      </c>
      <c r="Q365" s="8">
        <f t="shared" si="60"/>
        <v>4104</v>
      </c>
      <c r="R365" s="138" t="s">
        <v>121</v>
      </c>
      <c r="S365" s="9">
        <f t="shared" si="61"/>
        <v>543.16896814349866</v>
      </c>
      <c r="T365" s="25"/>
      <c r="W365" s="139">
        <f t="shared" si="63"/>
        <v>16512.995000000003</v>
      </c>
      <c r="X365" s="139">
        <f t="shared" si="65"/>
        <v>16614.343599999997</v>
      </c>
      <c r="Z365" s="139">
        <f t="shared" si="64"/>
        <v>53948.01999999999</v>
      </c>
      <c r="AA365" s="139">
        <f t="shared" si="66"/>
        <v>160627.87680000003</v>
      </c>
      <c r="AC365" s="84">
        <v>8000</v>
      </c>
      <c r="AD365" s="84">
        <v>30000</v>
      </c>
      <c r="AE365" s="84">
        <v>100</v>
      </c>
      <c r="AF365" s="84">
        <v>6</v>
      </c>
      <c r="AG365" s="84">
        <v>10</v>
      </c>
      <c r="AH365" s="84">
        <v>35000</v>
      </c>
    </row>
    <row r="366" spans="1:34" ht="20.100000000000001" customHeight="1">
      <c r="A366" s="65">
        <v>40123</v>
      </c>
      <c r="B366" s="65"/>
      <c r="C366" s="8">
        <v>147</v>
      </c>
      <c r="D366" s="8">
        <v>467190</v>
      </c>
      <c r="E366" s="145">
        <f t="shared" si="62"/>
        <v>14770</v>
      </c>
      <c r="F366" s="9">
        <v>7.68</v>
      </c>
      <c r="G366" s="9">
        <v>156.80000000000001</v>
      </c>
      <c r="H366" s="9"/>
      <c r="I366" s="8">
        <v>1190.6500000000001</v>
      </c>
      <c r="J366" s="8">
        <f t="shared" si="59"/>
        <v>17585.9005</v>
      </c>
      <c r="K366" s="54"/>
      <c r="L366" s="9">
        <v>88.72</v>
      </c>
      <c r="M366" s="8">
        <v>110.26542999999999</v>
      </c>
      <c r="N366" s="8">
        <v>142.89896999999999</v>
      </c>
      <c r="O366" s="8">
        <v>5.4263000000000003</v>
      </c>
      <c r="P366" s="8">
        <f t="shared" si="67"/>
        <v>258.59070000000003</v>
      </c>
      <c r="Q366" s="8">
        <f t="shared" si="60"/>
        <v>3819.3846390000003</v>
      </c>
      <c r="R366" s="138" t="s">
        <v>121</v>
      </c>
      <c r="S366" s="9">
        <f t="shared" si="61"/>
        <v>500.33566623093088</v>
      </c>
      <c r="T366" s="25"/>
      <c r="W366" s="139">
        <f t="shared" si="63"/>
        <v>17073.645124999999</v>
      </c>
      <c r="X366" s="139">
        <f t="shared" si="65"/>
        <v>16877.510874999996</v>
      </c>
      <c r="Z366" s="139">
        <f t="shared" si="64"/>
        <v>51705.419500000004</v>
      </c>
      <c r="AA366" s="139">
        <f t="shared" si="66"/>
        <v>157469.86950000003</v>
      </c>
      <c r="AC366" s="84">
        <v>8000</v>
      </c>
      <c r="AD366" s="84">
        <v>30000</v>
      </c>
      <c r="AE366" s="84">
        <v>100</v>
      </c>
      <c r="AF366" s="84">
        <v>6</v>
      </c>
      <c r="AG366" s="84">
        <v>10</v>
      </c>
      <c r="AH366" s="84">
        <v>35000</v>
      </c>
    </row>
    <row r="367" spans="1:34" ht="20.100000000000001" customHeight="1">
      <c r="A367" s="65">
        <v>40130</v>
      </c>
      <c r="B367" s="65"/>
      <c r="C367" s="8">
        <v>110</v>
      </c>
      <c r="D367" s="8">
        <v>476980</v>
      </c>
      <c r="E367" s="145">
        <f t="shared" si="62"/>
        <v>9790</v>
      </c>
      <c r="F367" s="9">
        <v>7.44</v>
      </c>
      <c r="G367" s="9">
        <v>71.2</v>
      </c>
      <c r="H367" s="9"/>
      <c r="I367" s="8">
        <v>1328.66</v>
      </c>
      <c r="J367" s="8">
        <f t="shared" si="59"/>
        <v>13007.581400000001</v>
      </c>
      <c r="K367" s="54"/>
      <c r="L367" s="9">
        <v>18.97</v>
      </c>
      <c r="M367" s="8">
        <v>166</v>
      </c>
      <c r="N367" s="8">
        <v>129</v>
      </c>
      <c r="O367" s="8">
        <v>10</v>
      </c>
      <c r="P367" s="8">
        <f t="shared" si="67"/>
        <v>305</v>
      </c>
      <c r="Q367" s="8">
        <f t="shared" si="60"/>
        <v>2985.95</v>
      </c>
      <c r="R367" s="138" t="s">
        <v>121</v>
      </c>
      <c r="S367" s="9">
        <f t="shared" si="61"/>
        <v>385.2720512528706</v>
      </c>
      <c r="T367" s="25"/>
      <c r="W367" s="139">
        <f t="shared" si="63"/>
        <v>15939.200475</v>
      </c>
      <c r="X367" s="139">
        <f t="shared" si="65"/>
        <v>16595.189324999996</v>
      </c>
      <c r="Z367" s="139">
        <f t="shared" si="64"/>
        <v>56243.198100000001</v>
      </c>
      <c r="AA367" s="139">
        <f t="shared" si="66"/>
        <v>160857.72810000004</v>
      </c>
      <c r="AC367" s="84">
        <v>8000</v>
      </c>
      <c r="AD367" s="84">
        <v>30000</v>
      </c>
      <c r="AE367" s="84">
        <v>100</v>
      </c>
      <c r="AF367" s="84">
        <v>6</v>
      </c>
      <c r="AG367" s="84">
        <v>10</v>
      </c>
      <c r="AH367" s="84">
        <v>35000</v>
      </c>
    </row>
    <row r="368" spans="1:34" ht="20.100000000000001" customHeight="1">
      <c r="A368" s="65">
        <v>40137</v>
      </c>
      <c r="B368" s="65"/>
      <c r="C368" s="8">
        <v>118</v>
      </c>
      <c r="D368" s="8">
        <v>488300</v>
      </c>
      <c r="E368" s="145">
        <f t="shared" si="62"/>
        <v>11320</v>
      </c>
      <c r="F368" s="9">
        <v>7.82</v>
      </c>
      <c r="G368" s="9">
        <v>43.2</v>
      </c>
      <c r="H368" s="9"/>
      <c r="I368" s="8">
        <v>1654.3</v>
      </c>
      <c r="J368" s="8">
        <f t="shared" si="59"/>
        <v>18726.675999999999</v>
      </c>
      <c r="K368" s="54"/>
      <c r="L368" s="9">
        <v>48.78</v>
      </c>
      <c r="M368" s="8">
        <v>427.59</v>
      </c>
      <c r="N368" s="8">
        <v>139.66</v>
      </c>
      <c r="O368" s="8">
        <v>10</v>
      </c>
      <c r="P368" s="8">
        <f t="shared" si="67"/>
        <v>577.25</v>
      </c>
      <c r="Q368" s="8">
        <f t="shared" si="60"/>
        <v>6534.47</v>
      </c>
      <c r="R368" s="138" t="s">
        <v>121</v>
      </c>
      <c r="S368" s="9">
        <f t="shared" si="61"/>
        <v>816.54128860291871</v>
      </c>
      <c r="T368" s="25"/>
      <c r="W368" s="139">
        <f t="shared" si="63"/>
        <v>16940.199475000001</v>
      </c>
      <c r="X368" s="139">
        <f t="shared" si="65"/>
        <v>16702.618158333335</v>
      </c>
      <c r="Z368" s="139">
        <f t="shared" si="64"/>
        <v>52239.202099999995</v>
      </c>
      <c r="AA368" s="139">
        <f t="shared" si="66"/>
        <v>159568.5821</v>
      </c>
      <c r="AC368" s="84">
        <v>8000</v>
      </c>
      <c r="AD368" s="84">
        <v>30000</v>
      </c>
      <c r="AE368" s="84">
        <v>100</v>
      </c>
      <c r="AF368" s="84">
        <v>6</v>
      </c>
      <c r="AG368" s="84">
        <v>10</v>
      </c>
      <c r="AH368" s="84">
        <v>35000</v>
      </c>
    </row>
    <row r="369" spans="1:34" ht="20.100000000000001" customHeight="1">
      <c r="A369" s="65">
        <v>40144</v>
      </c>
      <c r="B369" s="65"/>
      <c r="C369" s="8">
        <v>123</v>
      </c>
      <c r="D369" s="8">
        <v>500700</v>
      </c>
      <c r="E369" s="145">
        <f t="shared" si="62"/>
        <v>12400</v>
      </c>
      <c r="F369" s="9">
        <v>7.49</v>
      </c>
      <c r="G369" s="9">
        <v>144.4</v>
      </c>
      <c r="H369" s="9"/>
      <c r="I369" s="8">
        <v>1415</v>
      </c>
      <c r="J369" s="8">
        <f t="shared" si="59"/>
        <v>17546</v>
      </c>
      <c r="K369" s="54"/>
      <c r="L369" s="9">
        <v>68.52</v>
      </c>
      <c r="M369" s="8">
        <v>183</v>
      </c>
      <c r="N369" s="8">
        <v>150</v>
      </c>
      <c r="O369" s="8">
        <v>4</v>
      </c>
      <c r="P369" s="8">
        <f t="shared" si="67"/>
        <v>337</v>
      </c>
      <c r="Q369" s="8">
        <f t="shared" si="60"/>
        <v>4178.8</v>
      </c>
      <c r="R369" s="138" t="s">
        <v>121</v>
      </c>
      <c r="S369" s="9">
        <f t="shared" si="61"/>
        <v>537.33159650182517</v>
      </c>
      <c r="T369" s="25"/>
      <c r="W369" s="139">
        <f t="shared" si="63"/>
        <v>16716.539474999998</v>
      </c>
      <c r="X369" s="139">
        <f t="shared" si="65"/>
        <v>16762.568991666663</v>
      </c>
      <c r="Z369" s="139">
        <f t="shared" si="64"/>
        <v>53133.842100000009</v>
      </c>
      <c r="AA369" s="139">
        <f t="shared" si="66"/>
        <v>158849.17210000003</v>
      </c>
      <c r="AC369" s="84">
        <v>8000</v>
      </c>
      <c r="AD369" s="84">
        <v>30000</v>
      </c>
      <c r="AE369" s="84">
        <v>100</v>
      </c>
      <c r="AF369" s="84">
        <v>6</v>
      </c>
      <c r="AG369" s="84">
        <v>10</v>
      </c>
      <c r="AH369" s="84">
        <v>35000</v>
      </c>
    </row>
    <row r="370" spans="1:34" ht="20.100000000000001" customHeight="1">
      <c r="A370" s="65">
        <v>40151</v>
      </c>
      <c r="B370" s="65"/>
      <c r="C370" s="8">
        <v>116</v>
      </c>
      <c r="D370" s="8">
        <v>12260</v>
      </c>
      <c r="E370" s="145">
        <v>11560</v>
      </c>
      <c r="F370" s="9">
        <v>7.72</v>
      </c>
      <c r="G370" s="9">
        <v>93</v>
      </c>
      <c r="H370" s="9"/>
      <c r="I370" s="8">
        <v>1412.84</v>
      </c>
      <c r="J370" s="8">
        <f t="shared" si="59"/>
        <v>16332.430399999999</v>
      </c>
      <c r="K370" s="54"/>
      <c r="L370" s="9">
        <v>75.42</v>
      </c>
      <c r="M370" s="8">
        <v>181</v>
      </c>
      <c r="N370" s="8">
        <v>143</v>
      </c>
      <c r="O370" s="8">
        <v>4</v>
      </c>
      <c r="P370" s="8">
        <f t="shared" si="67"/>
        <v>328</v>
      </c>
      <c r="Q370" s="8">
        <f t="shared" si="60"/>
        <v>3791.68</v>
      </c>
      <c r="R370" s="138" t="s">
        <v>121</v>
      </c>
      <c r="S370" s="9">
        <f t="shared" si="61"/>
        <v>486.94858476829125</v>
      </c>
      <c r="T370" s="25"/>
      <c r="W370" s="139">
        <f t="shared" si="63"/>
        <v>16403.17195</v>
      </c>
      <c r="X370" s="139">
        <f t="shared" si="65"/>
        <v>16662.844858333334</v>
      </c>
      <c r="Z370" s="139">
        <f t="shared" si="64"/>
        <v>54387.3122</v>
      </c>
      <c r="AA370" s="139">
        <f t="shared" si="66"/>
        <v>160045.86169999998</v>
      </c>
      <c r="AC370" s="84">
        <v>8000</v>
      </c>
      <c r="AD370" s="84">
        <v>30000</v>
      </c>
      <c r="AE370" s="84">
        <v>100</v>
      </c>
      <c r="AF370" s="84">
        <v>6</v>
      </c>
      <c r="AG370" s="84">
        <v>10</v>
      </c>
      <c r="AH370" s="84">
        <v>35000</v>
      </c>
    </row>
    <row r="371" spans="1:34" ht="20.100000000000001" customHeight="1">
      <c r="A371" s="65">
        <v>40158</v>
      </c>
      <c r="B371" s="65"/>
      <c r="C371" s="8">
        <v>144</v>
      </c>
      <c r="D371" s="8">
        <v>26630</v>
      </c>
      <c r="E371" s="145">
        <f t="shared" ref="E371:E402" si="68">D371-D370</f>
        <v>14370</v>
      </c>
      <c r="F371" s="9">
        <v>7.78</v>
      </c>
      <c r="G371" s="9">
        <v>50</v>
      </c>
      <c r="H371" s="9"/>
      <c r="I371" s="8">
        <v>1441.61</v>
      </c>
      <c r="J371" s="8">
        <f t="shared" si="59"/>
        <v>20715.935699999998</v>
      </c>
      <c r="K371" s="54"/>
      <c r="L371" s="9">
        <v>81.94</v>
      </c>
      <c r="M371" s="8">
        <v>239.95562000000001</v>
      </c>
      <c r="N371" s="8">
        <v>137.83374000000001</v>
      </c>
      <c r="O371" s="8">
        <v>4.6733200000000004</v>
      </c>
      <c r="P371" s="8">
        <f t="shared" si="67"/>
        <v>382.46267999999998</v>
      </c>
      <c r="Q371" s="8">
        <f t="shared" si="60"/>
        <v>5495.9887116</v>
      </c>
      <c r="R371" s="11" t="s">
        <v>121</v>
      </c>
      <c r="S371" s="9">
        <f t="shared" si="61"/>
        <v>697.95569565754306</v>
      </c>
      <c r="T371" s="25"/>
      <c r="W371" s="139">
        <f t="shared" si="63"/>
        <v>18330.260524999998</v>
      </c>
      <c r="X371" s="139">
        <f t="shared" si="65"/>
        <v>16961.907833333335</v>
      </c>
      <c r="Z371" s="139">
        <f t="shared" si="64"/>
        <v>46678.957900000009</v>
      </c>
      <c r="AA371" s="139">
        <f t="shared" si="66"/>
        <v>156457.10599999997</v>
      </c>
      <c r="AC371" s="84">
        <v>8000</v>
      </c>
      <c r="AD371" s="84">
        <v>30000</v>
      </c>
      <c r="AE371" s="84">
        <v>100</v>
      </c>
      <c r="AF371" s="84">
        <v>6</v>
      </c>
      <c r="AG371" s="84">
        <v>10</v>
      </c>
      <c r="AH371" s="84">
        <v>35000</v>
      </c>
    </row>
    <row r="372" spans="1:34" ht="20.100000000000001" customHeight="1">
      <c r="A372" s="65">
        <v>40165</v>
      </c>
      <c r="B372" s="65"/>
      <c r="C372" s="8">
        <v>136</v>
      </c>
      <c r="D372" s="8">
        <v>40250</v>
      </c>
      <c r="E372" s="145">
        <f t="shared" si="68"/>
        <v>13620</v>
      </c>
      <c r="F372" s="9">
        <v>7.78</v>
      </c>
      <c r="G372" s="9">
        <v>33.200000000000003</v>
      </c>
      <c r="H372" s="9"/>
      <c r="I372" s="8">
        <v>1448</v>
      </c>
      <c r="J372" s="8">
        <f t="shared" si="59"/>
        <v>19721.759999999998</v>
      </c>
      <c r="K372" s="54"/>
      <c r="L372" s="9">
        <v>85</v>
      </c>
      <c r="M372" s="8">
        <v>223.18744000000001</v>
      </c>
      <c r="N372" s="8">
        <v>119.68333</v>
      </c>
      <c r="O372" s="8">
        <v>4.9832999999999998</v>
      </c>
      <c r="P372" s="8">
        <f t="shared" si="67"/>
        <v>347.85406999999998</v>
      </c>
      <c r="Q372" s="8">
        <f t="shared" si="60"/>
        <v>4737.7724333999995</v>
      </c>
      <c r="R372" s="11" t="s">
        <v>121</v>
      </c>
      <c r="S372" s="9">
        <f t="shared" si="61"/>
        <v>600.61296572011099</v>
      </c>
      <c r="T372" s="25"/>
      <c r="W372" s="139">
        <f t="shared" si="63"/>
        <v>18579.031524999999</v>
      </c>
      <c r="X372" s="139">
        <f t="shared" si="65"/>
        <v>17059.067833333334</v>
      </c>
      <c r="Z372" s="139">
        <f t="shared" si="64"/>
        <v>45683.873900000006</v>
      </c>
      <c r="AA372" s="139">
        <f t="shared" si="66"/>
        <v>155291.18599999999</v>
      </c>
      <c r="AC372" s="84">
        <v>8000</v>
      </c>
      <c r="AD372" s="84">
        <v>30000</v>
      </c>
      <c r="AE372" s="84">
        <v>100</v>
      </c>
      <c r="AF372" s="84">
        <v>6</v>
      </c>
      <c r="AG372" s="84">
        <v>10</v>
      </c>
      <c r="AH372" s="84">
        <v>35000</v>
      </c>
    </row>
    <row r="373" spans="1:34" ht="20.100000000000001" customHeight="1">
      <c r="A373" s="65">
        <v>40172</v>
      </c>
      <c r="B373" s="65"/>
      <c r="C373" s="8">
        <v>126</v>
      </c>
      <c r="D373" s="8">
        <v>52880</v>
      </c>
      <c r="E373" s="145">
        <f t="shared" si="68"/>
        <v>12630</v>
      </c>
      <c r="F373" s="9">
        <v>7.32</v>
      </c>
      <c r="G373" s="9">
        <v>50</v>
      </c>
      <c r="H373" s="9"/>
      <c r="I373" s="8">
        <v>1569</v>
      </c>
      <c r="J373" s="8">
        <f t="shared" si="59"/>
        <v>19816.47</v>
      </c>
      <c r="K373" s="54"/>
      <c r="L373" s="9">
        <v>69.569999999999993</v>
      </c>
      <c r="M373" s="8">
        <v>365</v>
      </c>
      <c r="N373" s="8">
        <v>176</v>
      </c>
      <c r="O373" s="8">
        <v>7</v>
      </c>
      <c r="P373" s="8">
        <f t="shared" si="67"/>
        <v>548</v>
      </c>
      <c r="Q373" s="8">
        <f t="shared" si="60"/>
        <v>6921.24</v>
      </c>
      <c r="R373" s="11" t="s">
        <v>121</v>
      </c>
      <c r="S373" s="9">
        <f t="shared" si="61"/>
        <v>873.96682546769284</v>
      </c>
      <c r="T373" s="25"/>
      <c r="W373" s="139">
        <f t="shared" si="63"/>
        <v>19146.649024999999</v>
      </c>
      <c r="X373" s="139">
        <f t="shared" si="65"/>
        <v>17458.727833333334</v>
      </c>
      <c r="Z373" s="139">
        <f t="shared" si="64"/>
        <v>43413.403900000005</v>
      </c>
      <c r="AA373" s="139">
        <f t="shared" si="66"/>
        <v>150495.26599999997</v>
      </c>
      <c r="AC373" s="84">
        <v>8000</v>
      </c>
      <c r="AD373" s="84">
        <v>30000</v>
      </c>
      <c r="AE373" s="84">
        <v>100</v>
      </c>
      <c r="AF373" s="84">
        <v>6</v>
      </c>
      <c r="AG373" s="84">
        <v>10</v>
      </c>
      <c r="AH373" s="84">
        <v>35000</v>
      </c>
    </row>
    <row r="374" spans="1:34" ht="20.100000000000001" customHeight="1">
      <c r="A374" s="65">
        <v>40179</v>
      </c>
      <c r="B374" s="65"/>
      <c r="C374" s="8">
        <v>112</v>
      </c>
      <c r="D374" s="8">
        <v>64010</v>
      </c>
      <c r="E374" s="145">
        <f t="shared" si="68"/>
        <v>11130</v>
      </c>
      <c r="F374" s="9">
        <v>7.39</v>
      </c>
      <c r="G374" s="9">
        <v>23</v>
      </c>
      <c r="H374" s="9"/>
      <c r="I374" s="8">
        <v>1498</v>
      </c>
      <c r="J374" s="8">
        <f t="shared" si="59"/>
        <v>16672.740000000002</v>
      </c>
      <c r="K374" s="54"/>
      <c r="L374" s="9">
        <v>30.57</v>
      </c>
      <c r="M374" s="8">
        <v>279.23</v>
      </c>
      <c r="N374" s="8">
        <v>191.28</v>
      </c>
      <c r="O374" s="8">
        <v>8.9990000000000006</v>
      </c>
      <c r="P374" s="8">
        <f t="shared" si="67"/>
        <v>479.50900000000001</v>
      </c>
      <c r="Q374" s="8">
        <f t="shared" si="60"/>
        <v>5336.9351699999997</v>
      </c>
      <c r="R374" s="11" t="s">
        <v>121</v>
      </c>
      <c r="S374" s="9">
        <f t="shared" si="61"/>
        <v>683.0960825497458</v>
      </c>
      <c r="T374" s="25"/>
      <c r="W374" s="139">
        <f t="shared" si="63"/>
        <v>19231.726425000001</v>
      </c>
      <c r="X374" s="139">
        <f t="shared" si="65"/>
        <v>17569.514500000001</v>
      </c>
      <c r="Z374" s="139">
        <f t="shared" si="64"/>
        <v>43073.094299999997</v>
      </c>
      <c r="AA374" s="139">
        <f t="shared" si="66"/>
        <v>149165.826</v>
      </c>
      <c r="AC374" s="84">
        <v>8000</v>
      </c>
      <c r="AD374" s="84">
        <v>30000</v>
      </c>
      <c r="AE374" s="84">
        <v>100</v>
      </c>
      <c r="AF374" s="84">
        <v>6</v>
      </c>
      <c r="AG374" s="84">
        <v>10</v>
      </c>
      <c r="AH374" s="84">
        <v>35000</v>
      </c>
    </row>
    <row r="375" spans="1:34" ht="20.100000000000001" customHeight="1">
      <c r="A375" s="65">
        <v>40186</v>
      </c>
      <c r="B375" s="65"/>
      <c r="C375" s="8">
        <v>139</v>
      </c>
      <c r="D375" s="8">
        <v>77990</v>
      </c>
      <c r="E375" s="145">
        <f t="shared" si="68"/>
        <v>13980</v>
      </c>
      <c r="F375" s="9">
        <v>7.79</v>
      </c>
      <c r="G375" s="9">
        <v>32</v>
      </c>
      <c r="H375" s="9"/>
      <c r="I375" s="8">
        <v>1513</v>
      </c>
      <c r="J375" s="8">
        <f t="shared" si="59"/>
        <v>21151.74</v>
      </c>
      <c r="K375" s="54"/>
      <c r="L375" s="9">
        <v>77.14</v>
      </c>
      <c r="M375" s="8">
        <v>292</v>
      </c>
      <c r="N375" s="8">
        <v>138</v>
      </c>
      <c r="O375" s="8">
        <v>5</v>
      </c>
      <c r="P375" s="8">
        <f t="shared" si="67"/>
        <v>435</v>
      </c>
      <c r="Q375" s="8">
        <f t="shared" si="60"/>
        <v>6081.3</v>
      </c>
      <c r="R375" s="11" t="s">
        <v>121</v>
      </c>
      <c r="S375" s="9">
        <f t="shared" si="61"/>
        <v>767.13127154625272</v>
      </c>
      <c r="T375" s="25"/>
      <c r="W375" s="139">
        <f t="shared" si="63"/>
        <v>19340.677500000002</v>
      </c>
      <c r="X375" s="139">
        <f t="shared" si="65"/>
        <v>17870.046166666663</v>
      </c>
      <c r="Z375" s="139">
        <f t="shared" si="64"/>
        <v>42637.289999999994</v>
      </c>
      <c r="AA375" s="139">
        <f t="shared" si="66"/>
        <v>145559.44600000003</v>
      </c>
      <c r="AC375" s="84">
        <v>8000</v>
      </c>
      <c r="AD375" s="84">
        <v>30000</v>
      </c>
      <c r="AE375" s="84">
        <v>100</v>
      </c>
      <c r="AF375" s="84">
        <v>6</v>
      </c>
      <c r="AG375" s="84">
        <v>10</v>
      </c>
      <c r="AH375" s="84">
        <v>35000</v>
      </c>
    </row>
    <row r="376" spans="1:34" ht="20.100000000000001" customHeight="1">
      <c r="A376" s="65">
        <v>40193</v>
      </c>
      <c r="B376" s="65"/>
      <c r="C376" s="8">
        <v>133</v>
      </c>
      <c r="D376" s="8">
        <v>91170</v>
      </c>
      <c r="E376" s="145">
        <f t="shared" si="68"/>
        <v>13180</v>
      </c>
      <c r="F376" s="9">
        <v>7.82</v>
      </c>
      <c r="G376" s="9">
        <v>26.8</v>
      </c>
      <c r="H376" s="9"/>
      <c r="I376" s="8">
        <v>1424</v>
      </c>
      <c r="J376" s="8">
        <f t="shared" si="59"/>
        <v>18768.32</v>
      </c>
      <c r="K376" s="54"/>
      <c r="L376" s="9">
        <v>75.52</v>
      </c>
      <c r="M376" s="8">
        <v>289.69900000000001</v>
      </c>
      <c r="N376" s="8">
        <v>135.54355000000001</v>
      </c>
      <c r="O376" s="8">
        <v>6.0297099999999997</v>
      </c>
      <c r="P376" s="8">
        <f t="shared" si="67"/>
        <v>431.27226000000007</v>
      </c>
      <c r="Q376" s="8">
        <f t="shared" si="60"/>
        <v>5684.1683868000018</v>
      </c>
      <c r="R376" s="11" t="s">
        <v>121</v>
      </c>
      <c r="S376" s="9">
        <f t="shared" si="61"/>
        <v>717.29976116161345</v>
      </c>
      <c r="T376" s="25"/>
      <c r="W376" s="139">
        <f t="shared" si="63"/>
        <v>19102.317500000005</v>
      </c>
      <c r="X376" s="139">
        <f t="shared" si="65"/>
        <v>18207.182833333332</v>
      </c>
      <c r="Z376" s="139">
        <f t="shared" si="64"/>
        <v>43590.729999999981</v>
      </c>
      <c r="AA376" s="139">
        <f t="shared" si="66"/>
        <v>141513.80600000001</v>
      </c>
      <c r="AC376" s="84">
        <v>8000</v>
      </c>
      <c r="AD376" s="84">
        <v>30000</v>
      </c>
      <c r="AE376" s="84">
        <v>100</v>
      </c>
      <c r="AF376" s="84">
        <v>6</v>
      </c>
      <c r="AG376" s="84">
        <v>10</v>
      </c>
      <c r="AH376" s="84">
        <v>35000</v>
      </c>
    </row>
    <row r="377" spans="1:34" ht="20.100000000000001" customHeight="1">
      <c r="A377" s="65">
        <v>40200</v>
      </c>
      <c r="B377" s="65"/>
      <c r="C377" s="8">
        <v>139</v>
      </c>
      <c r="D377" s="8">
        <v>105050</v>
      </c>
      <c r="E377" s="145">
        <f t="shared" si="68"/>
        <v>13880</v>
      </c>
      <c r="F377" s="9">
        <v>7.74</v>
      </c>
      <c r="G377" s="9">
        <v>27.2</v>
      </c>
      <c r="H377" s="9"/>
      <c r="I377" s="8">
        <v>1558.4016389999999</v>
      </c>
      <c r="J377" s="8">
        <f t="shared" si="59"/>
        <v>21630.614749320001</v>
      </c>
      <c r="K377" s="54"/>
      <c r="L377" s="9">
        <v>85.19</v>
      </c>
      <c r="M377" s="8">
        <v>307</v>
      </c>
      <c r="N377" s="8">
        <v>166</v>
      </c>
      <c r="O377" s="8">
        <v>7</v>
      </c>
      <c r="P377" s="8">
        <f t="shared" si="67"/>
        <v>480</v>
      </c>
      <c r="Q377" s="8">
        <f t="shared" si="60"/>
        <v>6662.4</v>
      </c>
      <c r="R377" s="11" t="s">
        <v>121</v>
      </c>
      <c r="S377" s="9">
        <f t="shared" si="61"/>
        <v>844.89476143370302</v>
      </c>
      <c r="T377" s="25"/>
      <c r="W377" s="139">
        <f t="shared" si="63"/>
        <v>19555.85368733</v>
      </c>
      <c r="X377" s="139">
        <f t="shared" si="65"/>
        <v>18473.01406244333</v>
      </c>
      <c r="Z377" s="139">
        <f t="shared" si="64"/>
        <v>41776.58525068</v>
      </c>
      <c r="AA377" s="139">
        <f t="shared" si="66"/>
        <v>138323.83125068003</v>
      </c>
      <c r="AC377" s="84">
        <v>8000</v>
      </c>
      <c r="AD377" s="84">
        <v>30000</v>
      </c>
      <c r="AE377" s="84">
        <v>100</v>
      </c>
      <c r="AF377" s="84">
        <v>6</v>
      </c>
      <c r="AG377" s="84">
        <v>10</v>
      </c>
      <c r="AH377" s="84">
        <v>35000</v>
      </c>
    </row>
    <row r="378" spans="1:34" ht="20.100000000000001" customHeight="1">
      <c r="A378" s="65">
        <v>40207</v>
      </c>
      <c r="B378" s="65"/>
      <c r="C378" s="8">
        <v>142</v>
      </c>
      <c r="D378" s="8">
        <v>119250</v>
      </c>
      <c r="E378" s="145">
        <f t="shared" si="68"/>
        <v>14200</v>
      </c>
      <c r="F378" s="9">
        <v>7.7</v>
      </c>
      <c r="G378" s="9">
        <v>36.799999999999997</v>
      </c>
      <c r="H378" s="9"/>
      <c r="I378" s="8">
        <v>1460</v>
      </c>
      <c r="J378" s="8">
        <f t="shared" si="59"/>
        <v>20732</v>
      </c>
      <c r="K378" s="54"/>
      <c r="L378" s="9">
        <v>81.84</v>
      </c>
      <c r="M378" s="8">
        <v>255</v>
      </c>
      <c r="N378" s="8">
        <v>132</v>
      </c>
      <c r="O378" s="8">
        <v>5</v>
      </c>
      <c r="P378" s="8">
        <f t="shared" si="67"/>
        <v>392</v>
      </c>
      <c r="Q378" s="8">
        <f t="shared" si="60"/>
        <v>5566.4</v>
      </c>
      <c r="R378" s="11" t="s">
        <v>121</v>
      </c>
      <c r="S378" s="9">
        <f t="shared" si="61"/>
        <v>704.52516042055129</v>
      </c>
      <c r="T378" s="25"/>
      <c r="W378" s="139">
        <f t="shared" si="63"/>
        <v>20570.668687329999</v>
      </c>
      <c r="X378" s="139">
        <f t="shared" si="65"/>
        <v>18735.189020776666</v>
      </c>
      <c r="Z378" s="139">
        <f t="shared" si="64"/>
        <v>37717.325250680005</v>
      </c>
      <c r="AA378" s="139">
        <f t="shared" si="66"/>
        <v>135177.73175068002</v>
      </c>
      <c r="AC378" s="84">
        <v>8000</v>
      </c>
      <c r="AD378" s="84">
        <v>30000</v>
      </c>
      <c r="AE378" s="84">
        <v>100</v>
      </c>
      <c r="AF378" s="84">
        <v>6</v>
      </c>
      <c r="AG378" s="84">
        <v>10</v>
      </c>
      <c r="AH378" s="84">
        <v>35000</v>
      </c>
    </row>
    <row r="379" spans="1:34" ht="20.100000000000001" customHeight="1">
      <c r="A379" s="65">
        <v>40214</v>
      </c>
      <c r="B379" s="65"/>
      <c r="C379" s="8">
        <v>125</v>
      </c>
      <c r="D379" s="8">
        <v>131820</v>
      </c>
      <c r="E379" s="145">
        <f t="shared" si="68"/>
        <v>12570</v>
      </c>
      <c r="F379" s="9">
        <v>7.71</v>
      </c>
      <c r="G379" s="9">
        <v>40</v>
      </c>
      <c r="H379" s="9"/>
      <c r="I379" s="8">
        <v>1563</v>
      </c>
      <c r="J379" s="8">
        <f t="shared" si="59"/>
        <v>19646.91</v>
      </c>
      <c r="K379" s="54"/>
      <c r="L379" s="9">
        <v>52.04</v>
      </c>
      <c r="M379" s="8">
        <v>306</v>
      </c>
      <c r="N379" s="8">
        <v>138</v>
      </c>
      <c r="O379" s="8">
        <v>6</v>
      </c>
      <c r="P379" s="8">
        <f t="shared" si="67"/>
        <v>450</v>
      </c>
      <c r="Q379" s="8">
        <f t="shared" si="60"/>
        <v>5656.5</v>
      </c>
      <c r="R379" s="11" t="s">
        <v>121</v>
      </c>
      <c r="S379" s="9">
        <f t="shared" si="61"/>
        <v>712.83985713160178</v>
      </c>
      <c r="T379" s="25"/>
      <c r="W379" s="139">
        <f t="shared" si="63"/>
        <v>20194.461187330002</v>
      </c>
      <c r="X379" s="139">
        <f t="shared" si="65"/>
        <v>19288.46640411</v>
      </c>
      <c r="Z379" s="139">
        <f t="shared" si="64"/>
        <v>39222.155250679993</v>
      </c>
      <c r="AA379" s="139">
        <f t="shared" si="66"/>
        <v>128538.40315068001</v>
      </c>
      <c r="AC379" s="84">
        <v>8000</v>
      </c>
      <c r="AD379" s="84">
        <v>30000</v>
      </c>
      <c r="AE379" s="84">
        <v>100</v>
      </c>
      <c r="AF379" s="84">
        <v>6</v>
      </c>
      <c r="AG379" s="84">
        <v>10</v>
      </c>
      <c r="AH379" s="84">
        <v>35000</v>
      </c>
    </row>
    <row r="380" spans="1:34" ht="20.100000000000001" customHeight="1">
      <c r="A380" s="65">
        <v>40221</v>
      </c>
      <c r="B380" s="65"/>
      <c r="C380" s="8">
        <v>128</v>
      </c>
      <c r="D380" s="8">
        <v>144570</v>
      </c>
      <c r="E380" s="145">
        <f t="shared" si="68"/>
        <v>12750</v>
      </c>
      <c r="F380" s="9">
        <v>7.82</v>
      </c>
      <c r="G380" s="9">
        <v>53.52</v>
      </c>
      <c r="H380" s="9"/>
      <c r="I380" s="8">
        <v>1622</v>
      </c>
      <c r="J380" s="8">
        <f t="shared" si="59"/>
        <v>20680.5</v>
      </c>
      <c r="K380" s="54"/>
      <c r="L380" s="9">
        <v>77.430000000000007</v>
      </c>
      <c r="M380" s="8">
        <v>285</v>
      </c>
      <c r="N380" s="8">
        <v>149</v>
      </c>
      <c r="O380" s="8">
        <v>5</v>
      </c>
      <c r="P380" s="8">
        <f t="shared" si="67"/>
        <v>439</v>
      </c>
      <c r="Q380" s="8">
        <f t="shared" si="60"/>
        <v>5597.25</v>
      </c>
      <c r="R380" s="11" t="s">
        <v>121</v>
      </c>
      <c r="S380" s="9">
        <f t="shared" si="61"/>
        <v>708.39799616566427</v>
      </c>
      <c r="T380" s="25"/>
      <c r="W380" s="139">
        <f t="shared" si="63"/>
        <v>20672.50618733</v>
      </c>
      <c r="X380" s="139">
        <f t="shared" si="65"/>
        <v>19451.285070776667</v>
      </c>
      <c r="Z380" s="139">
        <f t="shared" si="64"/>
        <v>37309.97525068</v>
      </c>
      <c r="AA380" s="139">
        <f t="shared" si="66"/>
        <v>126584.57915067999</v>
      </c>
      <c r="AC380" s="84">
        <v>8000</v>
      </c>
      <c r="AD380" s="84">
        <v>30000</v>
      </c>
      <c r="AE380" s="84">
        <v>100</v>
      </c>
      <c r="AF380" s="84">
        <v>6</v>
      </c>
      <c r="AG380" s="84">
        <v>10</v>
      </c>
      <c r="AH380" s="84">
        <v>35000</v>
      </c>
    </row>
    <row r="381" spans="1:34" ht="20.100000000000001" customHeight="1">
      <c r="A381" s="65">
        <v>40228</v>
      </c>
      <c r="B381" s="65"/>
      <c r="C381" s="8">
        <v>107</v>
      </c>
      <c r="D381" s="8">
        <v>155300</v>
      </c>
      <c r="E381" s="145">
        <f t="shared" si="68"/>
        <v>10730</v>
      </c>
      <c r="F381" s="9">
        <v>7.67</v>
      </c>
      <c r="G381" s="9">
        <v>45.2</v>
      </c>
      <c r="H381" s="9"/>
      <c r="I381" s="8">
        <v>1506</v>
      </c>
      <c r="J381" s="8">
        <f t="shared" si="59"/>
        <v>16159.38</v>
      </c>
      <c r="K381" s="54"/>
      <c r="L381" s="9">
        <v>59.9</v>
      </c>
      <c r="M381" s="8">
        <v>294.10000000000002</v>
      </c>
      <c r="N381" s="8">
        <v>166.4</v>
      </c>
      <c r="O381" s="8">
        <v>6</v>
      </c>
      <c r="P381" s="8">
        <f t="shared" si="67"/>
        <v>466.5</v>
      </c>
      <c r="Q381" s="8">
        <f t="shared" si="60"/>
        <v>5005.5450000000001</v>
      </c>
      <c r="R381" s="11" t="s">
        <v>121</v>
      </c>
      <c r="S381" s="9">
        <f t="shared" si="61"/>
        <v>635.45545891512234</v>
      </c>
      <c r="T381" s="25"/>
      <c r="W381" s="139">
        <f t="shared" si="63"/>
        <v>19304.697500000002</v>
      </c>
      <c r="X381" s="139">
        <f t="shared" si="65"/>
        <v>19335.73340411</v>
      </c>
      <c r="Z381" s="139">
        <f t="shared" si="64"/>
        <v>42781.209999999992</v>
      </c>
      <c r="AA381" s="139">
        <f t="shared" si="66"/>
        <v>127971.19915067998</v>
      </c>
      <c r="AC381" s="84">
        <v>8000</v>
      </c>
      <c r="AD381" s="84">
        <v>30000</v>
      </c>
      <c r="AE381" s="84">
        <v>100</v>
      </c>
      <c r="AF381" s="84">
        <v>6</v>
      </c>
      <c r="AG381" s="84">
        <v>10</v>
      </c>
      <c r="AH381" s="84">
        <v>35000</v>
      </c>
    </row>
    <row r="382" spans="1:34" ht="20.100000000000001" customHeight="1">
      <c r="A382" s="65">
        <v>40235</v>
      </c>
      <c r="B382" s="65"/>
      <c r="C382" s="8">
        <v>143</v>
      </c>
      <c r="D382" s="8">
        <v>169660</v>
      </c>
      <c r="E382" s="145">
        <f t="shared" si="68"/>
        <v>14360</v>
      </c>
      <c r="F382" s="9">
        <v>7.85</v>
      </c>
      <c r="G382" s="9">
        <v>32.799999999999997</v>
      </c>
      <c r="H382" s="9"/>
      <c r="I382" s="8">
        <v>1313</v>
      </c>
      <c r="J382" s="8">
        <f t="shared" si="59"/>
        <v>18854.68</v>
      </c>
      <c r="K382" s="54"/>
      <c r="L382" s="9">
        <v>61.81</v>
      </c>
      <c r="M382" s="8">
        <v>256</v>
      </c>
      <c r="N382" s="8">
        <v>99</v>
      </c>
      <c r="O382" s="8">
        <v>8</v>
      </c>
      <c r="P382" s="8">
        <f t="shared" si="67"/>
        <v>363</v>
      </c>
      <c r="Q382" s="8">
        <f t="shared" si="60"/>
        <v>5212.68</v>
      </c>
      <c r="R382" s="11" t="s">
        <v>121</v>
      </c>
      <c r="S382" s="9">
        <f t="shared" si="61"/>
        <v>655.42783984499249</v>
      </c>
      <c r="T382" s="25"/>
      <c r="W382" s="139">
        <f t="shared" si="63"/>
        <v>18835.3675</v>
      </c>
      <c r="X382" s="139">
        <f t="shared" si="65"/>
        <v>19545.920870776667</v>
      </c>
      <c r="Z382" s="139">
        <f t="shared" si="64"/>
        <v>44658.53</v>
      </c>
      <c r="AA382" s="139">
        <f t="shared" si="66"/>
        <v>125448.94955068</v>
      </c>
      <c r="AC382" s="84">
        <v>8000</v>
      </c>
      <c r="AD382" s="84">
        <v>30000</v>
      </c>
      <c r="AE382" s="84">
        <v>100</v>
      </c>
      <c r="AF382" s="84">
        <v>6</v>
      </c>
      <c r="AG382" s="84">
        <v>10</v>
      </c>
      <c r="AH382" s="84">
        <v>35000</v>
      </c>
    </row>
    <row r="383" spans="1:34" ht="20.100000000000001" customHeight="1">
      <c r="A383" s="65">
        <v>40242</v>
      </c>
      <c r="B383" s="65"/>
      <c r="C383" s="8">
        <v>148</v>
      </c>
      <c r="D383" s="8">
        <v>184470</v>
      </c>
      <c r="E383" s="145">
        <f t="shared" si="68"/>
        <v>14810</v>
      </c>
      <c r="F383" s="9">
        <v>7.73</v>
      </c>
      <c r="G383" s="9">
        <v>42</v>
      </c>
      <c r="H383" s="9"/>
      <c r="I383" s="8">
        <v>1298.8499999999999</v>
      </c>
      <c r="J383" s="8">
        <f t="shared" si="59"/>
        <v>19235.968499999999</v>
      </c>
      <c r="K383" s="54"/>
      <c r="L383" s="9">
        <v>72.83</v>
      </c>
      <c r="M383" s="8">
        <v>232.89088000000001</v>
      </c>
      <c r="N383" s="8">
        <v>104.94853999999999</v>
      </c>
      <c r="O383" s="8">
        <v>4.7222499999999998</v>
      </c>
      <c r="P383" s="8">
        <f t="shared" si="67"/>
        <v>342.56166999999999</v>
      </c>
      <c r="Q383" s="8">
        <f t="shared" si="60"/>
        <v>5073.3383327000001</v>
      </c>
      <c r="R383" s="11" t="s">
        <v>121</v>
      </c>
      <c r="S383" s="9">
        <f t="shared" si="61"/>
        <v>639.41448512352633</v>
      </c>
      <c r="T383" s="25"/>
      <c r="W383" s="139">
        <f t="shared" si="63"/>
        <v>18732.632125</v>
      </c>
      <c r="X383" s="139">
        <f t="shared" si="65"/>
        <v>19422.590270776665</v>
      </c>
      <c r="Z383" s="139">
        <f t="shared" si="64"/>
        <v>45069.4715</v>
      </c>
      <c r="AA383" s="139">
        <f t="shared" si="66"/>
        <v>126928.91675068001</v>
      </c>
      <c r="AC383" s="84">
        <v>8000</v>
      </c>
      <c r="AD383" s="84">
        <v>30000</v>
      </c>
      <c r="AE383" s="84">
        <v>100</v>
      </c>
      <c r="AF383" s="84">
        <v>6</v>
      </c>
      <c r="AG383" s="84">
        <v>10</v>
      </c>
      <c r="AH383" s="84">
        <v>35000</v>
      </c>
    </row>
    <row r="384" spans="1:34" ht="20.100000000000001" customHeight="1">
      <c r="A384" s="65">
        <v>40249</v>
      </c>
      <c r="B384" s="65"/>
      <c r="C384" s="8">
        <v>164</v>
      </c>
      <c r="D384" s="8">
        <v>200840</v>
      </c>
      <c r="E384" s="145">
        <f t="shared" si="68"/>
        <v>16370</v>
      </c>
      <c r="F384" s="9">
        <v>7.56</v>
      </c>
      <c r="G384" s="9">
        <v>33.6</v>
      </c>
      <c r="H384" s="9"/>
      <c r="I384" s="8">
        <v>1274.49</v>
      </c>
      <c r="J384" s="8">
        <f t="shared" si="59"/>
        <v>20863.401300000001</v>
      </c>
      <c r="K384" s="54"/>
      <c r="L384" s="9">
        <v>67.95</v>
      </c>
      <c r="M384" s="8">
        <v>212.92679999999999</v>
      </c>
      <c r="N384" s="8">
        <v>118.16856</v>
      </c>
      <c r="O384" s="8">
        <v>11.746130000000001</v>
      </c>
      <c r="P384" s="8">
        <f t="shared" si="67"/>
        <v>342.84148999999996</v>
      </c>
      <c r="Q384" s="8">
        <f t="shared" si="60"/>
        <v>5612.3151912999992</v>
      </c>
      <c r="R384" s="11" t="s">
        <v>121</v>
      </c>
      <c r="S384" s="9">
        <f t="shared" si="61"/>
        <v>716.1613529837872</v>
      </c>
      <c r="T384" s="25"/>
      <c r="W384" s="139">
        <f t="shared" si="63"/>
        <v>18778.35745</v>
      </c>
      <c r="X384" s="139">
        <f t="shared" si="65"/>
        <v>19517.727045776668</v>
      </c>
      <c r="Z384" s="139">
        <f t="shared" si="64"/>
        <v>44886.570200000002</v>
      </c>
      <c r="AA384" s="139">
        <f t="shared" si="66"/>
        <v>125787.27545068</v>
      </c>
      <c r="AC384" s="84">
        <v>8000</v>
      </c>
      <c r="AD384" s="84">
        <v>30000</v>
      </c>
      <c r="AE384" s="84">
        <v>100</v>
      </c>
      <c r="AF384" s="84">
        <v>6</v>
      </c>
      <c r="AG384" s="84">
        <v>10</v>
      </c>
      <c r="AH384" s="84">
        <v>35000</v>
      </c>
    </row>
    <row r="385" spans="1:34" ht="20.100000000000001" customHeight="1">
      <c r="A385" s="65">
        <v>40256</v>
      </c>
      <c r="B385" s="65"/>
      <c r="C385" s="8">
        <v>145</v>
      </c>
      <c r="D385" s="8">
        <v>215340</v>
      </c>
      <c r="E385" s="145">
        <f t="shared" si="68"/>
        <v>14500</v>
      </c>
      <c r="F385" s="9">
        <v>7.64</v>
      </c>
      <c r="G385" s="9">
        <v>34.799999999999997</v>
      </c>
      <c r="H385" s="9"/>
      <c r="I385" s="8">
        <v>1384</v>
      </c>
      <c r="J385" s="8">
        <f t="shared" si="59"/>
        <v>20068</v>
      </c>
      <c r="K385" s="54"/>
      <c r="L385" s="9">
        <v>75.52</v>
      </c>
      <c r="M385" s="8">
        <v>187</v>
      </c>
      <c r="N385" s="8">
        <v>133</v>
      </c>
      <c r="O385" s="8">
        <v>9</v>
      </c>
      <c r="P385" s="8">
        <f t="shared" si="67"/>
        <v>329</v>
      </c>
      <c r="Q385" s="8">
        <f t="shared" si="60"/>
        <v>4770.5</v>
      </c>
      <c r="R385" s="11" t="s">
        <v>121</v>
      </c>
      <c r="S385" s="9">
        <f t="shared" si="61"/>
        <v>612.76982313615974</v>
      </c>
      <c r="T385" s="25"/>
      <c r="W385" s="139">
        <f t="shared" si="63"/>
        <v>19755.512449999998</v>
      </c>
      <c r="X385" s="139">
        <f t="shared" si="65"/>
        <v>19538.687879109999</v>
      </c>
      <c r="Z385" s="139">
        <f t="shared" si="64"/>
        <v>40977.950200000007</v>
      </c>
      <c r="AA385" s="139">
        <f t="shared" si="66"/>
        <v>125535.74545068003</v>
      </c>
      <c r="AC385" s="84">
        <v>8000</v>
      </c>
      <c r="AD385" s="84">
        <v>30000</v>
      </c>
      <c r="AE385" s="84">
        <v>100</v>
      </c>
      <c r="AF385" s="84">
        <v>6</v>
      </c>
      <c r="AG385" s="84">
        <v>10</v>
      </c>
      <c r="AH385" s="84">
        <v>35000</v>
      </c>
    </row>
    <row r="386" spans="1:34" ht="20.100000000000001" customHeight="1">
      <c r="A386" s="65">
        <v>40263</v>
      </c>
      <c r="B386" s="65"/>
      <c r="C386" s="8">
        <v>159</v>
      </c>
      <c r="D386" s="8">
        <v>231250</v>
      </c>
      <c r="E386" s="145">
        <f t="shared" si="68"/>
        <v>15910</v>
      </c>
      <c r="F386" s="9">
        <v>7.68</v>
      </c>
      <c r="G386" s="9">
        <v>44</v>
      </c>
      <c r="H386" s="9"/>
      <c r="I386" s="8">
        <v>1301.5</v>
      </c>
      <c r="J386" s="8">
        <f t="shared" si="59"/>
        <v>20706.865000000002</v>
      </c>
      <c r="K386" s="54"/>
      <c r="L386" s="9">
        <v>66.599999999999994</v>
      </c>
      <c r="M386" s="8">
        <v>222.78332</v>
      </c>
      <c r="N386" s="8">
        <v>140.36957000000001</v>
      </c>
      <c r="O386" s="8">
        <v>11.424580000000001</v>
      </c>
      <c r="P386" s="8">
        <f t="shared" si="67"/>
        <v>374.57747000000001</v>
      </c>
      <c r="Q386" s="8">
        <f t="shared" si="60"/>
        <v>5959.5275476999996</v>
      </c>
      <c r="R386" s="11" t="s">
        <v>121</v>
      </c>
      <c r="S386" s="9">
        <f t="shared" si="61"/>
        <v>762.93922152420225</v>
      </c>
      <c r="T386" s="25"/>
      <c r="W386" s="139">
        <f t="shared" si="63"/>
        <v>20218.558700000001</v>
      </c>
      <c r="X386" s="139">
        <f t="shared" si="65"/>
        <v>19874.864962443331</v>
      </c>
      <c r="Z386" s="139">
        <f t="shared" si="64"/>
        <v>39125.765199999994</v>
      </c>
      <c r="AA386" s="139">
        <f t="shared" si="66"/>
        <v>121501.62045068003</v>
      </c>
      <c r="AC386" s="84">
        <v>8000</v>
      </c>
      <c r="AD386" s="84">
        <v>30000</v>
      </c>
      <c r="AE386" s="84">
        <v>100</v>
      </c>
      <c r="AF386" s="84">
        <v>6</v>
      </c>
      <c r="AG386" s="84">
        <v>10</v>
      </c>
      <c r="AH386" s="84">
        <v>35000</v>
      </c>
    </row>
    <row r="387" spans="1:34" ht="20.100000000000001" customHeight="1">
      <c r="A387" s="65">
        <v>40270</v>
      </c>
      <c r="B387" s="65"/>
      <c r="C387" s="8">
        <v>129</v>
      </c>
      <c r="D387" s="8">
        <v>244160</v>
      </c>
      <c r="E387" s="145">
        <f t="shared" si="68"/>
        <v>12910</v>
      </c>
      <c r="F387" s="9">
        <v>7.67</v>
      </c>
      <c r="G387" s="9">
        <v>29.2</v>
      </c>
      <c r="H387" s="9"/>
      <c r="I387" s="8">
        <v>1398</v>
      </c>
      <c r="J387" s="8">
        <f t="shared" si="59"/>
        <v>18048.18</v>
      </c>
      <c r="K387" s="54"/>
      <c r="L387" s="9">
        <v>65.64</v>
      </c>
      <c r="M387" s="8">
        <v>176</v>
      </c>
      <c r="N387" s="8">
        <v>29</v>
      </c>
      <c r="O387" s="8">
        <v>19</v>
      </c>
      <c r="P387" s="8">
        <f t="shared" si="67"/>
        <v>224</v>
      </c>
      <c r="Q387" s="8">
        <f t="shared" si="60"/>
        <v>2891.84</v>
      </c>
      <c r="R387" s="11" t="s">
        <v>121</v>
      </c>
      <c r="S387" s="9">
        <f t="shared" si="61"/>
        <v>363.24999074973806</v>
      </c>
      <c r="T387" s="25"/>
      <c r="W387" s="139">
        <f t="shared" si="63"/>
        <v>19921.611575000003</v>
      </c>
      <c r="X387" s="139">
        <f t="shared" si="65"/>
        <v>19616.23496244333</v>
      </c>
      <c r="Z387" s="139">
        <f t="shared" si="64"/>
        <v>40313.553699999989</v>
      </c>
      <c r="AA387" s="139">
        <f t="shared" si="66"/>
        <v>124605.18045068003</v>
      </c>
      <c r="AC387" s="84">
        <v>8000</v>
      </c>
      <c r="AD387" s="84">
        <v>30000</v>
      </c>
      <c r="AE387" s="84">
        <v>100</v>
      </c>
      <c r="AF387" s="84">
        <v>6</v>
      </c>
      <c r="AG387" s="84">
        <v>10</v>
      </c>
      <c r="AH387" s="84">
        <v>35000</v>
      </c>
    </row>
    <row r="388" spans="1:34" ht="20.100000000000001" customHeight="1">
      <c r="A388" s="65">
        <v>40277</v>
      </c>
      <c r="B388" s="65"/>
      <c r="C388" s="8">
        <v>169</v>
      </c>
      <c r="D388" s="8">
        <v>261170</v>
      </c>
      <c r="E388" s="145">
        <f t="shared" si="68"/>
        <v>17010</v>
      </c>
      <c r="F388" s="9">
        <v>7.52</v>
      </c>
      <c r="G388" s="9">
        <v>26.4</v>
      </c>
      <c r="H388" s="9"/>
      <c r="I388" s="8">
        <v>1052.24</v>
      </c>
      <c r="J388" s="8">
        <f t="shared" si="59"/>
        <v>17898.6024</v>
      </c>
      <c r="K388" s="54"/>
      <c r="L388" s="9">
        <v>61.43</v>
      </c>
      <c r="M388" s="8">
        <v>159.80529000000001</v>
      </c>
      <c r="N388" s="8">
        <v>99.874399999999994</v>
      </c>
      <c r="O388" s="8">
        <v>19.93741</v>
      </c>
      <c r="P388" s="8">
        <f t="shared" si="67"/>
        <v>279.61709999999999</v>
      </c>
      <c r="Q388" s="8">
        <f t="shared" si="60"/>
        <v>4756.2868710000002</v>
      </c>
      <c r="R388" s="11" t="s">
        <v>121</v>
      </c>
      <c r="S388" s="9">
        <f t="shared" si="61"/>
        <v>615.32476817333293</v>
      </c>
      <c r="T388" s="25"/>
      <c r="W388" s="139">
        <f t="shared" si="63"/>
        <v>19180.41185</v>
      </c>
      <c r="X388" s="139">
        <f t="shared" si="65"/>
        <v>19543.758495776663</v>
      </c>
      <c r="Z388" s="139">
        <f t="shared" si="64"/>
        <v>43278.352599999998</v>
      </c>
      <c r="AA388" s="139">
        <f t="shared" si="66"/>
        <v>125474.89805068003</v>
      </c>
      <c r="AC388" s="84">
        <v>8000</v>
      </c>
      <c r="AD388" s="84">
        <v>30000</v>
      </c>
      <c r="AE388" s="84">
        <v>100</v>
      </c>
      <c r="AF388" s="84">
        <v>6</v>
      </c>
      <c r="AG388" s="84">
        <v>10</v>
      </c>
      <c r="AH388" s="84">
        <v>35000</v>
      </c>
    </row>
    <row r="389" spans="1:34" ht="20.100000000000001" customHeight="1">
      <c r="A389" s="65">
        <v>40284</v>
      </c>
      <c r="B389" s="65"/>
      <c r="C389" s="8">
        <v>148</v>
      </c>
      <c r="D389" s="8">
        <v>275920</v>
      </c>
      <c r="E389" s="145">
        <f t="shared" si="68"/>
        <v>14750</v>
      </c>
      <c r="F389" s="9">
        <v>7.53</v>
      </c>
      <c r="G389" s="9">
        <v>36.4</v>
      </c>
      <c r="H389" s="9"/>
      <c r="I389" s="8">
        <v>1145</v>
      </c>
      <c r="J389" s="8">
        <f t="shared" si="59"/>
        <v>16888.75</v>
      </c>
      <c r="K389" s="54"/>
      <c r="L389" s="9">
        <v>64.97</v>
      </c>
      <c r="M389" s="8">
        <v>171</v>
      </c>
      <c r="N389" s="8">
        <v>124</v>
      </c>
      <c r="O389" s="8">
        <v>23</v>
      </c>
      <c r="P389" s="8">
        <f t="shared" ref="P389:P420" si="69">M389+N389+O389</f>
        <v>318</v>
      </c>
      <c r="Q389" s="8">
        <f t="shared" si="60"/>
        <v>4690.5</v>
      </c>
      <c r="R389" s="11" t="s">
        <v>121</v>
      </c>
      <c r="S389" s="9">
        <f t="shared" si="61"/>
        <v>609.92439880592826</v>
      </c>
      <c r="T389" s="25"/>
      <c r="W389" s="139">
        <f t="shared" si="63"/>
        <v>18385.59935</v>
      </c>
      <c r="X389" s="139">
        <f t="shared" si="65"/>
        <v>19148.6031</v>
      </c>
      <c r="Z389" s="139">
        <f t="shared" si="64"/>
        <v>46457.602599999998</v>
      </c>
      <c r="AA389" s="139">
        <f t="shared" si="66"/>
        <v>130216.7628</v>
      </c>
      <c r="AC389" s="84">
        <v>8000</v>
      </c>
      <c r="AD389" s="84">
        <v>30000</v>
      </c>
      <c r="AE389" s="84">
        <v>100</v>
      </c>
      <c r="AF389" s="84">
        <v>6</v>
      </c>
      <c r="AG389" s="84">
        <v>10</v>
      </c>
      <c r="AH389" s="84">
        <v>35000</v>
      </c>
    </row>
    <row r="390" spans="1:34" ht="20.100000000000001" customHeight="1">
      <c r="A390" s="65">
        <v>40291</v>
      </c>
      <c r="B390" s="65"/>
      <c r="C390" s="8">
        <v>160</v>
      </c>
      <c r="D390" s="8">
        <v>291940</v>
      </c>
      <c r="E390" s="145">
        <f t="shared" si="68"/>
        <v>16020</v>
      </c>
      <c r="F390" s="9">
        <v>7.54</v>
      </c>
      <c r="G390" s="9">
        <v>53.2</v>
      </c>
      <c r="H390" s="9"/>
      <c r="I390" s="8">
        <v>981</v>
      </c>
      <c r="J390" s="8">
        <f t="shared" si="59"/>
        <v>15715.62</v>
      </c>
      <c r="K390" s="54"/>
      <c r="L390" s="9">
        <v>72.260000000000005</v>
      </c>
      <c r="M390" s="8">
        <v>80</v>
      </c>
      <c r="N390" s="8">
        <v>117</v>
      </c>
      <c r="O390" s="8">
        <v>26</v>
      </c>
      <c r="P390" s="8">
        <f t="shared" si="69"/>
        <v>223</v>
      </c>
      <c r="Q390" s="8">
        <f t="shared" si="60"/>
        <v>3572.46</v>
      </c>
      <c r="R390" s="11" t="s">
        <v>121</v>
      </c>
      <c r="S390" s="9">
        <f t="shared" si="61"/>
        <v>480.18955800089287</v>
      </c>
      <c r="T390" s="25"/>
      <c r="W390" s="139">
        <f t="shared" si="63"/>
        <v>17137.788099999998</v>
      </c>
      <c r="X390" s="139">
        <f t="shared" si="65"/>
        <v>18730.571433333334</v>
      </c>
      <c r="Z390" s="139">
        <f t="shared" si="64"/>
        <v>51448.847600000008</v>
      </c>
      <c r="AA390" s="139">
        <f t="shared" si="66"/>
        <v>135233.1428</v>
      </c>
      <c r="AC390" s="84">
        <v>8000</v>
      </c>
      <c r="AD390" s="84">
        <v>30000</v>
      </c>
      <c r="AE390" s="84">
        <v>100</v>
      </c>
      <c r="AF390" s="84">
        <v>6</v>
      </c>
      <c r="AG390" s="84">
        <v>10</v>
      </c>
      <c r="AH390" s="84">
        <v>35000</v>
      </c>
    </row>
    <row r="391" spans="1:34" ht="20.100000000000001" customHeight="1">
      <c r="A391" s="65">
        <v>40298</v>
      </c>
      <c r="B391" s="65"/>
      <c r="C391" s="8">
        <v>158</v>
      </c>
      <c r="D391" s="8">
        <v>307740</v>
      </c>
      <c r="E391" s="145">
        <f t="shared" si="68"/>
        <v>15800</v>
      </c>
      <c r="F391" s="9">
        <v>7.58</v>
      </c>
      <c r="G391" s="62">
        <v>74</v>
      </c>
      <c r="H391" s="62"/>
      <c r="I391" s="8">
        <v>960</v>
      </c>
      <c r="J391" s="8">
        <f t="shared" si="59"/>
        <v>15168</v>
      </c>
      <c r="K391" s="54"/>
      <c r="L391" s="9">
        <v>66.12</v>
      </c>
      <c r="M391" s="8">
        <v>39.375990000000002</v>
      </c>
      <c r="N391" s="8">
        <v>162.96808999999999</v>
      </c>
      <c r="O391" s="8">
        <v>24.9559</v>
      </c>
      <c r="P391" s="8">
        <f t="shared" si="69"/>
        <v>227.29998000000001</v>
      </c>
      <c r="Q391" s="8">
        <f t="shared" si="60"/>
        <v>3591.339684</v>
      </c>
      <c r="R391" s="11" t="s">
        <v>121</v>
      </c>
      <c r="S391" s="9">
        <f t="shared" si="61"/>
        <v>494.81152481263405</v>
      </c>
      <c r="T391" s="25"/>
      <c r="W391" s="139">
        <f t="shared" si="63"/>
        <v>16417.7431</v>
      </c>
      <c r="X391" s="139">
        <f t="shared" si="65"/>
        <v>18357.328933333334</v>
      </c>
      <c r="Z391" s="139">
        <f t="shared" si="64"/>
        <v>54329.027600000001</v>
      </c>
      <c r="AA391" s="139">
        <f t="shared" si="66"/>
        <v>139712.0528</v>
      </c>
      <c r="AC391" s="84">
        <v>8000</v>
      </c>
      <c r="AD391" s="84">
        <v>30000</v>
      </c>
      <c r="AE391" s="84">
        <v>100</v>
      </c>
      <c r="AF391" s="84">
        <v>6</v>
      </c>
      <c r="AG391" s="84">
        <v>10</v>
      </c>
      <c r="AH391" s="84">
        <v>35000</v>
      </c>
    </row>
    <row r="392" spans="1:34" ht="20.100000000000001" customHeight="1">
      <c r="A392" s="65">
        <v>40305</v>
      </c>
      <c r="B392" s="65"/>
      <c r="C392" s="8">
        <v>176</v>
      </c>
      <c r="D392" s="8">
        <v>325330</v>
      </c>
      <c r="E392" s="145">
        <f t="shared" si="68"/>
        <v>17590</v>
      </c>
      <c r="F392" s="9">
        <v>7.5</v>
      </c>
      <c r="G392" s="62">
        <v>65.2</v>
      </c>
      <c r="H392" s="62"/>
      <c r="I392" s="8">
        <v>1056</v>
      </c>
      <c r="J392" s="8">
        <f t="shared" si="59"/>
        <v>18575.04</v>
      </c>
      <c r="K392" s="54"/>
      <c r="L392" s="9">
        <v>63.63</v>
      </c>
      <c r="M392" s="8">
        <v>121.42122000000001</v>
      </c>
      <c r="N392" s="8">
        <v>88.920010000000005</v>
      </c>
      <c r="O392" s="8">
        <v>24.8813</v>
      </c>
      <c r="P392" s="8">
        <f t="shared" si="69"/>
        <v>235.22253000000001</v>
      </c>
      <c r="Q392" s="8">
        <f t="shared" si="60"/>
        <v>4137.5643026999996</v>
      </c>
      <c r="R392" s="11" t="s">
        <v>121</v>
      </c>
      <c r="S392" s="9">
        <f t="shared" si="61"/>
        <v>542.80045508762248</v>
      </c>
      <c r="T392" s="25"/>
      <c r="W392" s="139">
        <f t="shared" si="63"/>
        <v>16586.852500000001</v>
      </c>
      <c r="X392" s="139">
        <f t="shared" si="65"/>
        <v>18181.873933333332</v>
      </c>
      <c r="Z392" s="139">
        <f t="shared" si="64"/>
        <v>53652.59</v>
      </c>
      <c r="AA392" s="139">
        <f t="shared" si="66"/>
        <v>141817.5128</v>
      </c>
      <c r="AC392" s="84">
        <v>8000</v>
      </c>
      <c r="AD392" s="84">
        <v>30000</v>
      </c>
      <c r="AE392" s="84">
        <v>100</v>
      </c>
      <c r="AF392" s="84">
        <v>6</v>
      </c>
      <c r="AG392" s="84">
        <v>10</v>
      </c>
      <c r="AH392" s="84">
        <v>35000</v>
      </c>
    </row>
    <row r="393" spans="1:34" ht="20.100000000000001" customHeight="1">
      <c r="A393" s="65">
        <v>40312</v>
      </c>
      <c r="B393" s="65"/>
      <c r="C393" s="8">
        <v>163</v>
      </c>
      <c r="D393" s="8">
        <v>341630</v>
      </c>
      <c r="E393" s="145">
        <f t="shared" si="68"/>
        <v>16300</v>
      </c>
      <c r="F393" s="9">
        <v>7.52</v>
      </c>
      <c r="G393" s="9">
        <v>59.6</v>
      </c>
      <c r="H393" s="9"/>
      <c r="I393" s="8">
        <v>1102</v>
      </c>
      <c r="J393" s="8">
        <f t="shared" ref="J393:J456" si="70">E393*I393/1000</f>
        <v>17962.599999999999</v>
      </c>
      <c r="K393" s="54"/>
      <c r="L393" s="9">
        <v>68.42</v>
      </c>
      <c r="M393" s="8">
        <v>144</v>
      </c>
      <c r="N393" s="8">
        <v>128</v>
      </c>
      <c r="O393" s="8">
        <v>28</v>
      </c>
      <c r="P393" s="8">
        <f t="shared" si="69"/>
        <v>300</v>
      </c>
      <c r="Q393" s="8">
        <f t="shared" ref="Q393:Q456" si="71">E393*P393/1000</f>
        <v>4890</v>
      </c>
      <c r="R393" s="11" t="s">
        <v>121</v>
      </c>
      <c r="S393" s="9">
        <f t="shared" ref="S393:S456" si="72">((O393*14/87)+(N393*14/101)+(M393*14/117))*(E393/1000)</f>
        <v>643.50917701849767</v>
      </c>
      <c r="T393" s="25"/>
      <c r="W393" s="139">
        <f t="shared" si="63"/>
        <v>16855.315000000002</v>
      </c>
      <c r="X393" s="139">
        <f t="shared" si="65"/>
        <v>18332.142266666666</v>
      </c>
      <c r="Z393" s="139">
        <f t="shared" si="64"/>
        <v>52578.739999999991</v>
      </c>
      <c r="AA393" s="139">
        <f t="shared" si="66"/>
        <v>140014.2928</v>
      </c>
      <c r="AC393" s="84">
        <v>8000</v>
      </c>
      <c r="AD393" s="84">
        <v>30000</v>
      </c>
      <c r="AE393" s="84">
        <v>100</v>
      </c>
      <c r="AF393" s="84">
        <v>6</v>
      </c>
      <c r="AG393" s="84">
        <v>10</v>
      </c>
      <c r="AH393" s="84">
        <v>35000</v>
      </c>
    </row>
    <row r="394" spans="1:34" ht="20.100000000000001" customHeight="1">
      <c r="A394" s="65">
        <v>40319</v>
      </c>
      <c r="B394" s="65"/>
      <c r="C394" s="8">
        <v>146</v>
      </c>
      <c r="D394" s="8">
        <v>356270</v>
      </c>
      <c r="E394" s="145">
        <f t="shared" si="68"/>
        <v>14640</v>
      </c>
      <c r="F394" s="9">
        <v>7.28</v>
      </c>
      <c r="G394" s="9">
        <v>80</v>
      </c>
      <c r="H394" s="9"/>
      <c r="I394" s="8">
        <v>1024</v>
      </c>
      <c r="J394" s="8">
        <f t="shared" si="70"/>
        <v>14991.36</v>
      </c>
      <c r="K394" s="54"/>
      <c r="L394" s="9">
        <v>40.729999999999997</v>
      </c>
      <c r="M394" s="8">
        <v>65.789969999999997</v>
      </c>
      <c r="N394" s="8">
        <v>126.94669</v>
      </c>
      <c r="O394" s="8">
        <v>20.09186</v>
      </c>
      <c r="P394" s="8">
        <f t="shared" si="69"/>
        <v>212.82852</v>
      </c>
      <c r="Q394" s="8">
        <f t="shared" si="71"/>
        <v>3115.8095327999999</v>
      </c>
      <c r="R394" s="11" t="s">
        <v>121</v>
      </c>
      <c r="S394" s="9">
        <f t="shared" si="72"/>
        <v>420.19798077604855</v>
      </c>
      <c r="T394" s="25"/>
      <c r="W394" s="139">
        <f t="shared" si="63"/>
        <v>16674.25</v>
      </c>
      <c r="X394" s="139">
        <f t="shared" si="65"/>
        <v>18010.198933333333</v>
      </c>
      <c r="Z394" s="139">
        <f t="shared" si="64"/>
        <v>53303</v>
      </c>
      <c r="AA394" s="139">
        <f t="shared" si="66"/>
        <v>143877.6128</v>
      </c>
      <c r="AC394" s="84">
        <v>8000</v>
      </c>
      <c r="AD394" s="84">
        <v>30000</v>
      </c>
      <c r="AE394" s="84">
        <v>100</v>
      </c>
      <c r="AF394" s="84">
        <v>6</v>
      </c>
      <c r="AG394" s="84">
        <v>10</v>
      </c>
      <c r="AH394" s="84">
        <v>35000</v>
      </c>
    </row>
    <row r="395" spans="1:34" ht="20.100000000000001" customHeight="1">
      <c r="A395" s="65">
        <v>40326</v>
      </c>
      <c r="B395" s="65"/>
      <c r="C395" s="8">
        <v>170</v>
      </c>
      <c r="D395" s="8">
        <v>373290</v>
      </c>
      <c r="E395" s="145">
        <f t="shared" si="68"/>
        <v>17020</v>
      </c>
      <c r="F395" s="9">
        <v>7.59</v>
      </c>
      <c r="G395" s="9">
        <v>69.599999999999994</v>
      </c>
      <c r="H395" s="9"/>
      <c r="I395" s="8">
        <v>1066</v>
      </c>
      <c r="J395" s="8">
        <f t="shared" si="70"/>
        <v>18143.32</v>
      </c>
      <c r="K395" s="54"/>
      <c r="L395" s="9">
        <v>68.900000000000006</v>
      </c>
      <c r="M395" s="8">
        <v>24</v>
      </c>
      <c r="N395" s="8">
        <v>190</v>
      </c>
      <c r="O395" s="8">
        <v>33</v>
      </c>
      <c r="P395" s="8">
        <f t="shared" si="69"/>
        <v>247</v>
      </c>
      <c r="Q395" s="8">
        <f t="shared" si="71"/>
        <v>4203.9399999999996</v>
      </c>
      <c r="R395" s="11" t="s">
        <v>121</v>
      </c>
      <c r="S395" s="9">
        <f t="shared" si="72"/>
        <v>587.50952263396096</v>
      </c>
      <c r="T395" s="25"/>
      <c r="W395" s="139">
        <f t="shared" si="63"/>
        <v>17418.080000000002</v>
      </c>
      <c r="X395" s="139">
        <f t="shared" si="65"/>
        <v>17919.14489166667</v>
      </c>
      <c r="Z395" s="139">
        <f t="shared" si="64"/>
        <v>50327.679999999993</v>
      </c>
      <c r="AA395" s="139">
        <f t="shared" si="66"/>
        <v>144970.26129999995</v>
      </c>
      <c r="AC395" s="84">
        <v>8000</v>
      </c>
      <c r="AD395" s="84">
        <v>30000</v>
      </c>
      <c r="AE395" s="84">
        <v>100</v>
      </c>
      <c r="AF395" s="84">
        <v>6</v>
      </c>
      <c r="AG395" s="84">
        <v>10</v>
      </c>
      <c r="AH395" s="84">
        <v>35000</v>
      </c>
    </row>
    <row r="396" spans="1:34" ht="20.100000000000001" customHeight="1">
      <c r="A396" s="65">
        <v>40333</v>
      </c>
      <c r="B396" s="65"/>
      <c r="C396" s="8">
        <v>167</v>
      </c>
      <c r="D396" s="8">
        <v>389920</v>
      </c>
      <c r="E396" s="145">
        <f t="shared" si="68"/>
        <v>16630</v>
      </c>
      <c r="F396" s="9">
        <v>7.46</v>
      </c>
      <c r="G396" s="9">
        <v>67.599999999999994</v>
      </c>
      <c r="H396" s="9"/>
      <c r="I396" s="8">
        <v>1092</v>
      </c>
      <c r="J396" s="8">
        <f t="shared" si="70"/>
        <v>18159.96</v>
      </c>
      <c r="K396" s="54"/>
      <c r="L396" s="9">
        <v>58.7</v>
      </c>
      <c r="M396" s="8">
        <v>57</v>
      </c>
      <c r="N396" s="8">
        <v>92</v>
      </c>
      <c r="O396" s="8">
        <v>17</v>
      </c>
      <c r="P396" s="8">
        <f t="shared" si="69"/>
        <v>166</v>
      </c>
      <c r="Q396" s="8">
        <f t="shared" si="71"/>
        <v>2760.58</v>
      </c>
      <c r="R396" s="11" t="s">
        <v>121</v>
      </c>
      <c r="S396" s="9">
        <f t="shared" si="72"/>
        <v>370.99235478985565</v>
      </c>
      <c r="T396" s="25"/>
      <c r="W396" s="139">
        <f t="shared" si="63"/>
        <v>17314.309999999998</v>
      </c>
      <c r="X396" s="139">
        <f t="shared" si="65"/>
        <v>17693.858116666666</v>
      </c>
      <c r="Z396" s="139">
        <f t="shared" si="64"/>
        <v>50742.760000000009</v>
      </c>
      <c r="AA396" s="139">
        <f t="shared" si="66"/>
        <v>147673.70259999999</v>
      </c>
      <c r="AC396" s="84">
        <v>8000</v>
      </c>
      <c r="AD396" s="84">
        <v>30000</v>
      </c>
      <c r="AE396" s="84">
        <v>100</v>
      </c>
      <c r="AF396" s="84">
        <v>6</v>
      </c>
      <c r="AG396" s="84">
        <v>10</v>
      </c>
      <c r="AH396" s="84">
        <v>35000</v>
      </c>
    </row>
    <row r="397" spans="1:34" ht="20.100000000000001" customHeight="1">
      <c r="A397" s="65">
        <v>40340</v>
      </c>
      <c r="B397" s="65"/>
      <c r="C397" s="8">
        <v>180</v>
      </c>
      <c r="D397" s="8">
        <v>407930</v>
      </c>
      <c r="E397" s="145">
        <f t="shared" si="68"/>
        <v>18010</v>
      </c>
      <c r="F397" s="9">
        <v>7.55</v>
      </c>
      <c r="G397" s="9">
        <v>43.6</v>
      </c>
      <c r="H397" s="9"/>
      <c r="I397" s="8">
        <v>992.47</v>
      </c>
      <c r="J397" s="8">
        <f t="shared" si="70"/>
        <v>17874.384699999999</v>
      </c>
      <c r="K397" s="54"/>
      <c r="L397" s="9">
        <v>66.22</v>
      </c>
      <c r="M397" s="8">
        <v>72.744140000000002</v>
      </c>
      <c r="N397" s="8">
        <v>93.580179999999999</v>
      </c>
      <c r="O397" s="8">
        <v>24.630690000000001</v>
      </c>
      <c r="P397" s="8">
        <f t="shared" si="69"/>
        <v>190.95501000000002</v>
      </c>
      <c r="Q397" s="8">
        <f t="shared" si="71"/>
        <v>3439.0997301000002</v>
      </c>
      <c r="R397" s="11" t="s">
        <v>121</v>
      </c>
      <c r="S397" s="9">
        <f t="shared" si="72"/>
        <v>461.76733048641034</v>
      </c>
      <c r="T397" s="25"/>
      <c r="W397" s="139">
        <f t="shared" si="63"/>
        <v>17292.256174999999</v>
      </c>
      <c r="X397" s="139">
        <f t="shared" si="65"/>
        <v>17511.056841666668</v>
      </c>
      <c r="Z397" s="139">
        <f t="shared" si="64"/>
        <v>50830.975300000006</v>
      </c>
      <c r="AA397" s="139">
        <f t="shared" si="66"/>
        <v>149867.31789999999</v>
      </c>
      <c r="AC397" s="84">
        <v>8000</v>
      </c>
      <c r="AD397" s="84">
        <v>30000</v>
      </c>
      <c r="AE397" s="84">
        <v>100</v>
      </c>
      <c r="AF397" s="84">
        <v>6</v>
      </c>
      <c r="AG397" s="84">
        <v>10</v>
      </c>
      <c r="AH397" s="84">
        <v>35000</v>
      </c>
    </row>
    <row r="398" spans="1:34" ht="20.100000000000001" customHeight="1">
      <c r="A398" s="65">
        <v>40347</v>
      </c>
      <c r="B398" s="65"/>
      <c r="C398" s="8">
        <v>171</v>
      </c>
      <c r="D398" s="8">
        <v>425100</v>
      </c>
      <c r="E398" s="145">
        <f t="shared" si="68"/>
        <v>17170</v>
      </c>
      <c r="F398" s="9">
        <v>7.29</v>
      </c>
      <c r="G398" s="9">
        <v>46.4</v>
      </c>
      <c r="H398" s="9"/>
      <c r="I398" s="8">
        <v>975.93</v>
      </c>
      <c r="J398" s="8">
        <f t="shared" si="70"/>
        <v>16756.718099999998</v>
      </c>
      <c r="K398" s="54"/>
      <c r="L398" s="9">
        <v>69</v>
      </c>
      <c r="M398" s="8">
        <v>37.198099999999997</v>
      </c>
      <c r="N398" s="8">
        <v>120.42523</v>
      </c>
      <c r="O398" s="8">
        <v>26.52195</v>
      </c>
      <c r="P398" s="8">
        <f t="shared" si="69"/>
        <v>184.14528000000001</v>
      </c>
      <c r="Q398" s="8">
        <f t="shared" si="71"/>
        <v>3161.7744576000005</v>
      </c>
      <c r="R398" s="11" t="s">
        <v>121</v>
      </c>
      <c r="S398" s="9">
        <f t="shared" si="72"/>
        <v>436.31649961367526</v>
      </c>
      <c r="T398" s="25"/>
      <c r="W398" s="139">
        <f t="shared" ref="W398:W461" si="73">AVERAGE(J395:J398)</f>
        <v>17733.595699999998</v>
      </c>
      <c r="X398" s="139">
        <f t="shared" si="65"/>
        <v>17181.877933333333</v>
      </c>
      <c r="Z398" s="139">
        <f t="shared" ref="Z398:Z461" si="74">120000-(SUM(J395:J398))</f>
        <v>49065.617200000008</v>
      </c>
      <c r="AA398" s="139">
        <f t="shared" si="66"/>
        <v>153817.46479999999</v>
      </c>
      <c r="AC398" s="84">
        <v>8000</v>
      </c>
      <c r="AD398" s="84">
        <v>30000</v>
      </c>
      <c r="AE398" s="84">
        <v>100</v>
      </c>
      <c r="AF398" s="84">
        <v>6</v>
      </c>
      <c r="AG398" s="84">
        <v>10</v>
      </c>
      <c r="AH398" s="84">
        <v>35000</v>
      </c>
    </row>
    <row r="399" spans="1:34" ht="20.100000000000001" customHeight="1">
      <c r="A399" s="65">
        <v>40354</v>
      </c>
      <c r="B399" s="65"/>
      <c r="C399" s="8">
        <v>164</v>
      </c>
      <c r="D399" s="8">
        <v>441450</v>
      </c>
      <c r="E399" s="145">
        <f t="shared" si="68"/>
        <v>16350</v>
      </c>
      <c r="F399" s="9">
        <v>7.56</v>
      </c>
      <c r="G399" s="9">
        <v>61.2</v>
      </c>
      <c r="H399" s="9"/>
      <c r="I399" s="8">
        <v>1098.1099999999999</v>
      </c>
      <c r="J399" s="8">
        <f t="shared" si="70"/>
        <v>17954.0985</v>
      </c>
      <c r="K399" s="54"/>
      <c r="L399" s="9">
        <v>69.959999999999994</v>
      </c>
      <c r="M399" s="8">
        <v>51.713279999999997</v>
      </c>
      <c r="N399" s="8">
        <v>179.56797</v>
      </c>
      <c r="O399" s="8">
        <v>25.574870000000001</v>
      </c>
      <c r="P399" s="8">
        <f t="shared" si="69"/>
        <v>256.85611999999998</v>
      </c>
      <c r="Q399" s="8">
        <f t="shared" si="71"/>
        <v>4199.5975619999999</v>
      </c>
      <c r="R399" s="11" t="s">
        <v>121</v>
      </c>
      <c r="S399" s="9">
        <f t="shared" si="72"/>
        <v>575.4222248902488</v>
      </c>
      <c r="T399" s="25"/>
      <c r="W399" s="139">
        <f t="shared" si="73"/>
        <v>17686.290325000002</v>
      </c>
      <c r="X399" s="139">
        <f t="shared" si="65"/>
        <v>17174.037808333331</v>
      </c>
      <c r="Z399" s="139">
        <f t="shared" si="74"/>
        <v>49254.838699999993</v>
      </c>
      <c r="AA399" s="139">
        <f t="shared" si="66"/>
        <v>153911.54630000002</v>
      </c>
      <c r="AC399" s="84">
        <v>8000</v>
      </c>
      <c r="AD399" s="84">
        <v>30000</v>
      </c>
      <c r="AE399" s="84">
        <v>100</v>
      </c>
      <c r="AF399" s="84">
        <v>6</v>
      </c>
      <c r="AG399" s="84">
        <v>10</v>
      </c>
      <c r="AH399" s="84">
        <v>35000</v>
      </c>
    </row>
    <row r="400" spans="1:34" ht="20.100000000000001" customHeight="1">
      <c r="A400" s="65">
        <v>40361</v>
      </c>
      <c r="B400" s="65"/>
      <c r="C400" s="8">
        <v>150</v>
      </c>
      <c r="D400" s="8">
        <v>456530</v>
      </c>
      <c r="E400" s="145">
        <f t="shared" si="68"/>
        <v>15080</v>
      </c>
      <c r="F400" s="9">
        <v>7.55</v>
      </c>
      <c r="G400" s="9">
        <v>54.8</v>
      </c>
      <c r="H400" s="9"/>
      <c r="I400" s="8">
        <v>1042</v>
      </c>
      <c r="J400" s="8">
        <f t="shared" si="70"/>
        <v>15713.36</v>
      </c>
      <c r="K400" s="54"/>
      <c r="L400" s="9">
        <v>70.819999999999993</v>
      </c>
      <c r="M400" s="8">
        <v>22</v>
      </c>
      <c r="N400" s="8">
        <v>140</v>
      </c>
      <c r="O400" s="8">
        <v>18</v>
      </c>
      <c r="P400" s="8">
        <f t="shared" si="69"/>
        <v>180</v>
      </c>
      <c r="Q400" s="8">
        <f t="shared" si="71"/>
        <v>2714.4</v>
      </c>
      <c r="R400" s="11" t="s">
        <v>121</v>
      </c>
      <c r="S400" s="9">
        <f t="shared" si="72"/>
        <v>376.01936193619366</v>
      </c>
      <c r="T400" s="25"/>
      <c r="W400" s="139">
        <f t="shared" si="73"/>
        <v>17074.640325</v>
      </c>
      <c r="X400" s="139">
        <f t="shared" si="65"/>
        <v>16991.934274999996</v>
      </c>
      <c r="Z400" s="139">
        <f t="shared" si="74"/>
        <v>51701.438699999999</v>
      </c>
      <c r="AA400" s="139">
        <f t="shared" si="66"/>
        <v>156096.78870000003</v>
      </c>
      <c r="AC400" s="84">
        <v>8000</v>
      </c>
      <c r="AD400" s="84">
        <v>30000</v>
      </c>
      <c r="AE400" s="84">
        <v>100</v>
      </c>
      <c r="AF400" s="84">
        <v>6</v>
      </c>
      <c r="AG400" s="84">
        <v>10</v>
      </c>
      <c r="AH400" s="84">
        <v>35000</v>
      </c>
    </row>
    <row r="401" spans="1:34" ht="20.100000000000001" customHeight="1">
      <c r="A401" s="65">
        <v>40368</v>
      </c>
      <c r="B401" s="65"/>
      <c r="C401" s="8">
        <v>156</v>
      </c>
      <c r="D401" s="8">
        <v>472130</v>
      </c>
      <c r="E401" s="145">
        <f t="shared" si="68"/>
        <v>15600</v>
      </c>
      <c r="F401" s="9">
        <v>7.56</v>
      </c>
      <c r="G401" s="9">
        <v>46</v>
      </c>
      <c r="H401" s="9"/>
      <c r="I401" s="8">
        <v>1080.1600000000001</v>
      </c>
      <c r="J401" s="8">
        <f t="shared" si="70"/>
        <v>16850.495999999999</v>
      </c>
      <c r="K401" s="54"/>
      <c r="L401" s="9">
        <v>69.48</v>
      </c>
      <c r="M401" s="8">
        <v>13</v>
      </c>
      <c r="N401" s="8">
        <v>166</v>
      </c>
      <c r="O401" s="8">
        <v>19</v>
      </c>
      <c r="P401" s="8">
        <f t="shared" si="69"/>
        <v>198</v>
      </c>
      <c r="Q401" s="8">
        <f t="shared" si="71"/>
        <v>3088.8</v>
      </c>
      <c r="R401" s="11" t="s">
        <v>121</v>
      </c>
      <c r="S401" s="9">
        <f t="shared" si="72"/>
        <v>430.91767383634914</v>
      </c>
      <c r="T401" s="25"/>
      <c r="W401" s="139">
        <f t="shared" si="73"/>
        <v>16818.668149999998</v>
      </c>
      <c r="X401" s="139">
        <f t="shared" si="65"/>
        <v>16988.746441666663</v>
      </c>
      <c r="Z401" s="139">
        <f t="shared" si="74"/>
        <v>52725.327400000009</v>
      </c>
      <c r="AA401" s="139">
        <f t="shared" si="66"/>
        <v>156135.04270000005</v>
      </c>
      <c r="AC401" s="84">
        <v>8000</v>
      </c>
      <c r="AD401" s="84">
        <v>30000</v>
      </c>
      <c r="AE401" s="84">
        <v>100</v>
      </c>
      <c r="AF401" s="84">
        <v>6</v>
      </c>
      <c r="AG401" s="84">
        <v>10</v>
      </c>
      <c r="AH401" s="84">
        <v>35000</v>
      </c>
    </row>
    <row r="402" spans="1:34" ht="20.100000000000001" customHeight="1">
      <c r="A402" s="65">
        <v>40375</v>
      </c>
      <c r="B402" s="65"/>
      <c r="C402" s="8">
        <v>166</v>
      </c>
      <c r="D402" s="8">
        <v>488640</v>
      </c>
      <c r="E402" s="145">
        <f t="shared" si="68"/>
        <v>16510</v>
      </c>
      <c r="F402" s="9">
        <v>7.53</v>
      </c>
      <c r="G402" s="9">
        <v>54</v>
      </c>
      <c r="H402" s="9"/>
      <c r="I402" s="8">
        <v>1109.92</v>
      </c>
      <c r="J402" s="8">
        <f t="shared" si="70"/>
        <v>18324.779200000004</v>
      </c>
      <c r="K402" s="54"/>
      <c r="L402" s="9">
        <v>66.12</v>
      </c>
      <c r="M402" s="8">
        <v>57.79363</v>
      </c>
      <c r="N402" s="8">
        <v>182.29299</v>
      </c>
      <c r="O402" s="8">
        <v>22.11693</v>
      </c>
      <c r="P402" s="8">
        <f t="shared" si="69"/>
        <v>262.20355000000001</v>
      </c>
      <c r="Q402" s="8">
        <f t="shared" si="71"/>
        <v>4328.9806105000007</v>
      </c>
      <c r="R402" s="11" t="s">
        <v>121</v>
      </c>
      <c r="S402" s="9">
        <f t="shared" si="72"/>
        <v>590.11459463471806</v>
      </c>
      <c r="T402" s="25"/>
      <c r="W402" s="139">
        <f t="shared" si="73"/>
        <v>17210.683425000003</v>
      </c>
      <c r="X402" s="139">
        <f t="shared" si="65"/>
        <v>17206.176374999995</v>
      </c>
      <c r="Z402" s="139">
        <f t="shared" si="74"/>
        <v>51157.266299999988</v>
      </c>
      <c r="AA402" s="139">
        <f t="shared" si="66"/>
        <v>153525.88350000005</v>
      </c>
      <c r="AC402" s="84">
        <v>8000</v>
      </c>
      <c r="AD402" s="84">
        <v>30000</v>
      </c>
      <c r="AE402" s="84">
        <v>100</v>
      </c>
      <c r="AF402" s="84">
        <v>6</v>
      </c>
      <c r="AG402" s="84">
        <v>10</v>
      </c>
      <c r="AH402" s="84">
        <v>35000</v>
      </c>
    </row>
    <row r="403" spans="1:34" ht="20.100000000000001" customHeight="1">
      <c r="A403" s="65">
        <v>40382</v>
      </c>
      <c r="B403" s="65"/>
      <c r="C403" s="8">
        <v>162</v>
      </c>
      <c r="D403" s="8">
        <v>4920</v>
      </c>
      <c r="E403" s="145">
        <f>D403-D402+500000</f>
        <v>16280</v>
      </c>
      <c r="F403" s="9">
        <v>7.57</v>
      </c>
      <c r="G403" s="9">
        <v>58.4</v>
      </c>
      <c r="H403" s="9"/>
      <c r="I403" s="8">
        <v>1186.6600000000001</v>
      </c>
      <c r="J403" s="8">
        <f t="shared" si="70"/>
        <v>19318.824800000002</v>
      </c>
      <c r="K403" s="54"/>
      <c r="L403" s="9">
        <v>73.11</v>
      </c>
      <c r="M403" s="8">
        <v>75.446460000000002</v>
      </c>
      <c r="N403" s="8">
        <v>165.29015999999999</v>
      </c>
      <c r="O403" s="8">
        <v>34.498690000000003</v>
      </c>
      <c r="P403" s="8">
        <f t="shared" si="69"/>
        <v>275.23530999999997</v>
      </c>
      <c r="Q403" s="8">
        <f t="shared" si="71"/>
        <v>4480.8308467999996</v>
      </c>
      <c r="R403" s="11" t="s">
        <v>121</v>
      </c>
      <c r="S403" s="9">
        <f t="shared" si="72"/>
        <v>610.35025979202851</v>
      </c>
      <c r="T403" s="25"/>
      <c r="W403" s="139">
        <f t="shared" si="73"/>
        <v>17551.865000000002</v>
      </c>
      <c r="X403" s="139">
        <f t="shared" si="65"/>
        <v>17552.078441666661</v>
      </c>
      <c r="Z403" s="139">
        <f t="shared" si="74"/>
        <v>49792.539999999994</v>
      </c>
      <c r="AA403" s="139">
        <f t="shared" si="66"/>
        <v>149375.05870000005</v>
      </c>
      <c r="AC403" s="84">
        <v>8000</v>
      </c>
      <c r="AD403" s="84">
        <v>30000</v>
      </c>
      <c r="AE403" s="84">
        <v>100</v>
      </c>
      <c r="AF403" s="84">
        <v>6</v>
      </c>
      <c r="AG403" s="84">
        <v>10</v>
      </c>
      <c r="AH403" s="84">
        <v>35000</v>
      </c>
    </row>
    <row r="404" spans="1:34" ht="20.100000000000001" customHeight="1">
      <c r="A404" s="65">
        <v>40389</v>
      </c>
      <c r="B404" s="65"/>
      <c r="C404" s="8">
        <v>151</v>
      </c>
      <c r="D404" s="8">
        <v>19940</v>
      </c>
      <c r="E404" s="145">
        <f t="shared" ref="E404:E436" si="75">D404-D403</f>
        <v>15020</v>
      </c>
      <c r="F404" s="9">
        <v>7.66</v>
      </c>
      <c r="G404" s="9">
        <v>61.6</v>
      </c>
      <c r="H404" s="9"/>
      <c r="I404" s="8">
        <v>1111.1099999999999</v>
      </c>
      <c r="J404" s="8">
        <f t="shared" si="70"/>
        <v>16688.872199999998</v>
      </c>
      <c r="K404" s="54"/>
      <c r="L404" s="9">
        <v>91.16</v>
      </c>
      <c r="M404" s="8">
        <v>84.26</v>
      </c>
      <c r="N404" s="8">
        <v>174.8</v>
      </c>
      <c r="O404" s="8">
        <v>38.4</v>
      </c>
      <c r="P404" s="8">
        <f t="shared" si="69"/>
        <v>297.45999999999998</v>
      </c>
      <c r="Q404" s="8">
        <f t="shared" si="71"/>
        <v>4467.8491999999997</v>
      </c>
      <c r="R404" s="11" t="s">
        <v>121</v>
      </c>
      <c r="S404" s="9">
        <f t="shared" si="72"/>
        <v>608.18092529231706</v>
      </c>
      <c r="T404" s="25"/>
      <c r="W404" s="139">
        <f t="shared" si="73"/>
        <v>17795.743050000001</v>
      </c>
      <c r="X404" s="139">
        <f t="shared" si="65"/>
        <v>17394.897791666663</v>
      </c>
      <c r="Z404" s="139">
        <f t="shared" si="74"/>
        <v>48817.027799999996</v>
      </c>
      <c r="AA404" s="139">
        <f t="shared" si="66"/>
        <v>151261.22650000005</v>
      </c>
      <c r="AC404" s="84">
        <v>8000</v>
      </c>
      <c r="AD404" s="84">
        <v>30000</v>
      </c>
      <c r="AE404" s="84">
        <v>100</v>
      </c>
      <c r="AF404" s="84">
        <v>6</v>
      </c>
      <c r="AG404" s="84">
        <v>10</v>
      </c>
      <c r="AH404" s="84">
        <v>35000</v>
      </c>
    </row>
    <row r="405" spans="1:34" ht="20.100000000000001" customHeight="1">
      <c r="A405" s="148">
        <v>40396</v>
      </c>
      <c r="B405" s="148"/>
      <c r="C405" s="8">
        <v>151</v>
      </c>
      <c r="D405" s="8">
        <v>35140</v>
      </c>
      <c r="E405" s="145">
        <f t="shared" si="75"/>
        <v>15200</v>
      </c>
      <c r="F405" s="9">
        <v>7.37</v>
      </c>
      <c r="G405" s="9">
        <v>42.4</v>
      </c>
      <c r="H405" s="9"/>
      <c r="I405" s="8">
        <v>1088</v>
      </c>
      <c r="J405" s="8">
        <f t="shared" si="70"/>
        <v>16537.599999999999</v>
      </c>
      <c r="K405" s="54"/>
      <c r="L405" s="9">
        <v>79.47</v>
      </c>
      <c r="M405" s="8">
        <v>56.846679999999999</v>
      </c>
      <c r="N405" s="8">
        <v>164.63386</v>
      </c>
      <c r="O405" s="8">
        <v>38.682760000000002</v>
      </c>
      <c r="P405" s="8">
        <f t="shared" si="69"/>
        <v>260.16329999999999</v>
      </c>
      <c r="Q405" s="8">
        <f t="shared" si="71"/>
        <v>3954.4821599999996</v>
      </c>
      <c r="R405" s="11" t="s">
        <v>121</v>
      </c>
      <c r="S405" s="9">
        <f t="shared" si="72"/>
        <v>544.88221038524864</v>
      </c>
      <c r="T405" s="25"/>
      <c r="W405" s="139">
        <f t="shared" si="73"/>
        <v>17717.519050000003</v>
      </c>
      <c r="X405" s="139">
        <f t="shared" si="65"/>
        <v>17276.147791666666</v>
      </c>
      <c r="Z405" s="139">
        <f t="shared" si="74"/>
        <v>49129.92379999999</v>
      </c>
      <c r="AA405" s="139">
        <f t="shared" si="66"/>
        <v>152686.22650000002</v>
      </c>
      <c r="AC405" s="84">
        <v>8000</v>
      </c>
      <c r="AD405" s="84">
        <v>30000</v>
      </c>
      <c r="AE405" s="84">
        <v>100</v>
      </c>
      <c r="AF405" s="84">
        <v>6</v>
      </c>
      <c r="AG405" s="84">
        <v>10</v>
      </c>
      <c r="AH405" s="84">
        <v>35000</v>
      </c>
    </row>
    <row r="406" spans="1:34" ht="20.100000000000001" customHeight="1">
      <c r="A406" s="148">
        <v>40403</v>
      </c>
      <c r="B406" s="148"/>
      <c r="C406" s="8">
        <v>149</v>
      </c>
      <c r="D406" s="8">
        <v>50520</v>
      </c>
      <c r="E406" s="145">
        <f t="shared" si="75"/>
        <v>15380</v>
      </c>
      <c r="F406" s="9">
        <v>7.6</v>
      </c>
      <c r="G406" s="9">
        <v>50.4</v>
      </c>
      <c r="H406" s="9"/>
      <c r="I406" s="8">
        <v>1123</v>
      </c>
      <c r="J406" s="8">
        <f t="shared" si="70"/>
        <v>17271.740000000002</v>
      </c>
      <c r="K406" s="54"/>
      <c r="L406" s="9">
        <v>69.75</v>
      </c>
      <c r="M406" s="8">
        <v>88</v>
      </c>
      <c r="N406" s="8">
        <v>180</v>
      </c>
      <c r="O406" s="8">
        <v>15</v>
      </c>
      <c r="P406" s="8">
        <f t="shared" si="69"/>
        <v>283</v>
      </c>
      <c r="Q406" s="8">
        <f t="shared" si="71"/>
        <v>4352.54</v>
      </c>
      <c r="R406" s="11" t="s">
        <v>121</v>
      </c>
      <c r="S406" s="9">
        <f t="shared" si="72"/>
        <v>582.81283726250615</v>
      </c>
      <c r="T406" s="25"/>
      <c r="W406" s="139">
        <f t="shared" si="73"/>
        <v>17454.259249999999</v>
      </c>
      <c r="X406" s="139">
        <f t="shared" ref="X406:X469" si="76">AVERAGE(J395:J406)</f>
        <v>17466.179458333332</v>
      </c>
      <c r="Z406" s="139">
        <f t="shared" si="74"/>
        <v>50182.963000000003</v>
      </c>
      <c r="AA406" s="139">
        <f t="shared" ref="AA406:AA469" si="77">360000-(SUM(J395:J406))</f>
        <v>150405.84650000001</v>
      </c>
      <c r="AC406" s="84">
        <v>8000</v>
      </c>
      <c r="AD406" s="84">
        <v>30000</v>
      </c>
      <c r="AE406" s="84">
        <v>100</v>
      </c>
      <c r="AF406" s="84">
        <v>6</v>
      </c>
      <c r="AG406" s="84">
        <v>10</v>
      </c>
      <c r="AH406" s="84">
        <v>35000</v>
      </c>
    </row>
    <row r="407" spans="1:34" ht="20.100000000000001" customHeight="1">
      <c r="A407" s="148">
        <v>40410</v>
      </c>
      <c r="B407" s="148"/>
      <c r="C407" s="8">
        <v>92</v>
      </c>
      <c r="D407" s="8">
        <v>66650</v>
      </c>
      <c r="E407" s="145">
        <f t="shared" si="75"/>
        <v>16130</v>
      </c>
      <c r="F407" s="9">
        <v>7.61</v>
      </c>
      <c r="G407" s="9">
        <v>57.6</v>
      </c>
      <c r="H407" s="9"/>
      <c r="I407" s="8">
        <v>1140</v>
      </c>
      <c r="J407" s="8">
        <f t="shared" si="70"/>
        <v>18388.2</v>
      </c>
      <c r="K407" s="54"/>
      <c r="L407" s="9">
        <v>75.260000000000005</v>
      </c>
      <c r="M407" s="8">
        <v>72</v>
      </c>
      <c r="N407" s="8">
        <v>121</v>
      </c>
      <c r="O407" s="8">
        <v>6</v>
      </c>
      <c r="P407" s="8">
        <f t="shared" si="69"/>
        <v>199</v>
      </c>
      <c r="Q407" s="8">
        <f t="shared" si="71"/>
        <v>3209.87</v>
      </c>
      <c r="R407" s="11" t="s">
        <v>121</v>
      </c>
      <c r="S407" s="9">
        <f t="shared" si="72"/>
        <v>425.07677863277041</v>
      </c>
      <c r="T407" s="25"/>
      <c r="W407" s="139">
        <f t="shared" si="73"/>
        <v>17221.603049999998</v>
      </c>
      <c r="X407" s="139">
        <f t="shared" si="76"/>
        <v>17486.586124999998</v>
      </c>
      <c r="Z407" s="139">
        <f t="shared" si="74"/>
        <v>51113.587800000008</v>
      </c>
      <c r="AA407" s="139">
        <f t="shared" si="77"/>
        <v>150160.96650000001</v>
      </c>
      <c r="AC407" s="84">
        <v>8000</v>
      </c>
      <c r="AD407" s="84">
        <v>30000</v>
      </c>
      <c r="AE407" s="84">
        <v>100</v>
      </c>
      <c r="AF407" s="84">
        <v>6</v>
      </c>
      <c r="AG407" s="84">
        <v>10</v>
      </c>
      <c r="AH407" s="84">
        <v>35000</v>
      </c>
    </row>
    <row r="408" spans="1:34" ht="20.100000000000001" customHeight="1">
      <c r="A408" s="148">
        <v>40417</v>
      </c>
      <c r="B408" s="148"/>
      <c r="C408" s="8">
        <v>147</v>
      </c>
      <c r="D408" s="8">
        <v>82970</v>
      </c>
      <c r="E408" s="145">
        <f t="shared" si="75"/>
        <v>16320</v>
      </c>
      <c r="F408" s="9">
        <v>7.62</v>
      </c>
      <c r="G408" s="9">
        <v>65.599999999999994</v>
      </c>
      <c r="H408" s="9"/>
      <c r="I408" s="8">
        <v>1130</v>
      </c>
      <c r="J408" s="8">
        <f t="shared" si="70"/>
        <v>18441.599999999999</v>
      </c>
      <c r="K408" s="54"/>
      <c r="L408" s="9">
        <v>68.25</v>
      </c>
      <c r="M408" s="8">
        <v>10</v>
      </c>
      <c r="N408" s="8">
        <v>141</v>
      </c>
      <c r="O408" s="8">
        <v>52</v>
      </c>
      <c r="P408" s="8">
        <f t="shared" si="69"/>
        <v>203</v>
      </c>
      <c r="Q408" s="8">
        <f t="shared" si="71"/>
        <v>3312.96</v>
      </c>
      <c r="R408" s="11" t="s">
        <v>121</v>
      </c>
      <c r="S408" s="9">
        <f t="shared" si="72"/>
        <v>475.05809246176608</v>
      </c>
      <c r="T408" s="25"/>
      <c r="W408" s="139">
        <f t="shared" si="73"/>
        <v>17659.784999999996</v>
      </c>
      <c r="X408" s="139">
        <f t="shared" si="76"/>
        <v>17510.056125000003</v>
      </c>
      <c r="Z408" s="139">
        <f t="shared" si="74"/>
        <v>49360.860000000015</v>
      </c>
      <c r="AA408" s="139">
        <f t="shared" si="77"/>
        <v>149879.32649999997</v>
      </c>
      <c r="AC408" s="84">
        <v>8000</v>
      </c>
      <c r="AD408" s="84">
        <v>30000</v>
      </c>
      <c r="AE408" s="84">
        <v>100</v>
      </c>
      <c r="AF408" s="84">
        <v>6</v>
      </c>
      <c r="AG408" s="84">
        <v>10</v>
      </c>
      <c r="AH408" s="84">
        <v>35000</v>
      </c>
    </row>
    <row r="409" spans="1:34" ht="20.100000000000001" customHeight="1">
      <c r="A409" s="148">
        <v>40424</v>
      </c>
      <c r="B409" s="148"/>
      <c r="C409" s="8">
        <v>137</v>
      </c>
      <c r="D409" s="8">
        <v>97030</v>
      </c>
      <c r="E409" s="145">
        <f t="shared" si="75"/>
        <v>14060</v>
      </c>
      <c r="F409" s="9">
        <v>7.24</v>
      </c>
      <c r="G409" s="9">
        <v>56.8</v>
      </c>
      <c r="H409" s="9"/>
      <c r="I409" s="8">
        <v>1031.25</v>
      </c>
      <c r="J409" s="8">
        <f t="shared" si="70"/>
        <v>14499.375</v>
      </c>
      <c r="K409" s="54"/>
      <c r="L409" s="9">
        <v>66.66</v>
      </c>
      <c r="M409" s="8">
        <v>70.683430000000001</v>
      </c>
      <c r="N409" s="8">
        <v>128.27311</v>
      </c>
      <c r="O409" s="8">
        <v>17.804870000000001</v>
      </c>
      <c r="P409" s="8">
        <f t="shared" si="69"/>
        <v>216.76141000000001</v>
      </c>
      <c r="Q409" s="8">
        <f t="shared" si="71"/>
        <v>3047.6654245999998</v>
      </c>
      <c r="R409" s="11" t="s">
        <v>121</v>
      </c>
      <c r="S409" s="9">
        <f t="shared" si="72"/>
        <v>409.19421044856244</v>
      </c>
      <c r="T409" s="25"/>
      <c r="W409" s="139">
        <f t="shared" si="73"/>
        <v>17150.228750000002</v>
      </c>
      <c r="X409" s="139">
        <f t="shared" si="76"/>
        <v>17228.805316666669</v>
      </c>
      <c r="Z409" s="139">
        <f t="shared" si="74"/>
        <v>51399.084999999992</v>
      </c>
      <c r="AA409" s="139">
        <f t="shared" si="77"/>
        <v>153254.33619999999</v>
      </c>
      <c r="AC409" s="84">
        <v>8000</v>
      </c>
      <c r="AD409" s="84">
        <v>30000</v>
      </c>
      <c r="AE409" s="84">
        <v>100</v>
      </c>
      <c r="AF409" s="84">
        <v>6</v>
      </c>
      <c r="AG409" s="84">
        <v>10</v>
      </c>
      <c r="AH409" s="84">
        <v>35000</v>
      </c>
    </row>
    <row r="410" spans="1:34" ht="20.100000000000001" customHeight="1">
      <c r="A410" s="148">
        <v>40431</v>
      </c>
      <c r="B410" s="148"/>
      <c r="C410" s="8">
        <v>147</v>
      </c>
      <c r="D410" s="8">
        <v>111510</v>
      </c>
      <c r="E410" s="145">
        <f t="shared" si="75"/>
        <v>14480</v>
      </c>
      <c r="F410" s="9">
        <v>7.58</v>
      </c>
      <c r="G410" s="9">
        <v>112.4</v>
      </c>
      <c r="H410" s="9"/>
      <c r="I410" s="8">
        <v>1007</v>
      </c>
      <c r="J410" s="8">
        <f t="shared" si="70"/>
        <v>14581.36</v>
      </c>
      <c r="K410" s="54"/>
      <c r="L410" s="9">
        <v>52.17</v>
      </c>
      <c r="M410" s="8">
        <v>51</v>
      </c>
      <c r="N410" s="8">
        <v>182</v>
      </c>
      <c r="O410" s="8">
        <v>17</v>
      </c>
      <c r="P410" s="8">
        <f t="shared" si="69"/>
        <v>250</v>
      </c>
      <c r="Q410" s="8">
        <f t="shared" si="71"/>
        <v>3620</v>
      </c>
      <c r="R410" s="11" t="s">
        <v>121</v>
      </c>
      <c r="S410" s="9">
        <f t="shared" si="72"/>
        <v>493.27450797069093</v>
      </c>
      <c r="T410" s="25"/>
      <c r="W410" s="139">
        <f t="shared" si="73"/>
        <v>16477.633750000001</v>
      </c>
      <c r="X410" s="139">
        <f t="shared" si="76"/>
        <v>17047.525475000002</v>
      </c>
      <c r="Z410" s="139">
        <f t="shared" si="74"/>
        <v>54089.464999999997</v>
      </c>
      <c r="AA410" s="139">
        <f t="shared" si="77"/>
        <v>155429.69429999997</v>
      </c>
      <c r="AC410" s="84">
        <v>8000</v>
      </c>
      <c r="AD410" s="84">
        <v>30000</v>
      </c>
      <c r="AE410" s="84">
        <v>100</v>
      </c>
      <c r="AF410" s="84">
        <v>6</v>
      </c>
      <c r="AG410" s="84">
        <v>10</v>
      </c>
      <c r="AH410" s="84">
        <v>35000</v>
      </c>
    </row>
    <row r="411" spans="1:34" ht="20.100000000000001" customHeight="1">
      <c r="A411" s="148">
        <v>40438</v>
      </c>
      <c r="B411" s="148"/>
      <c r="C411" s="8">
        <v>154</v>
      </c>
      <c r="D411" s="8">
        <v>126860</v>
      </c>
      <c r="E411" s="145">
        <f t="shared" si="75"/>
        <v>15350</v>
      </c>
      <c r="F411" s="9">
        <v>7.61</v>
      </c>
      <c r="G411" s="9">
        <v>64.8</v>
      </c>
      <c r="H411" s="9"/>
      <c r="I411" s="8">
        <v>1148</v>
      </c>
      <c r="J411" s="8">
        <f t="shared" si="70"/>
        <v>17621.8</v>
      </c>
      <c r="K411" s="54"/>
      <c r="L411" s="9">
        <v>69.28</v>
      </c>
      <c r="M411" s="8">
        <v>53.553980000000003</v>
      </c>
      <c r="N411" s="8">
        <v>179.26629</v>
      </c>
      <c r="O411" s="8">
        <v>24.60088</v>
      </c>
      <c r="P411" s="8">
        <f t="shared" si="69"/>
        <v>257.42115000000001</v>
      </c>
      <c r="Q411" s="8">
        <f t="shared" si="71"/>
        <v>3951.4146525000001</v>
      </c>
      <c r="R411" s="11" t="s">
        <v>121</v>
      </c>
      <c r="S411" s="9">
        <f t="shared" si="72"/>
        <v>540.56135601859103</v>
      </c>
      <c r="T411" s="25"/>
      <c r="W411" s="139">
        <f t="shared" si="73"/>
        <v>16286.033749999999</v>
      </c>
      <c r="X411" s="139">
        <f t="shared" si="76"/>
        <v>17019.833933333332</v>
      </c>
      <c r="Z411" s="139">
        <f t="shared" si="74"/>
        <v>54855.865000000005</v>
      </c>
      <c r="AA411" s="139">
        <f t="shared" si="77"/>
        <v>155761.99280000001</v>
      </c>
      <c r="AC411" s="84">
        <v>8000</v>
      </c>
      <c r="AD411" s="84">
        <v>30000</v>
      </c>
      <c r="AE411" s="84">
        <v>100</v>
      </c>
      <c r="AF411" s="84">
        <v>6</v>
      </c>
      <c r="AG411" s="84">
        <v>10</v>
      </c>
      <c r="AH411" s="84">
        <v>35000</v>
      </c>
    </row>
    <row r="412" spans="1:34" ht="20.100000000000001" customHeight="1">
      <c r="A412" s="148">
        <v>40445</v>
      </c>
      <c r="B412" s="148"/>
      <c r="C412" s="8">
        <v>153</v>
      </c>
      <c r="D412" s="8">
        <v>142170</v>
      </c>
      <c r="E412" s="145">
        <f t="shared" si="75"/>
        <v>15310</v>
      </c>
      <c r="F412" s="9">
        <v>7.55</v>
      </c>
      <c r="G412" s="9">
        <v>50</v>
      </c>
      <c r="H412" s="9"/>
      <c r="I412" s="8">
        <v>1047</v>
      </c>
      <c r="J412" s="8">
        <f t="shared" si="70"/>
        <v>16029.57</v>
      </c>
      <c r="K412" s="54"/>
      <c r="L412" s="9">
        <v>76.48</v>
      </c>
      <c r="M412" s="8">
        <v>40.78678</v>
      </c>
      <c r="N412" s="8">
        <v>158.76997</v>
      </c>
      <c r="O412" s="8">
        <v>28.472930000000002</v>
      </c>
      <c r="P412" s="8">
        <f t="shared" si="69"/>
        <v>228.02967999999998</v>
      </c>
      <c r="Q412" s="8">
        <f t="shared" si="71"/>
        <v>3491.1344008000001</v>
      </c>
      <c r="R412" s="11" t="s">
        <v>121</v>
      </c>
      <c r="S412" s="9">
        <f t="shared" si="72"/>
        <v>481.80629433677956</v>
      </c>
      <c r="T412" s="25"/>
      <c r="W412" s="139">
        <f t="shared" si="73"/>
        <v>15683.026250000001</v>
      </c>
      <c r="X412" s="139">
        <f t="shared" si="76"/>
        <v>17046.184766666669</v>
      </c>
      <c r="Z412" s="139">
        <f t="shared" si="74"/>
        <v>57267.894999999997</v>
      </c>
      <c r="AA412" s="139">
        <f t="shared" si="77"/>
        <v>155445.78279999999</v>
      </c>
      <c r="AC412" s="84">
        <v>8000</v>
      </c>
      <c r="AD412" s="84">
        <v>30000</v>
      </c>
      <c r="AE412" s="84">
        <v>100</v>
      </c>
      <c r="AF412" s="84">
        <v>6</v>
      </c>
      <c r="AG412" s="84">
        <v>10</v>
      </c>
      <c r="AH412" s="84">
        <v>35000</v>
      </c>
    </row>
    <row r="413" spans="1:34" ht="20.100000000000001" customHeight="1">
      <c r="A413" s="148">
        <v>40452</v>
      </c>
      <c r="B413" s="148"/>
      <c r="C413" s="8">
        <v>144</v>
      </c>
      <c r="D413" s="8">
        <v>156570</v>
      </c>
      <c r="E413" s="145">
        <f t="shared" si="75"/>
        <v>14400</v>
      </c>
      <c r="F413" s="9">
        <v>7.32</v>
      </c>
      <c r="G413" s="9">
        <v>53.2</v>
      </c>
      <c r="H413" s="9"/>
      <c r="I413" s="8">
        <v>1107</v>
      </c>
      <c r="J413" s="8">
        <f t="shared" si="70"/>
        <v>15940.8</v>
      </c>
      <c r="K413" s="54"/>
      <c r="L413" s="9">
        <v>77.13</v>
      </c>
      <c r="M413" s="8">
        <v>102.91677</v>
      </c>
      <c r="N413" s="8">
        <v>133.33840000000001</v>
      </c>
      <c r="O413" s="8">
        <v>40.405709999999999</v>
      </c>
      <c r="P413" s="8">
        <f t="shared" si="69"/>
        <v>276.66088000000002</v>
      </c>
      <c r="Q413" s="8">
        <f t="shared" si="71"/>
        <v>3983.9166720000003</v>
      </c>
      <c r="R413" s="11" t="s">
        <v>121</v>
      </c>
      <c r="S413" s="9">
        <f t="shared" si="72"/>
        <v>537.11202168574198</v>
      </c>
      <c r="T413" s="25"/>
      <c r="W413" s="139">
        <f t="shared" si="73"/>
        <v>16043.3825</v>
      </c>
      <c r="X413" s="139">
        <f t="shared" si="76"/>
        <v>16970.376766666668</v>
      </c>
      <c r="Z413" s="139">
        <f t="shared" si="74"/>
        <v>55826.47</v>
      </c>
      <c r="AA413" s="139">
        <f t="shared" si="77"/>
        <v>156355.47879999998</v>
      </c>
      <c r="AC413" s="84">
        <v>8000</v>
      </c>
      <c r="AD413" s="84">
        <v>30000</v>
      </c>
      <c r="AE413" s="84">
        <v>100</v>
      </c>
      <c r="AF413" s="84">
        <v>6</v>
      </c>
      <c r="AG413" s="84">
        <v>10</v>
      </c>
      <c r="AH413" s="84">
        <v>35000</v>
      </c>
    </row>
    <row r="414" spans="1:34" ht="20.100000000000001" customHeight="1">
      <c r="A414" s="148">
        <v>40459</v>
      </c>
      <c r="B414" s="148"/>
      <c r="C414" s="8">
        <v>119</v>
      </c>
      <c r="D414" s="8">
        <v>168520</v>
      </c>
      <c r="E414" s="145">
        <f t="shared" si="75"/>
        <v>11950</v>
      </c>
      <c r="F414" s="9">
        <v>7.14</v>
      </c>
      <c r="G414" s="9">
        <v>71.2</v>
      </c>
      <c r="H414" s="9"/>
      <c r="I414" s="8">
        <v>1127</v>
      </c>
      <c r="J414" s="8">
        <f t="shared" si="70"/>
        <v>13467.65</v>
      </c>
      <c r="K414" s="54"/>
      <c r="L414" s="9">
        <v>61.43</v>
      </c>
      <c r="M414" s="8">
        <v>114.76075</v>
      </c>
      <c r="N414" s="8">
        <v>102.324</v>
      </c>
      <c r="O414" s="8">
        <v>31.187930000000001</v>
      </c>
      <c r="P414" s="8">
        <f t="shared" si="69"/>
        <v>248.27267999999998</v>
      </c>
      <c r="Q414" s="8">
        <f t="shared" si="71"/>
        <v>2966.8585259999995</v>
      </c>
      <c r="R414" s="11" t="s">
        <v>121</v>
      </c>
      <c r="S414" s="9">
        <f t="shared" si="72"/>
        <v>393.56521558901409</v>
      </c>
      <c r="T414" s="25"/>
      <c r="W414" s="139">
        <f t="shared" si="73"/>
        <v>15764.955</v>
      </c>
      <c r="X414" s="139">
        <f t="shared" si="76"/>
        <v>16565.615999999998</v>
      </c>
      <c r="Z414" s="139">
        <f t="shared" si="74"/>
        <v>56940.18</v>
      </c>
      <c r="AA414" s="139">
        <f t="shared" si="77"/>
        <v>161212.60800000004</v>
      </c>
      <c r="AC414" s="84">
        <v>8000</v>
      </c>
      <c r="AD414" s="84">
        <v>30000</v>
      </c>
      <c r="AE414" s="84">
        <v>100</v>
      </c>
      <c r="AF414" s="84">
        <v>6</v>
      </c>
      <c r="AG414" s="84">
        <v>10</v>
      </c>
      <c r="AH414" s="84">
        <v>35000</v>
      </c>
    </row>
    <row r="415" spans="1:34" ht="20.100000000000001" customHeight="1">
      <c r="A415" s="148">
        <v>40466</v>
      </c>
      <c r="B415" s="148"/>
      <c r="C415" s="8">
        <v>120</v>
      </c>
      <c r="D415" s="8">
        <v>180470</v>
      </c>
      <c r="E415" s="145">
        <f t="shared" si="75"/>
        <v>11950</v>
      </c>
      <c r="F415" s="9">
        <v>7.7</v>
      </c>
      <c r="G415" s="9">
        <v>65.599999999999994</v>
      </c>
      <c r="H415" s="9"/>
      <c r="I415" s="8">
        <v>1236</v>
      </c>
      <c r="J415" s="8">
        <f t="shared" si="70"/>
        <v>14770.2</v>
      </c>
      <c r="K415" s="54"/>
      <c r="L415" s="9">
        <v>74.42</v>
      </c>
      <c r="M415" s="8">
        <v>84.330219999999997</v>
      </c>
      <c r="N415" s="8">
        <v>188.50443000000001</v>
      </c>
      <c r="O415" s="8">
        <v>22.89057</v>
      </c>
      <c r="P415" s="8">
        <f t="shared" si="69"/>
        <v>295.72522000000004</v>
      </c>
      <c r="Q415" s="8">
        <f t="shared" si="71"/>
        <v>3533.9163790000007</v>
      </c>
      <c r="R415" s="11" t="s">
        <v>121</v>
      </c>
      <c r="S415" s="9">
        <f t="shared" si="72"/>
        <v>476.8487667106711</v>
      </c>
      <c r="T415" s="25"/>
      <c r="W415" s="139">
        <f t="shared" si="73"/>
        <v>15052.055</v>
      </c>
      <c r="X415" s="139">
        <f t="shared" si="76"/>
        <v>16186.563933333333</v>
      </c>
      <c r="Z415" s="139">
        <f t="shared" si="74"/>
        <v>59791.78</v>
      </c>
      <c r="AA415" s="139">
        <f t="shared" si="77"/>
        <v>165761.2328</v>
      </c>
      <c r="AC415" s="84">
        <v>8000</v>
      </c>
      <c r="AD415" s="84">
        <v>30000</v>
      </c>
      <c r="AE415" s="84">
        <v>100</v>
      </c>
      <c r="AF415" s="84">
        <v>6</v>
      </c>
      <c r="AG415" s="84">
        <v>10</v>
      </c>
      <c r="AH415" s="84">
        <v>35000</v>
      </c>
    </row>
    <row r="416" spans="1:34" ht="20.100000000000001" customHeight="1">
      <c r="A416" s="148">
        <v>40473</v>
      </c>
      <c r="B416" s="148"/>
      <c r="C416" s="8">
        <v>151</v>
      </c>
      <c r="D416" s="8">
        <v>195550</v>
      </c>
      <c r="E416" s="145">
        <f t="shared" si="75"/>
        <v>15080</v>
      </c>
      <c r="F416" s="9">
        <v>7.5</v>
      </c>
      <c r="G416" s="9">
        <v>53.2</v>
      </c>
      <c r="H416" s="9"/>
      <c r="I416" s="8">
        <v>1211</v>
      </c>
      <c r="J416" s="8">
        <f t="shared" si="70"/>
        <v>18261.88</v>
      </c>
      <c r="K416" s="54"/>
      <c r="L416" s="9">
        <v>87.94</v>
      </c>
      <c r="M416" s="8">
        <v>192</v>
      </c>
      <c r="N416" s="8">
        <v>144</v>
      </c>
      <c r="O416" s="8">
        <v>23</v>
      </c>
      <c r="P416" s="8">
        <f t="shared" si="69"/>
        <v>359</v>
      </c>
      <c r="Q416" s="8">
        <f t="shared" si="71"/>
        <v>5413.72</v>
      </c>
      <c r="R416" s="11" t="s">
        <v>121</v>
      </c>
      <c r="S416" s="9">
        <f t="shared" si="72"/>
        <v>703.26943894389444</v>
      </c>
      <c r="T416" s="25"/>
      <c r="W416" s="139">
        <f t="shared" si="73"/>
        <v>15610.1325</v>
      </c>
      <c r="X416" s="139">
        <f t="shared" si="76"/>
        <v>16317.647916666667</v>
      </c>
      <c r="Z416" s="139">
        <f t="shared" si="74"/>
        <v>57559.47</v>
      </c>
      <c r="AA416" s="139">
        <f t="shared" si="77"/>
        <v>164188.22500000001</v>
      </c>
      <c r="AC416" s="84">
        <v>8000</v>
      </c>
      <c r="AD416" s="84">
        <v>30000</v>
      </c>
      <c r="AE416" s="84">
        <v>100</v>
      </c>
      <c r="AF416" s="84">
        <v>6</v>
      </c>
      <c r="AG416" s="84">
        <v>10</v>
      </c>
      <c r="AH416" s="84">
        <v>35000</v>
      </c>
    </row>
    <row r="417" spans="1:34" ht="20.100000000000001" customHeight="1">
      <c r="A417" s="148">
        <v>40480</v>
      </c>
      <c r="B417" s="148"/>
      <c r="C417" s="8">
        <v>158</v>
      </c>
      <c r="D417" s="8">
        <v>211320</v>
      </c>
      <c r="E417" s="145">
        <f t="shared" si="75"/>
        <v>15770</v>
      </c>
      <c r="F417" s="9">
        <v>7.59</v>
      </c>
      <c r="G417" s="9">
        <v>51.2</v>
      </c>
      <c r="H417" s="9"/>
      <c r="I417" s="8">
        <v>1190</v>
      </c>
      <c r="J417" s="8">
        <f t="shared" si="70"/>
        <v>18766.3</v>
      </c>
      <c r="K417" s="54"/>
      <c r="L417" s="9">
        <v>74.67</v>
      </c>
      <c r="M417" s="8">
        <v>123</v>
      </c>
      <c r="N417" s="8">
        <v>191</v>
      </c>
      <c r="O417" s="8">
        <v>35</v>
      </c>
      <c r="P417" s="8">
        <f t="shared" si="69"/>
        <v>349</v>
      </c>
      <c r="Q417" s="8">
        <f t="shared" si="71"/>
        <v>5503.73</v>
      </c>
      <c r="R417" s="11" t="s">
        <v>121</v>
      </c>
      <c r="S417" s="9">
        <f t="shared" si="72"/>
        <v>738.43624497728274</v>
      </c>
      <c r="T417" s="25"/>
      <c r="W417" s="139">
        <f t="shared" si="73"/>
        <v>16316.5075</v>
      </c>
      <c r="X417" s="139">
        <f t="shared" si="76"/>
        <v>16503.372916666667</v>
      </c>
      <c r="Z417" s="139">
        <f t="shared" si="74"/>
        <v>54733.97</v>
      </c>
      <c r="AA417" s="139">
        <f t="shared" si="77"/>
        <v>161959.52499999999</v>
      </c>
      <c r="AC417" s="84">
        <v>8000</v>
      </c>
      <c r="AD417" s="84">
        <v>30000</v>
      </c>
      <c r="AE417" s="84">
        <v>100</v>
      </c>
      <c r="AF417" s="84">
        <v>6</v>
      </c>
      <c r="AG417" s="84">
        <v>10</v>
      </c>
      <c r="AH417" s="84">
        <v>35000</v>
      </c>
    </row>
    <row r="418" spans="1:34" ht="20.100000000000001" customHeight="1">
      <c r="A418" s="148">
        <v>40487</v>
      </c>
      <c r="B418" s="148"/>
      <c r="C418" s="8">
        <v>145</v>
      </c>
      <c r="D418" s="8">
        <v>225800</v>
      </c>
      <c r="E418" s="145">
        <f t="shared" si="75"/>
        <v>14480</v>
      </c>
      <c r="F418" s="9">
        <v>7.59</v>
      </c>
      <c r="G418" s="9">
        <v>46</v>
      </c>
      <c r="H418" s="9"/>
      <c r="I418" s="8">
        <v>1192</v>
      </c>
      <c r="J418" s="8">
        <f t="shared" si="70"/>
        <v>17260.16</v>
      </c>
      <c r="K418" s="54"/>
      <c r="L418" s="9">
        <v>66.73</v>
      </c>
      <c r="M418" s="8">
        <v>88</v>
      </c>
      <c r="N418" s="8">
        <v>188</v>
      </c>
      <c r="O418" s="8">
        <v>31</v>
      </c>
      <c r="P418" s="8">
        <f t="shared" si="69"/>
        <v>307</v>
      </c>
      <c r="Q418" s="8">
        <f t="shared" si="71"/>
        <v>4445.3599999999997</v>
      </c>
      <c r="R418" s="11" t="s">
        <v>121</v>
      </c>
      <c r="S418" s="9">
        <f t="shared" si="72"/>
        <v>602.04692363135507</v>
      </c>
      <c r="T418" s="25"/>
      <c r="W418" s="139">
        <f t="shared" si="73"/>
        <v>17264.635000000002</v>
      </c>
      <c r="X418" s="139">
        <f t="shared" si="76"/>
        <v>16502.407916666667</v>
      </c>
      <c r="Z418" s="139">
        <f t="shared" si="74"/>
        <v>50941.459999999992</v>
      </c>
      <c r="AA418" s="139">
        <f t="shared" si="77"/>
        <v>161971.10500000001</v>
      </c>
      <c r="AC418" s="84">
        <v>8000</v>
      </c>
      <c r="AD418" s="84">
        <v>30000</v>
      </c>
      <c r="AE418" s="84">
        <v>100</v>
      </c>
      <c r="AF418" s="84">
        <v>6</v>
      </c>
      <c r="AG418" s="84">
        <v>10</v>
      </c>
      <c r="AH418" s="84">
        <v>35000</v>
      </c>
    </row>
    <row r="419" spans="1:34" ht="20.100000000000001" customHeight="1">
      <c r="A419" s="65">
        <v>40494</v>
      </c>
      <c r="B419" s="65"/>
      <c r="C419" s="8">
        <v>161</v>
      </c>
      <c r="D419" s="8">
        <v>241940</v>
      </c>
      <c r="E419" s="145">
        <f t="shared" si="75"/>
        <v>16140</v>
      </c>
      <c r="F419" s="9">
        <v>7.6</v>
      </c>
      <c r="G419" s="9">
        <v>65.599999999999994</v>
      </c>
      <c r="H419" s="9"/>
      <c r="I419" s="8">
        <v>1189</v>
      </c>
      <c r="J419" s="8">
        <f t="shared" si="70"/>
        <v>19190.46</v>
      </c>
      <c r="K419" s="54"/>
      <c r="L419" s="9">
        <v>77.38</v>
      </c>
      <c r="M419" s="8">
        <v>173.65195</v>
      </c>
      <c r="N419" s="8">
        <v>130.57523</v>
      </c>
      <c r="O419" s="8">
        <v>39.822690000000001</v>
      </c>
      <c r="P419" s="8">
        <f t="shared" si="69"/>
        <v>344.04987</v>
      </c>
      <c r="Q419" s="8">
        <f t="shared" si="71"/>
        <v>5552.9649018</v>
      </c>
      <c r="R419" s="11" t="s">
        <v>121</v>
      </c>
      <c r="S419" s="9">
        <f t="shared" si="72"/>
        <v>730.92655697194277</v>
      </c>
      <c r="T419" s="25"/>
      <c r="W419" s="139">
        <f t="shared" si="73"/>
        <v>18369.699999999997</v>
      </c>
      <c r="X419" s="139">
        <f t="shared" si="76"/>
        <v>16569.262916666663</v>
      </c>
      <c r="Z419" s="139">
        <f t="shared" si="74"/>
        <v>46521.200000000012</v>
      </c>
      <c r="AA419" s="139">
        <f t="shared" si="77"/>
        <v>161168.84500000003</v>
      </c>
      <c r="AC419" s="84">
        <v>8000</v>
      </c>
      <c r="AD419" s="84">
        <v>30000</v>
      </c>
      <c r="AE419" s="84">
        <v>100</v>
      </c>
      <c r="AF419" s="84">
        <v>6</v>
      </c>
      <c r="AG419" s="84">
        <v>10</v>
      </c>
      <c r="AH419" s="84">
        <v>35000</v>
      </c>
    </row>
    <row r="420" spans="1:34" ht="20.100000000000001" customHeight="1">
      <c r="A420" s="65">
        <v>40470</v>
      </c>
      <c r="B420" s="65"/>
      <c r="C420" s="8">
        <v>161</v>
      </c>
      <c r="D420" s="8">
        <v>257990</v>
      </c>
      <c r="E420" s="145">
        <f t="shared" si="75"/>
        <v>16050</v>
      </c>
      <c r="F420" s="9">
        <v>7.74</v>
      </c>
      <c r="G420" s="9">
        <v>44</v>
      </c>
      <c r="H420" s="9"/>
      <c r="I420" s="8">
        <v>1308</v>
      </c>
      <c r="J420" s="8">
        <f t="shared" si="70"/>
        <v>20993.4</v>
      </c>
      <c r="K420" s="54"/>
      <c r="L420" s="9">
        <v>73.31</v>
      </c>
      <c r="M420" s="8">
        <v>201</v>
      </c>
      <c r="N420" s="8">
        <v>177</v>
      </c>
      <c r="O420" s="8">
        <v>19</v>
      </c>
      <c r="P420" s="8">
        <f t="shared" si="69"/>
        <v>397</v>
      </c>
      <c r="Q420" s="8">
        <f t="shared" si="71"/>
        <v>6371.85</v>
      </c>
      <c r="R420" s="11" t="s">
        <v>121</v>
      </c>
      <c r="S420" s="9">
        <f t="shared" si="72"/>
        <v>828.87667883499228</v>
      </c>
      <c r="T420" s="25"/>
      <c r="W420" s="139">
        <f t="shared" si="73"/>
        <v>19052.580000000002</v>
      </c>
      <c r="X420" s="139">
        <f t="shared" si="76"/>
        <v>16781.912916666664</v>
      </c>
      <c r="Z420" s="139">
        <f t="shared" si="74"/>
        <v>43789.679999999993</v>
      </c>
      <c r="AA420" s="139">
        <f t="shared" si="77"/>
        <v>158617.04500000001</v>
      </c>
      <c r="AC420" s="84">
        <v>8000</v>
      </c>
      <c r="AD420" s="84">
        <v>30000</v>
      </c>
      <c r="AE420" s="84">
        <v>100</v>
      </c>
      <c r="AF420" s="84">
        <v>6</v>
      </c>
      <c r="AG420" s="84">
        <v>10</v>
      </c>
      <c r="AH420" s="84">
        <v>35000</v>
      </c>
    </row>
    <row r="421" spans="1:34" ht="20.100000000000001" customHeight="1">
      <c r="A421" s="65">
        <v>40508</v>
      </c>
      <c r="B421" s="65"/>
      <c r="C421" s="8">
        <v>168</v>
      </c>
      <c r="D421" s="8">
        <v>274840</v>
      </c>
      <c r="E421" s="145">
        <f t="shared" si="75"/>
        <v>16850</v>
      </c>
      <c r="F421" s="9">
        <v>7.91</v>
      </c>
      <c r="G421" s="9">
        <v>43.2</v>
      </c>
      <c r="H421" s="9"/>
      <c r="I421" s="8">
        <v>1283</v>
      </c>
      <c r="J421" s="8">
        <f t="shared" si="70"/>
        <v>21618.55</v>
      </c>
      <c r="K421" s="54"/>
      <c r="L421" s="9">
        <v>81.349999999999994</v>
      </c>
      <c r="M421" s="8">
        <v>200</v>
      </c>
      <c r="N421" s="8">
        <v>153</v>
      </c>
      <c r="O421" s="8">
        <v>21</v>
      </c>
      <c r="P421" s="8">
        <f t="shared" ref="P421:P428" si="78">M421+N421+O421</f>
        <v>374</v>
      </c>
      <c r="Q421" s="8">
        <f t="shared" si="71"/>
        <v>6301.9</v>
      </c>
      <c r="R421" s="11" t="s">
        <v>121</v>
      </c>
      <c r="S421" s="9">
        <f t="shared" si="72"/>
        <v>817.54270790474277</v>
      </c>
      <c r="T421" s="25"/>
      <c r="W421" s="139">
        <f t="shared" si="73"/>
        <v>19765.642499999998</v>
      </c>
      <c r="X421" s="139">
        <f t="shared" si="76"/>
        <v>17375.177499999998</v>
      </c>
      <c r="Z421" s="139">
        <f t="shared" si="74"/>
        <v>40937.430000000008</v>
      </c>
      <c r="AA421" s="139">
        <f t="shared" si="77"/>
        <v>151497.87000000002</v>
      </c>
      <c r="AC421" s="84">
        <v>8000</v>
      </c>
      <c r="AD421" s="84">
        <v>30000</v>
      </c>
      <c r="AE421" s="84">
        <v>100</v>
      </c>
      <c r="AF421" s="84">
        <v>6</v>
      </c>
      <c r="AG421" s="84">
        <v>10</v>
      </c>
      <c r="AH421" s="84">
        <v>35000</v>
      </c>
    </row>
    <row r="422" spans="1:34" ht="20.100000000000001" customHeight="1">
      <c r="A422" s="65">
        <v>40515</v>
      </c>
      <c r="B422" s="65"/>
      <c r="C422" s="8">
        <v>169</v>
      </c>
      <c r="D422" s="8">
        <v>291740</v>
      </c>
      <c r="E422" s="145">
        <f t="shared" si="75"/>
        <v>16900</v>
      </c>
      <c r="F422" s="9">
        <v>7.7</v>
      </c>
      <c r="G422" s="9">
        <v>147.19999999999999</v>
      </c>
      <c r="H422" s="9"/>
      <c r="I422" s="8">
        <v>1226</v>
      </c>
      <c r="J422" s="8">
        <f t="shared" si="70"/>
        <v>20719.400000000001</v>
      </c>
      <c r="K422" s="54"/>
      <c r="L422" s="9">
        <v>69.63</v>
      </c>
      <c r="M422" s="8">
        <v>146</v>
      </c>
      <c r="N422" s="8">
        <v>164</v>
      </c>
      <c r="O422" s="8">
        <v>20</v>
      </c>
      <c r="P422" s="8">
        <f t="shared" si="78"/>
        <v>330</v>
      </c>
      <c r="Q422" s="8">
        <f t="shared" si="71"/>
        <v>5577</v>
      </c>
      <c r="R422" s="11" t="s">
        <v>121</v>
      </c>
      <c r="S422" s="9">
        <f t="shared" si="72"/>
        <v>733.81742725996719</v>
      </c>
      <c r="T422" s="25"/>
      <c r="W422" s="139">
        <f t="shared" si="73"/>
        <v>20630.452499999999</v>
      </c>
      <c r="X422" s="139">
        <f t="shared" si="76"/>
        <v>17886.680833333332</v>
      </c>
      <c r="Z422" s="139">
        <f t="shared" si="74"/>
        <v>37478.19</v>
      </c>
      <c r="AA422" s="139">
        <f t="shared" si="77"/>
        <v>145359.83000000002</v>
      </c>
      <c r="AC422" s="84">
        <v>8000</v>
      </c>
      <c r="AD422" s="84">
        <v>30000</v>
      </c>
      <c r="AE422" s="84">
        <v>100</v>
      </c>
      <c r="AF422" s="84">
        <v>6</v>
      </c>
      <c r="AG422" s="84">
        <v>10</v>
      </c>
      <c r="AH422" s="84">
        <v>35000</v>
      </c>
    </row>
    <row r="423" spans="1:34" ht="20.100000000000001" customHeight="1">
      <c r="A423" s="65">
        <v>40522</v>
      </c>
      <c r="B423" s="65"/>
      <c r="C423" s="8">
        <v>168</v>
      </c>
      <c r="D423" s="8">
        <v>308080</v>
      </c>
      <c r="E423" s="145">
        <f t="shared" si="75"/>
        <v>16340</v>
      </c>
      <c r="F423" s="9">
        <v>7.86</v>
      </c>
      <c r="G423" s="9">
        <v>59.6</v>
      </c>
      <c r="H423" s="9"/>
      <c r="I423" s="8">
        <v>712</v>
      </c>
      <c r="J423" s="8">
        <f t="shared" si="70"/>
        <v>11634.08</v>
      </c>
      <c r="K423" s="54"/>
      <c r="L423" s="9">
        <v>53.36</v>
      </c>
      <c r="M423" s="8">
        <v>99.734840000000005</v>
      </c>
      <c r="N423" s="8">
        <v>74.962270000000004</v>
      </c>
      <c r="O423" s="8">
        <v>24.419830000000001</v>
      </c>
      <c r="P423" s="8">
        <f t="shared" si="78"/>
        <v>199.11694</v>
      </c>
      <c r="Q423" s="8">
        <f t="shared" si="71"/>
        <v>3253.5707996000001</v>
      </c>
      <c r="R423" s="11" t="s">
        <v>121</v>
      </c>
      <c r="S423" s="9">
        <f t="shared" si="72"/>
        <v>428.99887212472504</v>
      </c>
      <c r="T423" s="25"/>
      <c r="W423" s="139">
        <f t="shared" si="73"/>
        <v>18741.357499999998</v>
      </c>
      <c r="X423" s="139">
        <f t="shared" si="76"/>
        <v>17387.704166666666</v>
      </c>
      <c r="Z423" s="139">
        <f t="shared" si="74"/>
        <v>45034.570000000007</v>
      </c>
      <c r="AA423" s="139">
        <f t="shared" si="77"/>
        <v>151347.55000000002</v>
      </c>
      <c r="AC423" s="84">
        <v>8000</v>
      </c>
      <c r="AD423" s="84">
        <v>30000</v>
      </c>
      <c r="AE423" s="84">
        <v>100</v>
      </c>
      <c r="AF423" s="84">
        <v>6</v>
      </c>
      <c r="AG423" s="84">
        <v>10</v>
      </c>
      <c r="AH423" s="84">
        <v>35000</v>
      </c>
    </row>
    <row r="424" spans="1:34" ht="20.100000000000001" customHeight="1">
      <c r="A424" s="65">
        <v>40529</v>
      </c>
      <c r="B424" s="65"/>
      <c r="C424" s="8">
        <v>145</v>
      </c>
      <c r="D424" s="8">
        <v>322560</v>
      </c>
      <c r="E424" s="145">
        <f t="shared" si="75"/>
        <v>14480</v>
      </c>
      <c r="F424" s="9">
        <v>7.45</v>
      </c>
      <c r="G424" s="9">
        <v>36.4</v>
      </c>
      <c r="H424" s="9"/>
      <c r="I424" s="8">
        <v>1359</v>
      </c>
      <c r="J424" s="8">
        <f t="shared" si="70"/>
        <v>19678.32</v>
      </c>
      <c r="K424" s="54"/>
      <c r="L424" s="9">
        <v>58.59</v>
      </c>
      <c r="M424" s="8">
        <v>271.31738999999999</v>
      </c>
      <c r="N424" s="8">
        <v>136.47669999999999</v>
      </c>
      <c r="O424" s="8">
        <v>31.94163</v>
      </c>
      <c r="P424" s="8">
        <f t="shared" si="78"/>
        <v>439.73571999999996</v>
      </c>
      <c r="Q424" s="8">
        <f t="shared" si="71"/>
        <v>6367.3732255999994</v>
      </c>
      <c r="R424" s="11" t="s">
        <v>121</v>
      </c>
      <c r="S424" s="9">
        <f t="shared" si="72"/>
        <v>818.45193239554237</v>
      </c>
      <c r="T424" s="25"/>
      <c r="W424" s="139">
        <f t="shared" si="73"/>
        <v>18412.587500000001</v>
      </c>
      <c r="X424" s="139">
        <f t="shared" si="76"/>
        <v>17691.766666666666</v>
      </c>
      <c r="Z424" s="139">
        <f t="shared" si="74"/>
        <v>46349.649999999994</v>
      </c>
      <c r="AA424" s="139">
        <f t="shared" si="77"/>
        <v>147698.80000000002</v>
      </c>
      <c r="AC424" s="84">
        <v>8000</v>
      </c>
      <c r="AD424" s="84">
        <v>30000</v>
      </c>
      <c r="AE424" s="84">
        <v>100</v>
      </c>
      <c r="AF424" s="84">
        <v>6</v>
      </c>
      <c r="AG424" s="84">
        <v>10</v>
      </c>
      <c r="AH424" s="84">
        <v>35000</v>
      </c>
    </row>
    <row r="425" spans="1:34" ht="20.100000000000001" customHeight="1">
      <c r="A425" s="65">
        <v>40536</v>
      </c>
      <c r="B425" s="65"/>
      <c r="C425" s="8">
        <v>161</v>
      </c>
      <c r="D425" s="8">
        <v>337870</v>
      </c>
      <c r="E425" s="145">
        <f t="shared" si="75"/>
        <v>15310</v>
      </c>
      <c r="F425" s="9">
        <v>7.61</v>
      </c>
      <c r="G425" s="9">
        <v>56.4</v>
      </c>
      <c r="H425" s="9"/>
      <c r="I425" s="8">
        <v>1444</v>
      </c>
      <c r="J425" s="8">
        <f t="shared" si="70"/>
        <v>22107.64</v>
      </c>
      <c r="K425" s="54"/>
      <c r="L425" s="9">
        <v>74.09</v>
      </c>
      <c r="M425" s="8">
        <v>254.86013</v>
      </c>
      <c r="N425" s="8">
        <v>142.95416</v>
      </c>
      <c r="O425" s="8">
        <v>28.823070000000001</v>
      </c>
      <c r="P425" s="8">
        <f t="shared" si="78"/>
        <v>426.63736000000006</v>
      </c>
      <c r="Q425" s="8">
        <f t="shared" si="71"/>
        <v>6531.8179816000002</v>
      </c>
      <c r="R425" s="11" t="s">
        <v>121</v>
      </c>
      <c r="S425" s="9">
        <f t="shared" si="72"/>
        <v>841.28001758182756</v>
      </c>
      <c r="T425" s="25"/>
      <c r="W425" s="139">
        <f t="shared" si="73"/>
        <v>18534.86</v>
      </c>
      <c r="X425" s="139">
        <f t="shared" si="76"/>
        <v>18205.669999999998</v>
      </c>
      <c r="Z425" s="139">
        <f t="shared" si="74"/>
        <v>45860.56</v>
      </c>
      <c r="AA425" s="139">
        <f t="shared" si="77"/>
        <v>141531.96000000002</v>
      </c>
      <c r="AC425" s="84">
        <v>8000</v>
      </c>
      <c r="AD425" s="84">
        <v>30000</v>
      </c>
      <c r="AE425" s="84">
        <v>100</v>
      </c>
      <c r="AF425" s="84">
        <v>6</v>
      </c>
      <c r="AG425" s="84">
        <v>10</v>
      </c>
      <c r="AH425" s="84">
        <v>35000</v>
      </c>
    </row>
    <row r="426" spans="1:34" ht="20.100000000000001" customHeight="1">
      <c r="A426" s="148">
        <v>40543</v>
      </c>
      <c r="B426" s="148"/>
      <c r="C426" s="8">
        <v>144</v>
      </c>
      <c r="D426" s="8">
        <v>352250</v>
      </c>
      <c r="E426" s="8">
        <f t="shared" si="75"/>
        <v>14380</v>
      </c>
      <c r="F426" s="9">
        <v>7.6</v>
      </c>
      <c r="G426" s="9">
        <v>37.200000000000003</v>
      </c>
      <c r="H426" s="9"/>
      <c r="I426" s="8">
        <v>1549</v>
      </c>
      <c r="J426" s="8">
        <f t="shared" si="70"/>
        <v>22274.62</v>
      </c>
      <c r="K426" s="54"/>
      <c r="L426" s="9">
        <v>84.22</v>
      </c>
      <c r="M426" s="8">
        <v>289</v>
      </c>
      <c r="N426" s="8">
        <v>86</v>
      </c>
      <c r="O426" s="8">
        <v>29</v>
      </c>
      <c r="P426" s="8">
        <f t="shared" si="78"/>
        <v>404</v>
      </c>
      <c r="Q426" s="8">
        <f t="shared" si="71"/>
        <v>5809.52</v>
      </c>
      <c r="R426" s="11" t="s">
        <v>121</v>
      </c>
      <c r="S426" s="9">
        <f t="shared" si="72"/>
        <v>735.80526360328338</v>
      </c>
      <c r="T426" s="25"/>
      <c r="W426" s="139">
        <f t="shared" si="73"/>
        <v>18923.665000000001</v>
      </c>
      <c r="X426" s="139">
        <f t="shared" si="76"/>
        <v>18939.584166666667</v>
      </c>
      <c r="Z426" s="139">
        <f t="shared" si="74"/>
        <v>44305.34</v>
      </c>
      <c r="AA426" s="139">
        <f t="shared" si="77"/>
        <v>132724.99</v>
      </c>
      <c r="AC426" s="84">
        <v>8000</v>
      </c>
      <c r="AD426" s="84">
        <v>30000</v>
      </c>
      <c r="AE426" s="84">
        <v>100</v>
      </c>
      <c r="AF426" s="84">
        <v>6</v>
      </c>
      <c r="AG426" s="84">
        <v>10</v>
      </c>
      <c r="AH426" s="84">
        <v>35000</v>
      </c>
    </row>
    <row r="427" spans="1:34" ht="20.100000000000001" customHeight="1">
      <c r="A427" s="65">
        <v>40550</v>
      </c>
      <c r="B427" s="65"/>
      <c r="C427" s="8">
        <v>147</v>
      </c>
      <c r="D427" s="8">
        <v>366930</v>
      </c>
      <c r="E427" s="8">
        <f t="shared" si="75"/>
        <v>14680</v>
      </c>
      <c r="F427" s="9">
        <v>7.6</v>
      </c>
      <c r="G427" s="9">
        <v>28.4</v>
      </c>
      <c r="H427" s="9"/>
      <c r="I427" s="8">
        <v>1478</v>
      </c>
      <c r="J427" s="8">
        <f t="shared" si="70"/>
        <v>21697.040000000001</v>
      </c>
      <c r="K427" s="54"/>
      <c r="L427" s="9">
        <v>73.55</v>
      </c>
      <c r="M427" s="8">
        <v>217</v>
      </c>
      <c r="N427" s="8">
        <v>99</v>
      </c>
      <c r="O427" s="8">
        <v>75</v>
      </c>
      <c r="P427" s="8">
        <f t="shared" si="78"/>
        <v>391</v>
      </c>
      <c r="Q427" s="8">
        <f t="shared" si="71"/>
        <v>5739.88</v>
      </c>
      <c r="R427" s="11" t="s">
        <v>121</v>
      </c>
      <c r="S427" s="9">
        <f t="shared" si="72"/>
        <v>759.80083048092604</v>
      </c>
      <c r="T427" s="25"/>
      <c r="W427" s="139">
        <f t="shared" si="73"/>
        <v>21439.404999999999</v>
      </c>
      <c r="X427" s="139">
        <f t="shared" si="76"/>
        <v>19516.820833333335</v>
      </c>
      <c r="Z427" s="139">
        <f t="shared" si="74"/>
        <v>34242.380000000005</v>
      </c>
      <c r="AA427" s="139">
        <f t="shared" si="77"/>
        <v>125798.15</v>
      </c>
      <c r="AC427" s="84">
        <v>8000</v>
      </c>
      <c r="AD427" s="84">
        <v>30000</v>
      </c>
      <c r="AE427" s="84">
        <v>100</v>
      </c>
      <c r="AF427" s="84">
        <v>6</v>
      </c>
      <c r="AG427" s="84">
        <v>10</v>
      </c>
      <c r="AH427" s="84">
        <v>35000</v>
      </c>
    </row>
    <row r="428" spans="1:34" ht="20.100000000000001" customHeight="1">
      <c r="A428" s="65">
        <v>40557</v>
      </c>
      <c r="B428" s="65"/>
      <c r="C428" s="8">
        <v>142</v>
      </c>
      <c r="D428" s="8">
        <v>381150</v>
      </c>
      <c r="E428" s="8">
        <f t="shared" si="75"/>
        <v>14220</v>
      </c>
      <c r="F428" s="9">
        <v>7.54</v>
      </c>
      <c r="G428" s="9">
        <v>39.200000000000003</v>
      </c>
      <c r="H428" s="9"/>
      <c r="I428" s="8">
        <v>1637</v>
      </c>
      <c r="J428" s="8">
        <f t="shared" si="70"/>
        <v>23278.14</v>
      </c>
      <c r="K428" s="54"/>
      <c r="L428" s="9">
        <v>83.12</v>
      </c>
      <c r="M428" s="8">
        <v>83.243179999999995</v>
      </c>
      <c r="N428" s="8">
        <v>380.37135999999998</v>
      </c>
      <c r="O428" s="8">
        <v>0</v>
      </c>
      <c r="P428" s="8">
        <f t="shared" si="78"/>
        <v>463.61453999999998</v>
      </c>
      <c r="Q428" s="8">
        <f t="shared" si="71"/>
        <v>6592.5987587999998</v>
      </c>
      <c r="R428" s="11" t="s">
        <v>121</v>
      </c>
      <c r="S428" s="9">
        <f t="shared" si="72"/>
        <v>891.38731746839289</v>
      </c>
      <c r="T428" s="25"/>
      <c r="W428" s="139">
        <f t="shared" si="73"/>
        <v>22339.359999999997</v>
      </c>
      <c r="X428" s="139">
        <f t="shared" si="76"/>
        <v>19934.842499999999</v>
      </c>
      <c r="Z428" s="139">
        <f t="shared" si="74"/>
        <v>30642.560000000012</v>
      </c>
      <c r="AA428" s="139">
        <f t="shared" si="77"/>
        <v>120781.89000000001</v>
      </c>
      <c r="AC428" s="84">
        <v>8000</v>
      </c>
      <c r="AD428" s="84">
        <v>30000</v>
      </c>
      <c r="AE428" s="84">
        <v>100</v>
      </c>
      <c r="AF428" s="84">
        <v>6</v>
      </c>
      <c r="AG428" s="84">
        <v>10</v>
      </c>
      <c r="AH428" s="84">
        <v>35000</v>
      </c>
    </row>
    <row r="429" spans="1:34" ht="20.100000000000001" customHeight="1">
      <c r="A429" s="65">
        <v>40564</v>
      </c>
      <c r="B429" s="65"/>
      <c r="C429" s="8">
        <v>148</v>
      </c>
      <c r="D429" s="8">
        <v>395950</v>
      </c>
      <c r="E429" s="8">
        <f t="shared" si="75"/>
        <v>14800</v>
      </c>
      <c r="F429" s="9">
        <v>7.79</v>
      </c>
      <c r="G429" s="9">
        <v>81.2</v>
      </c>
      <c r="H429" s="9"/>
      <c r="I429" s="8">
        <v>1879</v>
      </c>
      <c r="J429" s="8">
        <f t="shared" si="70"/>
        <v>27809.200000000001</v>
      </c>
      <c r="K429" s="54"/>
      <c r="L429" s="9">
        <v>98.5</v>
      </c>
      <c r="M429" s="8">
        <v>421</v>
      </c>
      <c r="N429" s="8">
        <v>237</v>
      </c>
      <c r="O429" s="8">
        <v>0</v>
      </c>
      <c r="P429" s="8">
        <v>659</v>
      </c>
      <c r="Q429" s="8">
        <f t="shared" si="71"/>
        <v>9753.2000000000007</v>
      </c>
      <c r="R429" s="11" t="s">
        <v>121</v>
      </c>
      <c r="S429" s="9">
        <f t="shared" si="72"/>
        <v>1231.7677921638319</v>
      </c>
      <c r="T429" s="25"/>
      <c r="W429" s="139">
        <f t="shared" si="73"/>
        <v>23764.75</v>
      </c>
      <c r="X429" s="139">
        <f t="shared" si="76"/>
        <v>20688.4175</v>
      </c>
      <c r="Z429" s="139">
        <f t="shared" si="74"/>
        <v>24941</v>
      </c>
      <c r="AA429" s="139">
        <f t="shared" si="77"/>
        <v>111738.98999999999</v>
      </c>
      <c r="AC429" s="84">
        <v>8000</v>
      </c>
      <c r="AD429" s="84">
        <v>30000</v>
      </c>
      <c r="AE429" s="84">
        <v>100</v>
      </c>
      <c r="AF429" s="84">
        <v>6</v>
      </c>
      <c r="AG429" s="84">
        <v>10</v>
      </c>
      <c r="AH429" s="84">
        <v>35000</v>
      </c>
    </row>
    <row r="430" spans="1:34" ht="20.100000000000001" customHeight="1">
      <c r="A430" s="65">
        <v>40571</v>
      </c>
      <c r="B430" s="65"/>
      <c r="C430" s="8">
        <v>127</v>
      </c>
      <c r="D430" s="8">
        <v>408680</v>
      </c>
      <c r="E430" s="8">
        <f t="shared" si="75"/>
        <v>12730</v>
      </c>
      <c r="F430" s="9">
        <v>7.5</v>
      </c>
      <c r="G430" s="9">
        <v>37.6</v>
      </c>
      <c r="H430" s="9"/>
      <c r="I430" s="8">
        <v>1426</v>
      </c>
      <c r="J430" s="8">
        <f t="shared" si="70"/>
        <v>18152.98</v>
      </c>
      <c r="K430" s="54"/>
      <c r="L430" s="9">
        <v>101.8</v>
      </c>
      <c r="M430" s="8">
        <v>178</v>
      </c>
      <c r="N430" s="8">
        <v>135</v>
      </c>
      <c r="O430" s="8">
        <v>8</v>
      </c>
      <c r="P430" s="8">
        <f t="shared" ref="P430:P461" si="79">M430+N430+O430</f>
        <v>321</v>
      </c>
      <c r="Q430" s="8">
        <f t="shared" si="71"/>
        <v>4086.33</v>
      </c>
      <c r="R430" s="11" t="s">
        <v>121</v>
      </c>
      <c r="S430" s="9">
        <f t="shared" si="72"/>
        <v>525.74101712027971</v>
      </c>
      <c r="T430" s="25"/>
      <c r="W430" s="139">
        <f t="shared" si="73"/>
        <v>22734.34</v>
      </c>
      <c r="X430" s="139">
        <f t="shared" si="76"/>
        <v>20762.819166666664</v>
      </c>
      <c r="Z430" s="139">
        <f t="shared" si="74"/>
        <v>29062.639999999999</v>
      </c>
      <c r="AA430" s="139">
        <f t="shared" si="77"/>
        <v>110846.17000000001</v>
      </c>
      <c r="AC430" s="84">
        <v>8000</v>
      </c>
      <c r="AD430" s="84">
        <v>30000</v>
      </c>
      <c r="AE430" s="84">
        <v>100</v>
      </c>
      <c r="AF430" s="84">
        <v>6</v>
      </c>
      <c r="AG430" s="84">
        <v>10</v>
      </c>
      <c r="AH430" s="84">
        <v>35000</v>
      </c>
    </row>
    <row r="431" spans="1:34" ht="20.100000000000001" customHeight="1">
      <c r="A431" s="148">
        <v>40578</v>
      </c>
      <c r="B431" s="148"/>
      <c r="C431" s="8">
        <v>107</v>
      </c>
      <c r="D431" s="8">
        <v>419410</v>
      </c>
      <c r="E431" s="8">
        <f t="shared" si="75"/>
        <v>10730</v>
      </c>
      <c r="F431" s="9">
        <v>7.63</v>
      </c>
      <c r="G431" s="9">
        <v>66.8</v>
      </c>
      <c r="H431" s="9"/>
      <c r="I431" s="8">
        <v>1433</v>
      </c>
      <c r="J431" s="8">
        <f t="shared" si="70"/>
        <v>15376.09</v>
      </c>
      <c r="K431" s="54"/>
      <c r="L431" s="9">
        <v>87.45</v>
      </c>
      <c r="M431" s="8">
        <v>244.78210999999999</v>
      </c>
      <c r="N431" s="8">
        <v>159.60596000000001</v>
      </c>
      <c r="O431" s="8">
        <v>10.170310000000001</v>
      </c>
      <c r="P431" s="8">
        <f t="shared" si="79"/>
        <v>414.55837999999994</v>
      </c>
      <c r="Q431" s="8">
        <f t="shared" si="71"/>
        <v>4448.2114173999998</v>
      </c>
      <c r="R431" s="11" t="s">
        <v>121</v>
      </c>
      <c r="S431" s="9">
        <f t="shared" si="72"/>
        <v>569.23043827035633</v>
      </c>
      <c r="T431" s="25"/>
      <c r="W431" s="139">
        <f t="shared" si="73"/>
        <v>21154.102499999997</v>
      </c>
      <c r="X431" s="139">
        <f t="shared" si="76"/>
        <v>20444.955000000002</v>
      </c>
      <c r="Z431" s="139">
        <f t="shared" si="74"/>
        <v>35383.590000000011</v>
      </c>
      <c r="AA431" s="139">
        <f t="shared" si="77"/>
        <v>114660.53999999998</v>
      </c>
      <c r="AC431" s="84">
        <v>8000</v>
      </c>
      <c r="AD431" s="84">
        <v>30000</v>
      </c>
      <c r="AE431" s="84">
        <v>100</v>
      </c>
      <c r="AF431" s="84">
        <v>6</v>
      </c>
      <c r="AG431" s="84">
        <v>10</v>
      </c>
      <c r="AH431" s="84">
        <v>35000</v>
      </c>
    </row>
    <row r="432" spans="1:34" ht="20.100000000000001" customHeight="1">
      <c r="A432" s="148">
        <v>40585</v>
      </c>
      <c r="B432" s="148"/>
      <c r="C432" s="8">
        <v>150</v>
      </c>
      <c r="D432" s="8">
        <v>434360</v>
      </c>
      <c r="E432" s="8">
        <f t="shared" si="75"/>
        <v>14950</v>
      </c>
      <c r="F432" s="9">
        <v>7.66</v>
      </c>
      <c r="G432" s="9">
        <v>53.2</v>
      </c>
      <c r="H432" s="9"/>
      <c r="I432" s="8">
        <v>1271</v>
      </c>
      <c r="J432" s="8">
        <f t="shared" si="70"/>
        <v>19001.45</v>
      </c>
      <c r="K432" s="54"/>
      <c r="L432" s="9">
        <v>101.7</v>
      </c>
      <c r="M432" s="8">
        <v>140.79106999999999</v>
      </c>
      <c r="N432" s="8">
        <v>154.44532000000001</v>
      </c>
      <c r="O432" s="8">
        <v>3.76112</v>
      </c>
      <c r="P432" s="8">
        <f t="shared" si="79"/>
        <v>298.99751000000003</v>
      </c>
      <c r="Q432" s="8">
        <f t="shared" si="71"/>
        <v>4470.0127745</v>
      </c>
      <c r="R432" s="11" t="s">
        <v>121</v>
      </c>
      <c r="S432" s="9">
        <f t="shared" si="72"/>
        <v>580.96140397431805</v>
      </c>
      <c r="T432" s="25"/>
      <c r="W432" s="139">
        <f t="shared" si="73"/>
        <v>20084.93</v>
      </c>
      <c r="X432" s="139">
        <f t="shared" si="76"/>
        <v>20278.959166666667</v>
      </c>
      <c r="Z432" s="139">
        <f t="shared" si="74"/>
        <v>39660.28</v>
      </c>
      <c r="AA432" s="139">
        <f t="shared" si="77"/>
        <v>116652.48999999999</v>
      </c>
      <c r="AC432" s="84">
        <v>8000</v>
      </c>
      <c r="AD432" s="84">
        <v>30000</v>
      </c>
      <c r="AE432" s="84">
        <v>100</v>
      </c>
      <c r="AF432" s="84">
        <v>6</v>
      </c>
      <c r="AG432" s="84">
        <v>10</v>
      </c>
      <c r="AH432" s="84">
        <v>35000</v>
      </c>
    </row>
    <row r="433" spans="1:34" ht="20.100000000000001" customHeight="1">
      <c r="A433" s="148">
        <v>40592</v>
      </c>
      <c r="B433" s="148"/>
      <c r="C433" s="8">
        <v>140</v>
      </c>
      <c r="D433" s="8">
        <v>448420</v>
      </c>
      <c r="E433" s="8">
        <f t="shared" si="75"/>
        <v>14060</v>
      </c>
      <c r="F433" s="9">
        <v>7.74</v>
      </c>
      <c r="G433" s="9">
        <v>49</v>
      </c>
      <c r="H433" s="9"/>
      <c r="I433" s="8">
        <v>1282</v>
      </c>
      <c r="J433" s="8">
        <f t="shared" si="70"/>
        <v>18024.919999999998</v>
      </c>
      <c r="K433" s="54"/>
      <c r="L433" s="9">
        <v>87.7</v>
      </c>
      <c r="M433" s="8">
        <v>116.35766</v>
      </c>
      <c r="N433" s="8">
        <v>88.132509999999996</v>
      </c>
      <c r="O433" s="8">
        <v>0</v>
      </c>
      <c r="P433" s="8">
        <f t="shared" si="79"/>
        <v>204.49016999999998</v>
      </c>
      <c r="Q433" s="8">
        <f t="shared" si="71"/>
        <v>2875.1317901999996</v>
      </c>
      <c r="R433" s="11" t="s">
        <v>121</v>
      </c>
      <c r="S433" s="9">
        <f t="shared" si="72"/>
        <v>367.52174017408817</v>
      </c>
      <c r="T433" s="25"/>
      <c r="W433" s="139">
        <f t="shared" si="73"/>
        <v>17638.86</v>
      </c>
      <c r="X433" s="139">
        <f t="shared" si="76"/>
        <v>19979.490000000002</v>
      </c>
      <c r="Z433" s="139">
        <f t="shared" si="74"/>
        <v>49444.56</v>
      </c>
      <c r="AA433" s="139">
        <f t="shared" si="77"/>
        <v>120246.12</v>
      </c>
      <c r="AC433" s="84">
        <v>8000</v>
      </c>
      <c r="AD433" s="84">
        <v>30000</v>
      </c>
      <c r="AE433" s="84">
        <v>100</v>
      </c>
      <c r="AF433" s="84">
        <v>6</v>
      </c>
      <c r="AG433" s="84">
        <v>10</v>
      </c>
      <c r="AH433" s="84">
        <v>35000</v>
      </c>
    </row>
    <row r="434" spans="1:34" ht="20.100000000000001" customHeight="1">
      <c r="A434" s="148">
        <v>40599</v>
      </c>
      <c r="B434" s="148"/>
      <c r="C434" s="8">
        <v>126</v>
      </c>
      <c r="D434" s="8">
        <v>460760</v>
      </c>
      <c r="E434" s="8">
        <f t="shared" si="75"/>
        <v>12340</v>
      </c>
      <c r="F434" s="9">
        <v>7.64</v>
      </c>
      <c r="G434" s="9">
        <v>46.8</v>
      </c>
      <c r="H434" s="9"/>
      <c r="I434" s="8">
        <v>1231</v>
      </c>
      <c r="J434" s="8">
        <f t="shared" si="70"/>
        <v>15190.54</v>
      </c>
      <c r="K434" s="54"/>
      <c r="L434" s="9">
        <v>114.2</v>
      </c>
      <c r="M434" s="8">
        <v>119</v>
      </c>
      <c r="N434" s="8">
        <v>139</v>
      </c>
      <c r="O434" s="8">
        <v>3</v>
      </c>
      <c r="P434" s="8">
        <f t="shared" si="79"/>
        <v>261</v>
      </c>
      <c r="Q434" s="8">
        <f t="shared" si="71"/>
        <v>3220.74</v>
      </c>
      <c r="R434" s="11" t="s">
        <v>121</v>
      </c>
      <c r="S434" s="9">
        <f t="shared" si="72"/>
        <v>419.42921565366083</v>
      </c>
      <c r="T434" s="25"/>
      <c r="W434" s="139">
        <f t="shared" si="73"/>
        <v>16898.25</v>
      </c>
      <c r="X434" s="139">
        <f t="shared" si="76"/>
        <v>19518.751666666671</v>
      </c>
      <c r="Z434" s="139">
        <f t="shared" si="74"/>
        <v>52407</v>
      </c>
      <c r="AA434" s="139">
        <f t="shared" si="77"/>
        <v>125774.97999999995</v>
      </c>
      <c r="AC434" s="84">
        <v>8000</v>
      </c>
      <c r="AD434" s="84">
        <v>30000</v>
      </c>
      <c r="AE434" s="84">
        <v>100</v>
      </c>
      <c r="AF434" s="84">
        <v>6</v>
      </c>
      <c r="AG434" s="84">
        <v>10</v>
      </c>
      <c r="AH434" s="84">
        <v>35000</v>
      </c>
    </row>
    <row r="435" spans="1:34" ht="20.100000000000001" customHeight="1">
      <c r="A435" s="148">
        <v>40606</v>
      </c>
      <c r="B435" s="148"/>
      <c r="C435" s="8">
        <v>148</v>
      </c>
      <c r="D435" s="8">
        <v>475010</v>
      </c>
      <c r="E435" s="8">
        <f t="shared" si="75"/>
        <v>14250</v>
      </c>
      <c r="F435" s="9">
        <v>7.91</v>
      </c>
      <c r="G435" s="9">
        <v>60.4</v>
      </c>
      <c r="H435" s="9"/>
      <c r="I435" s="8">
        <v>1454</v>
      </c>
      <c r="J435" s="8">
        <f t="shared" si="70"/>
        <v>20719.5</v>
      </c>
      <c r="K435" s="54"/>
      <c r="L435" s="9">
        <v>135.69999999999999</v>
      </c>
      <c r="M435" s="8">
        <v>191.98801</v>
      </c>
      <c r="N435" s="8">
        <v>134.51651000000001</v>
      </c>
      <c r="O435" s="8">
        <v>3.37737</v>
      </c>
      <c r="P435" s="8">
        <f t="shared" si="79"/>
        <v>329.88189</v>
      </c>
      <c r="Q435" s="8">
        <f t="shared" si="71"/>
        <v>4700.8169324999999</v>
      </c>
      <c r="R435" s="11" t="s">
        <v>121</v>
      </c>
      <c r="S435" s="9">
        <f t="shared" si="72"/>
        <v>600.81223310638086</v>
      </c>
      <c r="T435" s="25"/>
      <c r="W435" s="139">
        <f t="shared" si="73"/>
        <v>18234.102500000001</v>
      </c>
      <c r="X435" s="139">
        <f t="shared" si="76"/>
        <v>20275.870000000003</v>
      </c>
      <c r="Z435" s="139">
        <f t="shared" si="74"/>
        <v>47063.59</v>
      </c>
      <c r="AA435" s="139">
        <f t="shared" si="77"/>
        <v>116689.55999999997</v>
      </c>
      <c r="AC435" s="84">
        <v>8000</v>
      </c>
      <c r="AD435" s="84">
        <v>30000</v>
      </c>
      <c r="AE435" s="84">
        <v>100</v>
      </c>
      <c r="AF435" s="84">
        <v>6</v>
      </c>
      <c r="AG435" s="84">
        <v>10</v>
      </c>
      <c r="AH435" s="84">
        <v>35000</v>
      </c>
    </row>
    <row r="436" spans="1:34" ht="20.100000000000001" customHeight="1">
      <c r="A436" s="65">
        <v>40613</v>
      </c>
      <c r="B436" s="65"/>
      <c r="C436" s="8">
        <v>123</v>
      </c>
      <c r="D436" s="8">
        <v>487250</v>
      </c>
      <c r="E436" s="8">
        <f t="shared" si="75"/>
        <v>12240</v>
      </c>
      <c r="F436" s="9">
        <v>7.61</v>
      </c>
      <c r="G436" s="9">
        <v>52.8</v>
      </c>
      <c r="H436" s="9"/>
      <c r="I436" s="8">
        <v>1353</v>
      </c>
      <c r="J436" s="8">
        <f t="shared" si="70"/>
        <v>16560.72</v>
      </c>
      <c r="K436" s="54"/>
      <c r="L436" s="9">
        <v>102.1</v>
      </c>
      <c r="M436" s="8">
        <v>178.19058000000001</v>
      </c>
      <c r="N436" s="8">
        <v>154.64831000000001</v>
      </c>
      <c r="O436" s="8">
        <v>7.1035599999999999</v>
      </c>
      <c r="P436" s="8">
        <f t="shared" si="79"/>
        <v>339.94245000000001</v>
      </c>
      <c r="Q436" s="8">
        <f t="shared" si="71"/>
        <v>4160.8955880000003</v>
      </c>
      <c r="R436" s="11" t="s">
        <v>121</v>
      </c>
      <c r="S436" s="9">
        <f t="shared" si="72"/>
        <v>537.3537572868031</v>
      </c>
      <c r="T436" s="25"/>
      <c r="W436" s="139">
        <f t="shared" si="73"/>
        <v>17623.919999999998</v>
      </c>
      <c r="X436" s="139">
        <f t="shared" si="76"/>
        <v>20016.070000000003</v>
      </c>
      <c r="Z436" s="139">
        <f t="shared" si="74"/>
        <v>49504.320000000007</v>
      </c>
      <c r="AA436" s="139">
        <f t="shared" si="77"/>
        <v>119807.15999999997</v>
      </c>
      <c r="AC436" s="84">
        <v>8000</v>
      </c>
      <c r="AD436" s="84">
        <v>30000</v>
      </c>
      <c r="AE436" s="84">
        <v>100</v>
      </c>
      <c r="AF436" s="84">
        <v>6</v>
      </c>
      <c r="AG436" s="84">
        <v>10</v>
      </c>
      <c r="AH436" s="84">
        <v>35000</v>
      </c>
    </row>
    <row r="437" spans="1:34" ht="20.100000000000001" customHeight="1">
      <c r="A437" s="65">
        <v>40620</v>
      </c>
      <c r="B437" s="65"/>
      <c r="C437" s="8">
        <v>136</v>
      </c>
      <c r="D437" s="8">
        <v>910</v>
      </c>
      <c r="E437" s="8">
        <f>D437-D436+500000</f>
        <v>13660</v>
      </c>
      <c r="F437" s="9">
        <v>7.58</v>
      </c>
      <c r="G437" s="9">
        <v>66.8</v>
      </c>
      <c r="H437" s="9"/>
      <c r="I437" s="8">
        <v>1449</v>
      </c>
      <c r="J437" s="8">
        <f t="shared" si="70"/>
        <v>19793.34</v>
      </c>
      <c r="K437" s="54"/>
      <c r="L437" s="9">
        <v>129.30000000000001</v>
      </c>
      <c r="M437" s="8">
        <v>169</v>
      </c>
      <c r="N437" s="8">
        <v>179</v>
      </c>
      <c r="O437" s="8">
        <v>8</v>
      </c>
      <c r="P437" s="8">
        <f t="shared" si="79"/>
        <v>356</v>
      </c>
      <c r="Q437" s="8">
        <f t="shared" si="71"/>
        <v>4862.96</v>
      </c>
      <c r="R437" s="11" t="s">
        <v>121</v>
      </c>
      <c r="S437" s="9">
        <f t="shared" si="72"/>
        <v>632.75113994158039</v>
      </c>
      <c r="T437" s="25"/>
      <c r="W437" s="139">
        <f t="shared" si="73"/>
        <v>18066.025000000001</v>
      </c>
      <c r="X437" s="139">
        <f t="shared" si="76"/>
        <v>19823.211666666666</v>
      </c>
      <c r="Z437" s="139">
        <f t="shared" si="74"/>
        <v>47735.899999999994</v>
      </c>
      <c r="AA437" s="139">
        <f t="shared" si="77"/>
        <v>122121.45999999999</v>
      </c>
      <c r="AC437" s="84">
        <v>8000</v>
      </c>
      <c r="AD437" s="84">
        <v>30000</v>
      </c>
      <c r="AE437" s="84">
        <v>100</v>
      </c>
      <c r="AF437" s="84">
        <v>6</v>
      </c>
      <c r="AG437" s="84">
        <v>10</v>
      </c>
      <c r="AH437" s="84">
        <v>35000</v>
      </c>
    </row>
    <row r="438" spans="1:34" ht="20.100000000000001" customHeight="1">
      <c r="A438" s="65">
        <v>40627</v>
      </c>
      <c r="B438" s="65"/>
      <c r="C438" s="8">
        <v>148</v>
      </c>
      <c r="D438" s="8">
        <v>15710</v>
      </c>
      <c r="E438" s="8">
        <f t="shared" ref="E438:E473" si="80">D438-D437</f>
        <v>14800</v>
      </c>
      <c r="F438" s="9">
        <v>7.48</v>
      </c>
      <c r="G438" s="9">
        <v>64</v>
      </c>
      <c r="H438" s="9"/>
      <c r="I438" s="8">
        <v>1361</v>
      </c>
      <c r="J438" s="8">
        <f t="shared" si="70"/>
        <v>20142.8</v>
      </c>
      <c r="K438" s="54"/>
      <c r="L438" s="9">
        <v>131.166</v>
      </c>
      <c r="M438" s="8">
        <v>149.27645999999999</v>
      </c>
      <c r="N438" s="8">
        <v>194.27645999999999</v>
      </c>
      <c r="O438" s="8">
        <v>32.001489999999997</v>
      </c>
      <c r="P438" s="8">
        <f t="shared" si="79"/>
        <v>375.55440999999996</v>
      </c>
      <c r="Q438" s="8">
        <f t="shared" si="71"/>
        <v>5558.2052679999988</v>
      </c>
      <c r="R438" s="11" t="s">
        <v>121</v>
      </c>
      <c r="S438" s="9">
        <f t="shared" si="72"/>
        <v>739.12999483635781</v>
      </c>
      <c r="T438" s="25"/>
      <c r="W438" s="139">
        <f t="shared" si="73"/>
        <v>19304.09</v>
      </c>
      <c r="X438" s="139">
        <f t="shared" si="76"/>
        <v>19645.560000000001</v>
      </c>
      <c r="Z438" s="139">
        <f t="shared" si="74"/>
        <v>42783.64</v>
      </c>
      <c r="AA438" s="139">
        <f t="shared" si="77"/>
        <v>124253.28</v>
      </c>
      <c r="AC438" s="84">
        <v>8000</v>
      </c>
      <c r="AD438" s="84">
        <v>30000</v>
      </c>
      <c r="AE438" s="84">
        <v>100</v>
      </c>
      <c r="AF438" s="84">
        <v>6</v>
      </c>
      <c r="AG438" s="84">
        <v>10</v>
      </c>
      <c r="AH438" s="84">
        <v>35000</v>
      </c>
    </row>
    <row r="439" spans="1:34" ht="20.100000000000001" customHeight="1">
      <c r="A439" s="65">
        <v>40634</v>
      </c>
      <c r="B439" s="65"/>
      <c r="C439" s="8">
        <v>140</v>
      </c>
      <c r="D439" s="8">
        <v>29700</v>
      </c>
      <c r="E439" s="8">
        <f t="shared" si="80"/>
        <v>13990</v>
      </c>
      <c r="F439" s="9">
        <v>7.68</v>
      </c>
      <c r="G439" s="9">
        <v>57.6</v>
      </c>
      <c r="H439" s="9"/>
      <c r="I439" s="8">
        <v>1351</v>
      </c>
      <c r="J439" s="8">
        <f t="shared" si="70"/>
        <v>18900.490000000002</v>
      </c>
      <c r="K439" s="54"/>
      <c r="L439" s="9">
        <v>134.56800000000001</v>
      </c>
      <c r="M439" s="8">
        <v>142.99072000000001</v>
      </c>
      <c r="N439" s="8">
        <v>125.64087000000001</v>
      </c>
      <c r="O439" s="8">
        <v>33.736969999999999</v>
      </c>
      <c r="P439" s="8">
        <f t="shared" si="79"/>
        <v>302.36856</v>
      </c>
      <c r="Q439" s="8">
        <f t="shared" si="71"/>
        <v>4230.1361544000001</v>
      </c>
      <c r="R439" s="11" t="s">
        <v>121</v>
      </c>
      <c r="S439" s="9">
        <f t="shared" si="72"/>
        <v>558.96351828410036</v>
      </c>
      <c r="T439" s="25"/>
      <c r="W439" s="139">
        <f t="shared" si="73"/>
        <v>18849.337500000001</v>
      </c>
      <c r="X439" s="139">
        <f t="shared" si="76"/>
        <v>19412.514166666664</v>
      </c>
      <c r="Z439" s="139">
        <f t="shared" si="74"/>
        <v>44602.649999999994</v>
      </c>
      <c r="AA439" s="139">
        <f t="shared" si="77"/>
        <v>127049.83000000005</v>
      </c>
      <c r="AC439" s="84">
        <v>8000</v>
      </c>
      <c r="AD439" s="84">
        <v>30000</v>
      </c>
      <c r="AE439" s="84">
        <v>100</v>
      </c>
      <c r="AF439" s="84">
        <v>6</v>
      </c>
      <c r="AG439" s="84">
        <v>10</v>
      </c>
      <c r="AH439" s="84">
        <v>35000</v>
      </c>
    </row>
    <row r="440" spans="1:34" ht="20.100000000000001" customHeight="1">
      <c r="A440" s="65">
        <v>40641</v>
      </c>
      <c r="B440" s="65"/>
      <c r="C440" s="8">
        <v>134</v>
      </c>
      <c r="D440" s="8">
        <v>43100</v>
      </c>
      <c r="E440" s="8">
        <f t="shared" si="80"/>
        <v>13400</v>
      </c>
      <c r="F440" s="9">
        <v>7.69</v>
      </c>
      <c r="G440" s="9">
        <v>70</v>
      </c>
      <c r="H440" s="9"/>
      <c r="I440" s="8">
        <v>1298</v>
      </c>
      <c r="J440" s="8">
        <f t="shared" si="70"/>
        <v>17393.2</v>
      </c>
      <c r="K440" s="54"/>
      <c r="L440" s="9">
        <v>115.29</v>
      </c>
      <c r="M440" s="8">
        <v>135.23657</v>
      </c>
      <c r="N440" s="8">
        <v>155.8134</v>
      </c>
      <c r="O440" s="8">
        <v>24.54907</v>
      </c>
      <c r="P440" s="8">
        <f t="shared" si="79"/>
        <v>315.59904000000006</v>
      </c>
      <c r="Q440" s="8">
        <f t="shared" si="71"/>
        <v>4229.0271360000006</v>
      </c>
      <c r="R440" s="11" t="s">
        <v>121</v>
      </c>
      <c r="S440" s="9">
        <f t="shared" si="72"/>
        <v>559.18837521599801</v>
      </c>
      <c r="T440" s="25"/>
      <c r="W440" s="139">
        <f t="shared" si="73"/>
        <v>19057.4575</v>
      </c>
      <c r="X440" s="139">
        <f t="shared" si="76"/>
        <v>18922.102499999997</v>
      </c>
      <c r="Z440" s="139">
        <f t="shared" si="74"/>
        <v>43770.17</v>
      </c>
      <c r="AA440" s="139">
        <f t="shared" si="77"/>
        <v>132934.77000000002</v>
      </c>
      <c r="AC440" s="84">
        <v>8000</v>
      </c>
      <c r="AD440" s="84">
        <v>30000</v>
      </c>
      <c r="AE440" s="84">
        <v>100</v>
      </c>
      <c r="AF440" s="84">
        <v>6</v>
      </c>
      <c r="AG440" s="84">
        <v>10</v>
      </c>
      <c r="AH440" s="84">
        <v>35000</v>
      </c>
    </row>
    <row r="441" spans="1:34" ht="20.100000000000001" customHeight="1">
      <c r="A441" s="65">
        <v>40648</v>
      </c>
      <c r="B441" s="65"/>
      <c r="C441" s="8">
        <v>147</v>
      </c>
      <c r="D441" s="8">
        <v>57760</v>
      </c>
      <c r="E441" s="8">
        <f t="shared" si="80"/>
        <v>14660</v>
      </c>
      <c r="F441" s="9">
        <v>7.73</v>
      </c>
      <c r="G441" s="9">
        <v>44.4</v>
      </c>
      <c r="H441" s="9"/>
      <c r="I441" s="8">
        <v>1279</v>
      </c>
      <c r="J441" s="8">
        <f t="shared" si="70"/>
        <v>18750.14</v>
      </c>
      <c r="K441" s="54"/>
      <c r="L441" s="9">
        <v>134.56800000000001</v>
      </c>
      <c r="M441" s="8">
        <v>106.95780999999999</v>
      </c>
      <c r="N441" s="8">
        <v>183.42752999999999</v>
      </c>
      <c r="O441" s="8">
        <v>35.965580000000003</v>
      </c>
      <c r="P441" s="8">
        <f t="shared" si="79"/>
        <v>326.35091999999997</v>
      </c>
      <c r="Q441" s="8">
        <f t="shared" si="71"/>
        <v>4784.3044871999991</v>
      </c>
      <c r="R441" s="11" t="s">
        <v>121</v>
      </c>
      <c r="S441" s="9">
        <f t="shared" si="72"/>
        <v>645.20907734052355</v>
      </c>
      <c r="T441" s="25"/>
      <c r="W441" s="139">
        <f t="shared" si="73"/>
        <v>18796.657500000001</v>
      </c>
      <c r="X441" s="139">
        <f t="shared" si="76"/>
        <v>18167.180833333332</v>
      </c>
      <c r="Z441" s="139">
        <f t="shared" si="74"/>
        <v>44813.369999999995</v>
      </c>
      <c r="AA441" s="139">
        <f t="shared" si="77"/>
        <v>141993.83000000002</v>
      </c>
      <c r="AC441" s="84">
        <v>8000</v>
      </c>
      <c r="AD441" s="84">
        <v>30000</v>
      </c>
      <c r="AE441" s="84">
        <v>100</v>
      </c>
      <c r="AF441" s="84">
        <v>6</v>
      </c>
      <c r="AG441" s="84">
        <v>10</v>
      </c>
      <c r="AH441" s="84">
        <v>35000</v>
      </c>
    </row>
    <row r="442" spans="1:34" ht="20.100000000000001" customHeight="1">
      <c r="A442" s="65">
        <v>40655</v>
      </c>
      <c r="B442" s="65"/>
      <c r="C442" s="8">
        <v>144</v>
      </c>
      <c r="D442" s="8">
        <v>72180</v>
      </c>
      <c r="E442" s="8">
        <f t="shared" si="80"/>
        <v>14420</v>
      </c>
      <c r="F442" s="9">
        <v>7.43</v>
      </c>
      <c r="G442" s="9">
        <v>61.6</v>
      </c>
      <c r="H442" s="9"/>
      <c r="I442" s="8">
        <v>1309</v>
      </c>
      <c r="J442" s="8">
        <f t="shared" si="70"/>
        <v>18875.78</v>
      </c>
      <c r="K442" s="54"/>
      <c r="L442" s="9">
        <v>137.214</v>
      </c>
      <c r="M442" s="8">
        <v>9.8622700000000005</v>
      </c>
      <c r="N442" s="8">
        <v>232.01826</v>
      </c>
      <c r="O442" s="8">
        <v>13.97044</v>
      </c>
      <c r="P442" s="8">
        <f t="shared" si="79"/>
        <v>255.85096999999999</v>
      </c>
      <c r="Q442" s="8">
        <f t="shared" si="71"/>
        <v>3689.3709874000001</v>
      </c>
      <c r="R442" s="11" t="s">
        <v>121</v>
      </c>
      <c r="S442" s="9">
        <f t="shared" si="72"/>
        <v>513.19575059122769</v>
      </c>
      <c r="T442" s="25"/>
      <c r="W442" s="139">
        <f t="shared" si="73"/>
        <v>18479.9025</v>
      </c>
      <c r="X442" s="139">
        <f t="shared" si="76"/>
        <v>18227.414166666666</v>
      </c>
      <c r="Z442" s="139">
        <f t="shared" si="74"/>
        <v>46080.39</v>
      </c>
      <c r="AA442" s="139">
        <f t="shared" si="77"/>
        <v>141271.03</v>
      </c>
      <c r="AC442" s="84">
        <v>8000</v>
      </c>
      <c r="AD442" s="84">
        <v>30000</v>
      </c>
      <c r="AE442" s="84">
        <v>100</v>
      </c>
      <c r="AF442" s="84">
        <v>6</v>
      </c>
      <c r="AG442" s="84">
        <v>10</v>
      </c>
      <c r="AH442" s="84">
        <v>35000</v>
      </c>
    </row>
    <row r="443" spans="1:34" ht="20.100000000000001" customHeight="1">
      <c r="A443" s="65">
        <v>40662</v>
      </c>
      <c r="B443" s="65"/>
      <c r="C443" s="8">
        <v>127</v>
      </c>
      <c r="D443" s="8">
        <v>84850</v>
      </c>
      <c r="E443" s="8">
        <f t="shared" si="80"/>
        <v>12670</v>
      </c>
      <c r="F443" s="9">
        <v>7.4</v>
      </c>
      <c r="G443" s="9">
        <v>56</v>
      </c>
      <c r="H443" s="9"/>
      <c r="I443" s="8">
        <v>1243</v>
      </c>
      <c r="J443" s="8">
        <f t="shared" si="70"/>
        <v>15748.81</v>
      </c>
      <c r="K443" s="54"/>
      <c r="L443" s="9">
        <v>117.55800000000001</v>
      </c>
      <c r="M443" s="8">
        <v>13</v>
      </c>
      <c r="N443" s="8">
        <v>182</v>
      </c>
      <c r="O443" s="8">
        <v>25</v>
      </c>
      <c r="P443" s="8">
        <f t="shared" si="79"/>
        <v>220</v>
      </c>
      <c r="Q443" s="8">
        <f t="shared" si="71"/>
        <v>2787.4</v>
      </c>
      <c r="R443" s="11" t="s">
        <v>121</v>
      </c>
      <c r="S443" s="9">
        <f t="shared" si="72"/>
        <v>390.31540078145747</v>
      </c>
      <c r="T443" s="25"/>
      <c r="W443" s="139">
        <f t="shared" si="73"/>
        <v>17691.982499999998</v>
      </c>
      <c r="X443" s="139">
        <f t="shared" si="76"/>
        <v>18258.47416666667</v>
      </c>
      <c r="Z443" s="139">
        <f t="shared" si="74"/>
        <v>49232.070000000007</v>
      </c>
      <c r="AA443" s="139">
        <f t="shared" si="77"/>
        <v>140898.30999999997</v>
      </c>
      <c r="AC443" s="84">
        <v>8000</v>
      </c>
      <c r="AD443" s="84">
        <v>30000</v>
      </c>
      <c r="AE443" s="84">
        <v>100</v>
      </c>
      <c r="AF443" s="84">
        <v>6</v>
      </c>
      <c r="AG443" s="84">
        <v>10</v>
      </c>
      <c r="AH443" s="84">
        <v>35000</v>
      </c>
    </row>
    <row r="444" spans="1:34" ht="20.100000000000001" customHeight="1">
      <c r="A444" s="65">
        <v>40669</v>
      </c>
      <c r="B444" s="65"/>
      <c r="C444" s="8">
        <v>134</v>
      </c>
      <c r="D444" s="8">
        <v>98190</v>
      </c>
      <c r="E444" s="8">
        <f t="shared" si="80"/>
        <v>13340</v>
      </c>
      <c r="F444" s="9">
        <v>7.5</v>
      </c>
      <c r="G444" s="9">
        <v>59.6</v>
      </c>
      <c r="H444" s="9"/>
      <c r="I444" s="8">
        <v>1244.05</v>
      </c>
      <c r="J444" s="8">
        <f t="shared" si="70"/>
        <v>16595.627</v>
      </c>
      <c r="K444" s="54"/>
      <c r="L444" s="9">
        <v>117.55800000000001</v>
      </c>
      <c r="M444" s="8">
        <v>32.433190000000003</v>
      </c>
      <c r="N444" s="8">
        <v>237.48282</v>
      </c>
      <c r="O444" s="8">
        <v>16.108560000000001</v>
      </c>
      <c r="P444" s="8">
        <f t="shared" si="79"/>
        <v>286.02457000000004</v>
      </c>
      <c r="Q444" s="8">
        <f t="shared" si="71"/>
        <v>3815.5677638000002</v>
      </c>
      <c r="R444" s="11" t="s">
        <v>121</v>
      </c>
      <c r="S444" s="9">
        <f t="shared" si="72"/>
        <v>525.48244047460446</v>
      </c>
      <c r="T444" s="25"/>
      <c r="W444" s="139">
        <f t="shared" si="73"/>
        <v>17492.589249999997</v>
      </c>
      <c r="X444" s="139">
        <f t="shared" si="76"/>
        <v>18057.988916666669</v>
      </c>
      <c r="Z444" s="139">
        <f t="shared" si="74"/>
        <v>50029.643000000011</v>
      </c>
      <c r="AA444" s="139">
        <f t="shared" si="77"/>
        <v>143304.13299999997</v>
      </c>
      <c r="AC444" s="84">
        <v>8000</v>
      </c>
      <c r="AD444" s="84">
        <v>30000</v>
      </c>
      <c r="AE444" s="84">
        <v>100</v>
      </c>
      <c r="AF444" s="84">
        <v>6</v>
      </c>
      <c r="AG444" s="84">
        <v>10</v>
      </c>
      <c r="AH444" s="84">
        <v>35000</v>
      </c>
    </row>
    <row r="445" spans="1:34" ht="20.100000000000001" customHeight="1">
      <c r="A445" s="65">
        <v>40676</v>
      </c>
      <c r="B445" s="65"/>
      <c r="C445" s="8">
        <v>131</v>
      </c>
      <c r="D445" s="8">
        <v>111250</v>
      </c>
      <c r="E445" s="8">
        <f t="shared" si="80"/>
        <v>13060</v>
      </c>
      <c r="F445" s="9">
        <v>7.46</v>
      </c>
      <c r="G445" s="9">
        <v>67.599999999999994</v>
      </c>
      <c r="H445" s="9"/>
      <c r="I445" s="8">
        <v>1163.47</v>
      </c>
      <c r="J445" s="8">
        <f t="shared" si="70"/>
        <v>15194.918200000002</v>
      </c>
      <c r="K445" s="54"/>
      <c r="L445" s="9">
        <v>90.341999999999999</v>
      </c>
      <c r="M445" s="8">
        <v>56.870260000000002</v>
      </c>
      <c r="N445" s="8">
        <v>238.50970000000001</v>
      </c>
      <c r="O445" s="8">
        <v>27.598669999999998</v>
      </c>
      <c r="P445" s="8">
        <f t="shared" si="79"/>
        <v>322.97862999999995</v>
      </c>
      <c r="Q445" s="8">
        <f t="shared" si="71"/>
        <v>4218.1009077999988</v>
      </c>
      <c r="R445" s="11" t="s">
        <v>121</v>
      </c>
      <c r="S445" s="9">
        <f t="shared" si="72"/>
        <v>578.648168309673</v>
      </c>
      <c r="T445" s="25"/>
      <c r="W445" s="139">
        <f t="shared" si="73"/>
        <v>16603.783800000001</v>
      </c>
      <c r="X445" s="139">
        <f t="shared" si="76"/>
        <v>17822.155433333337</v>
      </c>
      <c r="Z445" s="139">
        <f t="shared" si="74"/>
        <v>53584.864799999996</v>
      </c>
      <c r="AA445" s="139">
        <f t="shared" si="77"/>
        <v>146134.13479999997</v>
      </c>
      <c r="AC445" s="84">
        <v>8000</v>
      </c>
      <c r="AD445" s="84">
        <v>30000</v>
      </c>
      <c r="AE445" s="84">
        <v>100</v>
      </c>
      <c r="AF445" s="84">
        <v>6</v>
      </c>
      <c r="AG445" s="84">
        <v>10</v>
      </c>
      <c r="AH445" s="84">
        <v>35000</v>
      </c>
    </row>
    <row r="446" spans="1:34" ht="20.100000000000001" customHeight="1">
      <c r="A446" s="65">
        <v>40683</v>
      </c>
      <c r="B446" s="65"/>
      <c r="C446" s="8">
        <v>134</v>
      </c>
      <c r="D446" s="8">
        <v>124650</v>
      </c>
      <c r="E446" s="8">
        <f t="shared" si="80"/>
        <v>13400</v>
      </c>
      <c r="F446" s="9">
        <v>7.54</v>
      </c>
      <c r="G446" s="9">
        <v>78.400000000000006</v>
      </c>
      <c r="H446" s="9"/>
      <c r="I446" s="8">
        <v>1454.24</v>
      </c>
      <c r="J446" s="8">
        <f t="shared" si="70"/>
        <v>19486.815999999999</v>
      </c>
      <c r="K446" s="54"/>
      <c r="L446" s="9">
        <v>68.040000000000006</v>
      </c>
      <c r="M446" s="8">
        <v>68.153890000000004</v>
      </c>
      <c r="N446" s="8">
        <v>200.35885999999999</v>
      </c>
      <c r="O446" s="8">
        <v>41.18168</v>
      </c>
      <c r="P446" s="8">
        <f t="shared" si="79"/>
        <v>309.69443000000001</v>
      </c>
      <c r="Q446" s="8">
        <f t="shared" si="71"/>
        <v>4149.9053620000004</v>
      </c>
      <c r="R446" s="11" t="s">
        <v>121</v>
      </c>
      <c r="S446" s="9">
        <f t="shared" si="72"/>
        <v>570.23188902299137</v>
      </c>
      <c r="T446" s="25"/>
      <c r="W446" s="139">
        <f t="shared" si="73"/>
        <v>16756.542799999999</v>
      </c>
      <c r="X446" s="139">
        <f t="shared" si="76"/>
        <v>18180.178433333334</v>
      </c>
      <c r="Z446" s="139">
        <f t="shared" si="74"/>
        <v>52973.828800000003</v>
      </c>
      <c r="AA446" s="139">
        <f t="shared" si="77"/>
        <v>141837.85879999999</v>
      </c>
      <c r="AC446" s="84">
        <v>8000</v>
      </c>
      <c r="AD446" s="84">
        <v>30000</v>
      </c>
      <c r="AE446" s="84">
        <v>100</v>
      </c>
      <c r="AF446" s="84">
        <v>6</v>
      </c>
      <c r="AG446" s="84">
        <v>10</v>
      </c>
      <c r="AH446" s="84">
        <v>35000</v>
      </c>
    </row>
    <row r="447" spans="1:34" ht="20.100000000000001" customHeight="1">
      <c r="A447" s="65">
        <v>40690</v>
      </c>
      <c r="B447" s="65"/>
      <c r="C447" s="8">
        <v>140</v>
      </c>
      <c r="D447" s="8">
        <v>138640</v>
      </c>
      <c r="E447" s="8">
        <f t="shared" si="80"/>
        <v>13990</v>
      </c>
      <c r="F447" s="9">
        <v>7.62</v>
      </c>
      <c r="G447" s="9">
        <v>64.400000000000006</v>
      </c>
      <c r="H447" s="9"/>
      <c r="I447" s="8">
        <v>1449</v>
      </c>
      <c r="J447" s="8">
        <f t="shared" si="70"/>
        <v>20271.509999999998</v>
      </c>
      <c r="K447" s="54"/>
      <c r="L447" s="9">
        <v>130.32</v>
      </c>
      <c r="M447" s="8">
        <v>63</v>
      </c>
      <c r="N447" s="8">
        <v>272</v>
      </c>
      <c r="O447" s="8">
        <v>40</v>
      </c>
      <c r="P447" s="8">
        <f t="shared" si="79"/>
        <v>375</v>
      </c>
      <c r="Q447" s="8">
        <f t="shared" si="71"/>
        <v>5246.25</v>
      </c>
      <c r="R447" s="11" t="s">
        <v>121</v>
      </c>
      <c r="S447" s="9">
        <f t="shared" si="72"/>
        <v>722.97820609116616</v>
      </c>
      <c r="T447" s="25"/>
      <c r="W447" s="139">
        <f t="shared" si="73"/>
        <v>17887.217799999999</v>
      </c>
      <c r="X447" s="139">
        <f t="shared" si="76"/>
        <v>18142.845933333334</v>
      </c>
      <c r="Z447" s="139">
        <f t="shared" si="74"/>
        <v>48451.128800000006</v>
      </c>
      <c r="AA447" s="139">
        <f t="shared" si="77"/>
        <v>142285.84879999998</v>
      </c>
      <c r="AC447" s="84">
        <v>8000</v>
      </c>
      <c r="AD447" s="84">
        <v>30000</v>
      </c>
      <c r="AE447" s="84">
        <v>100</v>
      </c>
      <c r="AF447" s="84">
        <v>6</v>
      </c>
      <c r="AG447" s="84">
        <v>10</v>
      </c>
      <c r="AH447" s="84">
        <v>35000</v>
      </c>
    </row>
    <row r="448" spans="1:34" ht="20.100000000000001" customHeight="1">
      <c r="A448" s="65">
        <v>40697</v>
      </c>
      <c r="B448" s="65"/>
      <c r="C448" s="8">
        <v>133</v>
      </c>
      <c r="D448" s="8">
        <v>151970</v>
      </c>
      <c r="E448" s="8">
        <f t="shared" si="80"/>
        <v>13330</v>
      </c>
      <c r="F448" s="9">
        <v>7.68</v>
      </c>
      <c r="G448" s="9">
        <v>59.2</v>
      </c>
      <c r="H448" s="9"/>
      <c r="I448" s="8">
        <v>1481.8</v>
      </c>
      <c r="J448" s="8">
        <f t="shared" si="70"/>
        <v>19752.394</v>
      </c>
      <c r="K448" s="54"/>
      <c r="L448" s="9">
        <v>127.764</v>
      </c>
      <c r="M448" s="8">
        <v>74.930269999999993</v>
      </c>
      <c r="N448" s="8">
        <v>207.98390000000001</v>
      </c>
      <c r="O448" s="8">
        <v>34.672730000000001</v>
      </c>
      <c r="P448" s="8">
        <f t="shared" si="79"/>
        <v>317.58690000000001</v>
      </c>
      <c r="Q448" s="8">
        <f t="shared" si="71"/>
        <v>4233.4333770000003</v>
      </c>
      <c r="R448" s="11" t="s">
        <v>121</v>
      </c>
      <c r="S448" s="9">
        <f t="shared" si="72"/>
        <v>578.18856963095254</v>
      </c>
      <c r="T448" s="25"/>
      <c r="W448" s="139">
        <f t="shared" si="73"/>
        <v>18676.40955</v>
      </c>
      <c r="X448" s="139">
        <f t="shared" si="76"/>
        <v>18408.818766666667</v>
      </c>
      <c r="Z448" s="139">
        <f t="shared" si="74"/>
        <v>45294.361799999999</v>
      </c>
      <c r="AA448" s="139">
        <f t="shared" si="77"/>
        <v>139094.17479999998</v>
      </c>
      <c r="AC448" s="84">
        <v>8000</v>
      </c>
      <c r="AD448" s="84">
        <v>30000</v>
      </c>
      <c r="AE448" s="84">
        <v>100</v>
      </c>
      <c r="AF448" s="84">
        <v>6</v>
      </c>
      <c r="AG448" s="84">
        <v>10</v>
      </c>
      <c r="AH448" s="84">
        <v>35000</v>
      </c>
    </row>
    <row r="449" spans="1:34" ht="20.100000000000001" customHeight="1">
      <c r="A449" s="65">
        <v>40704</v>
      </c>
      <c r="B449" s="65"/>
      <c r="C449" s="8">
        <v>128</v>
      </c>
      <c r="D449" s="8">
        <v>164730</v>
      </c>
      <c r="E449" s="8">
        <f t="shared" si="80"/>
        <v>12760</v>
      </c>
      <c r="F449" s="9">
        <v>7.6</v>
      </c>
      <c r="G449" s="9">
        <v>81.2</v>
      </c>
      <c r="H449" s="9"/>
      <c r="I449" s="8">
        <v>1478.305785</v>
      </c>
      <c r="J449" s="8">
        <f t="shared" si="70"/>
        <v>18863.181816599998</v>
      </c>
      <c r="K449" s="54"/>
      <c r="L449" s="9">
        <v>124.36199999999999</v>
      </c>
      <c r="M449" s="8">
        <v>14.86421</v>
      </c>
      <c r="N449" s="8">
        <v>249.48648</v>
      </c>
      <c r="O449" s="8">
        <v>26.135819999999999</v>
      </c>
      <c r="P449" s="8">
        <f t="shared" si="79"/>
        <v>290.48651000000001</v>
      </c>
      <c r="Q449" s="8">
        <f t="shared" si="71"/>
        <v>3706.6078676000002</v>
      </c>
      <c r="R449" s="11" t="s">
        <v>121</v>
      </c>
      <c r="S449" s="9">
        <f t="shared" si="72"/>
        <v>517.63073361205045</v>
      </c>
      <c r="T449" s="25"/>
      <c r="W449" s="139">
        <f t="shared" si="73"/>
        <v>19593.475454150001</v>
      </c>
      <c r="X449" s="139">
        <f t="shared" si="76"/>
        <v>18331.305584716669</v>
      </c>
      <c r="Z449" s="139">
        <f t="shared" si="74"/>
        <v>41626.098183399998</v>
      </c>
      <c r="AA449" s="139">
        <f t="shared" si="77"/>
        <v>140024.33298339997</v>
      </c>
      <c r="AC449" s="84">
        <v>8000</v>
      </c>
      <c r="AD449" s="84">
        <v>30000</v>
      </c>
      <c r="AE449" s="84">
        <v>100</v>
      </c>
      <c r="AF449" s="84">
        <v>6</v>
      </c>
      <c r="AG449" s="84">
        <v>10</v>
      </c>
      <c r="AH449" s="84">
        <v>35000</v>
      </c>
    </row>
    <row r="450" spans="1:34" ht="20.100000000000001" customHeight="1">
      <c r="A450" s="65">
        <v>40772</v>
      </c>
      <c r="B450" s="65"/>
      <c r="C450" s="8">
        <v>142</v>
      </c>
      <c r="D450" s="8">
        <v>179010</v>
      </c>
      <c r="E450" s="8">
        <f t="shared" si="80"/>
        <v>14280</v>
      </c>
      <c r="F450" s="9">
        <v>7.54</v>
      </c>
      <c r="G450" s="9">
        <v>72.400000000000006</v>
      </c>
      <c r="H450" s="9"/>
      <c r="I450" s="8">
        <v>1440.7</v>
      </c>
      <c r="J450" s="8">
        <f t="shared" si="70"/>
        <v>20573.196</v>
      </c>
      <c r="K450" s="54"/>
      <c r="L450" s="9">
        <v>139.10400000000001</v>
      </c>
      <c r="M450" s="8">
        <v>122.15672000000001</v>
      </c>
      <c r="N450" s="8">
        <v>253.47901999999999</v>
      </c>
      <c r="O450" s="8">
        <v>0</v>
      </c>
      <c r="P450" s="8">
        <f t="shared" si="79"/>
        <v>375.63574</v>
      </c>
      <c r="Q450" s="8">
        <f t="shared" si="71"/>
        <v>5364.0783671999998</v>
      </c>
      <c r="R450" s="11" t="s">
        <v>121</v>
      </c>
      <c r="S450" s="9">
        <f t="shared" si="72"/>
        <v>710.46925802447322</v>
      </c>
      <c r="T450" s="25"/>
      <c r="W450" s="139">
        <f t="shared" si="73"/>
        <v>19865.070454149998</v>
      </c>
      <c r="X450" s="139">
        <f t="shared" si="76"/>
        <v>18367.17191805</v>
      </c>
      <c r="Z450" s="139">
        <f t="shared" si="74"/>
        <v>40539.718183400008</v>
      </c>
      <c r="AA450" s="139">
        <f t="shared" si="77"/>
        <v>139593.9369834</v>
      </c>
      <c r="AC450" s="84">
        <v>8000</v>
      </c>
      <c r="AD450" s="84">
        <v>30000</v>
      </c>
      <c r="AE450" s="84">
        <v>100</v>
      </c>
      <c r="AF450" s="84">
        <v>6</v>
      </c>
      <c r="AG450" s="84">
        <v>10</v>
      </c>
      <c r="AH450" s="84">
        <v>35000</v>
      </c>
    </row>
    <row r="451" spans="1:34" ht="20.100000000000001" customHeight="1">
      <c r="A451" s="65">
        <v>40718</v>
      </c>
      <c r="B451" s="65"/>
      <c r="C451" s="8">
        <v>135</v>
      </c>
      <c r="D451" s="8">
        <v>192570</v>
      </c>
      <c r="E451" s="8">
        <f t="shared" si="80"/>
        <v>13560</v>
      </c>
      <c r="F451" s="9">
        <v>7.7</v>
      </c>
      <c r="G451" s="9">
        <v>58.4</v>
      </c>
      <c r="H451" s="9"/>
      <c r="I451" s="8">
        <v>1446</v>
      </c>
      <c r="J451" s="8">
        <f t="shared" si="70"/>
        <v>19607.759999999998</v>
      </c>
      <c r="K451" s="54"/>
      <c r="L451" s="9">
        <v>123.22799999999999</v>
      </c>
      <c r="M451" s="8">
        <v>95.644499999999994</v>
      </c>
      <c r="N451" s="8">
        <v>269.85484000000002</v>
      </c>
      <c r="O451" s="8">
        <v>34.819490000000002</v>
      </c>
      <c r="P451" s="8">
        <f t="shared" si="79"/>
        <v>400.31883000000005</v>
      </c>
      <c r="Q451" s="8">
        <f t="shared" si="71"/>
        <v>5428.3233348000003</v>
      </c>
      <c r="R451" s="11" t="s">
        <v>121</v>
      </c>
      <c r="S451" s="9">
        <f t="shared" si="72"/>
        <v>738.38808682786998</v>
      </c>
      <c r="T451" s="25"/>
      <c r="W451" s="139">
        <f t="shared" si="73"/>
        <v>19699.132954149998</v>
      </c>
      <c r="X451" s="139">
        <f t="shared" si="76"/>
        <v>18426.111084716667</v>
      </c>
      <c r="Z451" s="139">
        <f t="shared" si="74"/>
        <v>41203.468183400008</v>
      </c>
      <c r="AA451" s="139">
        <f t="shared" si="77"/>
        <v>138886.66698339998</v>
      </c>
      <c r="AC451" s="84">
        <v>8000</v>
      </c>
      <c r="AD451" s="84">
        <v>30000</v>
      </c>
      <c r="AE451" s="84">
        <v>100</v>
      </c>
      <c r="AF451" s="84">
        <v>6</v>
      </c>
      <c r="AG451" s="84">
        <v>10</v>
      </c>
      <c r="AH451" s="84">
        <v>35000</v>
      </c>
    </row>
    <row r="452" spans="1:34" ht="20.100000000000001" customHeight="1">
      <c r="A452" s="65">
        <v>40725</v>
      </c>
      <c r="B452" s="65"/>
      <c r="C452" s="8">
        <v>129</v>
      </c>
      <c r="D452" s="8">
        <v>205510</v>
      </c>
      <c r="E452" s="8">
        <f t="shared" si="80"/>
        <v>12940</v>
      </c>
      <c r="F452" s="9">
        <v>7.59</v>
      </c>
      <c r="G452" s="9">
        <v>67.599999999999994</v>
      </c>
      <c r="H452" s="9"/>
      <c r="I452" s="8">
        <v>1456</v>
      </c>
      <c r="J452" s="8">
        <f t="shared" si="70"/>
        <v>18840.64</v>
      </c>
      <c r="K452" s="54"/>
      <c r="L452" s="9">
        <v>101.304</v>
      </c>
      <c r="M452" s="8">
        <v>36.411839999999998</v>
      </c>
      <c r="N452" s="8">
        <v>292.63753000000003</v>
      </c>
      <c r="O452" s="8">
        <v>19.688030000000001</v>
      </c>
      <c r="P452" s="8">
        <f t="shared" si="79"/>
        <v>348.73740000000004</v>
      </c>
      <c r="Q452" s="8">
        <f t="shared" si="71"/>
        <v>4512.6619559999999</v>
      </c>
      <c r="R452" s="11" t="s">
        <v>121</v>
      </c>
      <c r="S452" s="9">
        <f t="shared" si="72"/>
        <v>622.26880107685668</v>
      </c>
      <c r="T452" s="25"/>
      <c r="W452" s="139">
        <f t="shared" si="73"/>
        <v>19471.194454149998</v>
      </c>
      <c r="X452" s="139">
        <f t="shared" si="76"/>
        <v>18546.731084716666</v>
      </c>
      <c r="Z452" s="139">
        <f t="shared" si="74"/>
        <v>42115.222183400008</v>
      </c>
      <c r="AA452" s="139">
        <f t="shared" si="77"/>
        <v>137439.2269834</v>
      </c>
      <c r="AC452" s="84">
        <v>8000</v>
      </c>
      <c r="AD452" s="84">
        <v>30000</v>
      </c>
      <c r="AE452" s="84">
        <v>100</v>
      </c>
      <c r="AF452" s="84">
        <v>6</v>
      </c>
      <c r="AG452" s="84">
        <v>10</v>
      </c>
      <c r="AH452" s="84">
        <v>35000</v>
      </c>
    </row>
    <row r="453" spans="1:34" ht="20.100000000000001" customHeight="1">
      <c r="A453" s="65">
        <v>40732</v>
      </c>
      <c r="B453" s="65"/>
      <c r="C453" s="8">
        <v>136</v>
      </c>
      <c r="D453" s="8">
        <v>218730</v>
      </c>
      <c r="E453" s="8">
        <f t="shared" si="80"/>
        <v>13220</v>
      </c>
      <c r="F453" s="9">
        <v>7.49</v>
      </c>
      <c r="G453" s="9">
        <v>66.8</v>
      </c>
      <c r="H453" s="9"/>
      <c r="I453" s="8">
        <v>1252</v>
      </c>
      <c r="J453" s="8">
        <f t="shared" si="70"/>
        <v>16551.439999999999</v>
      </c>
      <c r="K453" s="54"/>
      <c r="L453" s="9">
        <v>110.376</v>
      </c>
      <c r="M453" s="8">
        <v>33.286369999999998</v>
      </c>
      <c r="N453" s="8">
        <v>216.58359999999999</v>
      </c>
      <c r="O453" s="8">
        <v>30.556139999999999</v>
      </c>
      <c r="P453" s="8">
        <f t="shared" si="79"/>
        <v>280.42610999999999</v>
      </c>
      <c r="Q453" s="8">
        <f t="shared" si="71"/>
        <v>3707.2331741999997</v>
      </c>
      <c r="R453" s="11" t="s">
        <v>121</v>
      </c>
      <c r="S453" s="9">
        <f t="shared" si="72"/>
        <v>514.54293797535763</v>
      </c>
      <c r="T453" s="25"/>
      <c r="W453" s="139">
        <f t="shared" si="73"/>
        <v>18893.258999999998</v>
      </c>
      <c r="X453" s="139">
        <f t="shared" si="76"/>
        <v>18363.506084716664</v>
      </c>
      <c r="Z453" s="139">
        <f t="shared" si="74"/>
        <v>44426.964000000007</v>
      </c>
      <c r="AA453" s="139">
        <f t="shared" si="77"/>
        <v>139637.92698340002</v>
      </c>
      <c r="AC453" s="84">
        <v>8000</v>
      </c>
      <c r="AD453" s="84">
        <v>30000</v>
      </c>
      <c r="AE453" s="84">
        <v>100</v>
      </c>
      <c r="AF453" s="84">
        <v>6</v>
      </c>
      <c r="AG453" s="84">
        <v>10</v>
      </c>
      <c r="AH453" s="84">
        <v>35000</v>
      </c>
    </row>
    <row r="454" spans="1:34" ht="20.100000000000001" customHeight="1">
      <c r="A454" s="65">
        <v>40739</v>
      </c>
      <c r="B454" s="65"/>
      <c r="C454" s="8">
        <v>114</v>
      </c>
      <c r="D454" s="8">
        <v>230140</v>
      </c>
      <c r="E454" s="8">
        <f t="shared" si="80"/>
        <v>11410</v>
      </c>
      <c r="F454" s="9">
        <v>7.55</v>
      </c>
      <c r="G454" s="9">
        <v>66</v>
      </c>
      <c r="H454" s="9"/>
      <c r="I454" s="8">
        <v>1017</v>
      </c>
      <c r="J454" s="8">
        <f t="shared" si="70"/>
        <v>11603.97</v>
      </c>
      <c r="K454" s="54"/>
      <c r="L454" s="9">
        <v>82.403999999999996</v>
      </c>
      <c r="M454" s="8">
        <v>95</v>
      </c>
      <c r="N454" s="8">
        <v>222</v>
      </c>
      <c r="O454" s="8">
        <v>23</v>
      </c>
      <c r="P454" s="8">
        <f t="shared" si="79"/>
        <v>340</v>
      </c>
      <c r="Q454" s="8">
        <f t="shared" si="71"/>
        <v>3879.4</v>
      </c>
      <c r="R454" s="11" t="s">
        <v>121</v>
      </c>
      <c r="S454" s="9">
        <f t="shared" si="72"/>
        <v>523.04521691426442</v>
      </c>
      <c r="T454" s="25"/>
      <c r="W454" s="139">
        <f t="shared" si="73"/>
        <v>16650.952499999999</v>
      </c>
      <c r="X454" s="139">
        <f t="shared" si="76"/>
        <v>17757.521918050003</v>
      </c>
      <c r="Z454" s="139">
        <f t="shared" si="74"/>
        <v>53396.19</v>
      </c>
      <c r="AA454" s="139">
        <f t="shared" si="77"/>
        <v>146909.73698339998</v>
      </c>
      <c r="AC454" s="84">
        <v>8000</v>
      </c>
      <c r="AD454" s="84">
        <v>30000</v>
      </c>
      <c r="AE454" s="84">
        <v>100</v>
      </c>
      <c r="AF454" s="84">
        <v>6</v>
      </c>
      <c r="AG454" s="84">
        <v>10</v>
      </c>
      <c r="AH454" s="84">
        <v>35000</v>
      </c>
    </row>
    <row r="455" spans="1:34" ht="20.100000000000001" customHeight="1">
      <c r="A455" s="65">
        <v>40746</v>
      </c>
      <c r="B455" s="65"/>
      <c r="C455" s="8">
        <v>166</v>
      </c>
      <c r="D455" s="8">
        <v>246740</v>
      </c>
      <c r="E455" s="8">
        <f t="shared" si="80"/>
        <v>16600</v>
      </c>
      <c r="F455" s="9">
        <v>7.78</v>
      </c>
      <c r="G455" s="9">
        <v>86</v>
      </c>
      <c r="H455" s="9"/>
      <c r="I455" s="8">
        <v>1375</v>
      </c>
      <c r="J455" s="8">
        <f t="shared" si="70"/>
        <v>22825</v>
      </c>
      <c r="K455" s="54"/>
      <c r="L455" s="9">
        <v>110.376</v>
      </c>
      <c r="M455" s="8">
        <v>156.61431999999999</v>
      </c>
      <c r="N455" s="8">
        <v>217.09558999999999</v>
      </c>
      <c r="O455" s="8">
        <v>28.617049999999999</v>
      </c>
      <c r="P455" s="8">
        <f t="shared" si="79"/>
        <v>402.32695999999999</v>
      </c>
      <c r="Q455" s="8">
        <f t="shared" si="71"/>
        <v>6678.6275359999991</v>
      </c>
      <c r="R455" s="11" t="s">
        <v>121</v>
      </c>
      <c r="S455" s="9">
        <f t="shared" si="72"/>
        <v>887.06541481512613</v>
      </c>
      <c r="T455" s="25"/>
      <c r="W455" s="139">
        <f t="shared" si="73"/>
        <v>17455.262500000001</v>
      </c>
      <c r="X455" s="139">
        <f t="shared" si="76"/>
        <v>18347.204418050002</v>
      </c>
      <c r="Z455" s="139">
        <f t="shared" si="74"/>
        <v>50178.95</v>
      </c>
      <c r="AA455" s="139">
        <f t="shared" si="77"/>
        <v>139833.54698339998</v>
      </c>
      <c r="AC455" s="84">
        <v>8000</v>
      </c>
      <c r="AD455" s="84">
        <v>30000</v>
      </c>
      <c r="AE455" s="84">
        <v>100</v>
      </c>
      <c r="AF455" s="84">
        <v>6</v>
      </c>
      <c r="AG455" s="84">
        <v>10</v>
      </c>
      <c r="AH455" s="84">
        <v>35000</v>
      </c>
    </row>
    <row r="456" spans="1:34" ht="20.100000000000001" customHeight="1">
      <c r="A456" s="65">
        <v>40753</v>
      </c>
      <c r="B456" s="65"/>
      <c r="C456" s="8">
        <v>141</v>
      </c>
      <c r="D456" s="8">
        <v>260840</v>
      </c>
      <c r="E456" s="8">
        <f t="shared" si="80"/>
        <v>14100</v>
      </c>
      <c r="F456" s="9">
        <v>7.41</v>
      </c>
      <c r="G456" s="9">
        <v>75.599999999999994</v>
      </c>
      <c r="H456" s="9"/>
      <c r="I456" s="8">
        <v>1397</v>
      </c>
      <c r="J456" s="8">
        <f t="shared" si="70"/>
        <v>19697.7</v>
      </c>
      <c r="K456" s="54"/>
      <c r="L456" s="9">
        <v>97.14</v>
      </c>
      <c r="M456" s="8">
        <v>108.23719</v>
      </c>
      <c r="N456" s="8">
        <v>194.71387999999999</v>
      </c>
      <c r="O456" s="8">
        <v>28.95082</v>
      </c>
      <c r="P456" s="8">
        <f t="shared" si="79"/>
        <v>331.90188999999998</v>
      </c>
      <c r="Q456" s="8">
        <f t="shared" si="71"/>
        <v>4679.8166489999994</v>
      </c>
      <c r="R456" s="11" t="s">
        <v>121</v>
      </c>
      <c r="S456" s="9">
        <f t="shared" si="72"/>
        <v>628.86358208291961</v>
      </c>
      <c r="T456" s="25"/>
      <c r="W456" s="139">
        <f t="shared" si="73"/>
        <v>17669.5275</v>
      </c>
      <c r="X456" s="139">
        <f t="shared" si="76"/>
        <v>18605.710501383332</v>
      </c>
      <c r="Z456" s="139">
        <f t="shared" si="74"/>
        <v>49321.89</v>
      </c>
      <c r="AA456" s="139">
        <f t="shared" si="77"/>
        <v>136731.47398340001</v>
      </c>
      <c r="AC456" s="84">
        <v>8000</v>
      </c>
      <c r="AD456" s="84">
        <v>30000</v>
      </c>
      <c r="AE456" s="84">
        <v>100</v>
      </c>
      <c r="AF456" s="84">
        <v>6</v>
      </c>
      <c r="AG456" s="84">
        <v>10</v>
      </c>
      <c r="AH456" s="84">
        <v>35000</v>
      </c>
    </row>
    <row r="457" spans="1:34" ht="20.100000000000001" customHeight="1">
      <c r="A457" s="65">
        <v>40760</v>
      </c>
      <c r="B457" s="65"/>
      <c r="C457" s="8">
        <v>116</v>
      </c>
      <c r="D457" s="8">
        <v>272410</v>
      </c>
      <c r="E457" s="8">
        <f t="shared" si="80"/>
        <v>11570</v>
      </c>
      <c r="F457" s="9">
        <v>7.42</v>
      </c>
      <c r="G457" s="9">
        <v>105.2</v>
      </c>
      <c r="H457" s="9"/>
      <c r="I457" s="8">
        <v>1419</v>
      </c>
      <c r="J457" s="8">
        <f t="shared" ref="J457:J520" si="81">E457*I457/1000</f>
        <v>16417.830000000002</v>
      </c>
      <c r="K457" s="54"/>
      <c r="L457" s="9">
        <v>104</v>
      </c>
      <c r="M457" s="8">
        <v>38</v>
      </c>
      <c r="N457" s="8">
        <v>277</v>
      </c>
      <c r="O457" s="8">
        <v>29</v>
      </c>
      <c r="P457" s="8">
        <f t="shared" si="79"/>
        <v>344</v>
      </c>
      <c r="Q457" s="8">
        <f t="shared" ref="Q457:Q520" si="82">E457*P457/1000</f>
        <v>3980.08</v>
      </c>
      <c r="R457" s="11" t="s">
        <v>121</v>
      </c>
      <c r="S457" s="9">
        <f t="shared" ref="S457:S520" si="83">((O457*14/87)+(N457*14/101)+(M457*14/117))*(E457/1000)</f>
        <v>550.84440044004396</v>
      </c>
      <c r="T457" s="25"/>
      <c r="W457" s="139">
        <f t="shared" si="73"/>
        <v>17636.125</v>
      </c>
      <c r="X457" s="139">
        <f t="shared" si="76"/>
        <v>18707.619818050003</v>
      </c>
      <c r="Z457" s="139">
        <f t="shared" si="74"/>
        <v>49455.5</v>
      </c>
      <c r="AA457" s="139">
        <f t="shared" si="77"/>
        <v>135508.56218339998</v>
      </c>
      <c r="AC457" s="84">
        <v>8000</v>
      </c>
      <c r="AD457" s="84">
        <v>30000</v>
      </c>
      <c r="AE457" s="84">
        <v>100</v>
      </c>
      <c r="AF457" s="84">
        <v>6</v>
      </c>
      <c r="AG457" s="84">
        <v>10</v>
      </c>
      <c r="AH457" s="84">
        <v>35000</v>
      </c>
    </row>
    <row r="458" spans="1:34" ht="20.100000000000001" customHeight="1">
      <c r="A458" s="65">
        <v>40767</v>
      </c>
      <c r="B458" s="65"/>
      <c r="C458" s="8">
        <v>53</v>
      </c>
      <c r="D458" s="8">
        <v>274660</v>
      </c>
      <c r="E458" s="8">
        <f t="shared" si="80"/>
        <v>2250</v>
      </c>
      <c r="F458" s="9">
        <v>7.1</v>
      </c>
      <c r="G458" s="9">
        <v>76.400000000000006</v>
      </c>
      <c r="H458" s="9"/>
      <c r="I458" s="8">
        <v>748</v>
      </c>
      <c r="J458" s="8">
        <f t="shared" si="81"/>
        <v>1683</v>
      </c>
      <c r="K458" s="54"/>
      <c r="L458" s="9">
        <v>21.82</v>
      </c>
      <c r="M458" s="8">
        <v>166.38619</v>
      </c>
      <c r="N458" s="8">
        <v>115.93029</v>
      </c>
      <c r="O458" s="8">
        <v>6.3627000000000002</v>
      </c>
      <c r="P458" s="8">
        <f t="shared" si="79"/>
        <v>288.67918000000003</v>
      </c>
      <c r="Q458" s="8">
        <f t="shared" si="82"/>
        <v>649.52815500000008</v>
      </c>
      <c r="R458" s="11" t="s">
        <v>121</v>
      </c>
      <c r="S458" s="9">
        <f t="shared" si="83"/>
        <v>83.25649471413189</v>
      </c>
      <c r="T458" s="25"/>
      <c r="W458" s="139">
        <f t="shared" si="73"/>
        <v>15155.8825</v>
      </c>
      <c r="X458" s="139">
        <f t="shared" si="76"/>
        <v>17223.968484716665</v>
      </c>
      <c r="Z458" s="139">
        <f t="shared" si="74"/>
        <v>59376.47</v>
      </c>
      <c r="AA458" s="139">
        <f t="shared" si="77"/>
        <v>153312.37818340003</v>
      </c>
      <c r="AC458" s="84">
        <v>8000</v>
      </c>
      <c r="AD458" s="84">
        <v>30000</v>
      </c>
      <c r="AE458" s="84">
        <v>100</v>
      </c>
      <c r="AF458" s="84">
        <v>6</v>
      </c>
      <c r="AG458" s="84">
        <v>10</v>
      </c>
      <c r="AH458" s="84">
        <v>35000</v>
      </c>
    </row>
    <row r="459" spans="1:34" ht="20.100000000000001" customHeight="1">
      <c r="A459" s="65">
        <v>40774</v>
      </c>
      <c r="B459" s="65"/>
      <c r="C459" s="8">
        <v>98</v>
      </c>
      <c r="D459" s="8">
        <v>284470</v>
      </c>
      <c r="E459" s="8">
        <f t="shared" si="80"/>
        <v>9810</v>
      </c>
      <c r="F459" s="9">
        <v>7.65</v>
      </c>
      <c r="G459" s="9">
        <v>56</v>
      </c>
      <c r="H459" s="9"/>
      <c r="I459" s="8">
        <v>1039</v>
      </c>
      <c r="J459" s="8">
        <f t="shared" si="81"/>
        <v>10192.59</v>
      </c>
      <c r="K459" s="54"/>
      <c r="L459" s="9">
        <v>26.37</v>
      </c>
      <c r="M459" s="8">
        <v>161</v>
      </c>
      <c r="N459" s="8">
        <v>221</v>
      </c>
      <c r="O459" s="8">
        <v>22.5</v>
      </c>
      <c r="P459" s="8">
        <f t="shared" si="79"/>
        <v>404.5</v>
      </c>
      <c r="Q459" s="8">
        <f t="shared" si="82"/>
        <v>3968.145</v>
      </c>
      <c r="R459" s="11" t="s">
        <v>121</v>
      </c>
      <c r="S459" s="9">
        <f t="shared" si="83"/>
        <v>525.02443391023451</v>
      </c>
      <c r="T459" s="25"/>
      <c r="W459" s="139">
        <f t="shared" si="73"/>
        <v>11997.779999999999</v>
      </c>
      <c r="X459" s="139">
        <f t="shared" si="76"/>
        <v>16384.058484716668</v>
      </c>
      <c r="Z459" s="139">
        <f t="shared" si="74"/>
        <v>72008.88</v>
      </c>
      <c r="AA459" s="139">
        <f t="shared" si="77"/>
        <v>163391.29818339998</v>
      </c>
      <c r="AC459" s="84">
        <v>8000</v>
      </c>
      <c r="AD459" s="84">
        <v>30000</v>
      </c>
      <c r="AE459" s="84">
        <v>100</v>
      </c>
      <c r="AF459" s="84">
        <v>6</v>
      </c>
      <c r="AG459" s="84">
        <v>10</v>
      </c>
      <c r="AH459" s="84">
        <v>35000</v>
      </c>
    </row>
    <row r="460" spans="1:34" ht="20.100000000000001" customHeight="1">
      <c r="A460" s="65">
        <v>40781</v>
      </c>
      <c r="B460" s="65"/>
      <c r="C460" s="8">
        <v>139</v>
      </c>
      <c r="D460" s="8">
        <v>298020</v>
      </c>
      <c r="E460" s="8">
        <f t="shared" si="80"/>
        <v>13550</v>
      </c>
      <c r="F460" s="9">
        <v>7.49</v>
      </c>
      <c r="G460" s="9">
        <v>60.4</v>
      </c>
      <c r="H460" s="9"/>
      <c r="I460" s="8">
        <v>2201</v>
      </c>
      <c r="J460" s="8">
        <f t="shared" si="81"/>
        <v>29823.55</v>
      </c>
      <c r="K460" s="54"/>
      <c r="L460" s="9">
        <v>104.7</v>
      </c>
      <c r="M460" s="8">
        <v>510</v>
      </c>
      <c r="N460" s="8">
        <v>208</v>
      </c>
      <c r="O460" s="8">
        <v>51</v>
      </c>
      <c r="P460" s="8">
        <f t="shared" si="79"/>
        <v>769</v>
      </c>
      <c r="Q460" s="8">
        <f t="shared" si="82"/>
        <v>10419.950000000001</v>
      </c>
      <c r="R460" s="11" t="s">
        <v>121</v>
      </c>
      <c r="S460" s="9">
        <f t="shared" si="83"/>
        <v>1328.7701911039912</v>
      </c>
      <c r="T460" s="25"/>
      <c r="W460" s="139">
        <f t="shared" si="73"/>
        <v>14529.2425</v>
      </c>
      <c r="X460" s="139">
        <f t="shared" si="76"/>
        <v>17223.321484716664</v>
      </c>
      <c r="Z460" s="139">
        <f t="shared" si="74"/>
        <v>61883.03</v>
      </c>
      <c r="AA460" s="139">
        <f t="shared" si="77"/>
        <v>153320.14218340002</v>
      </c>
      <c r="AC460" s="84">
        <v>8000</v>
      </c>
      <c r="AD460" s="84">
        <v>30000</v>
      </c>
      <c r="AE460" s="84">
        <v>100</v>
      </c>
      <c r="AF460" s="84">
        <v>6</v>
      </c>
      <c r="AG460" s="84">
        <v>10</v>
      </c>
      <c r="AH460" s="84">
        <v>35000</v>
      </c>
    </row>
    <row r="461" spans="1:34" ht="20.100000000000001" customHeight="1">
      <c r="A461" s="65">
        <v>40788</v>
      </c>
      <c r="B461" s="65"/>
      <c r="C461" s="8">
        <v>191</v>
      </c>
      <c r="D461" s="8">
        <v>317090</v>
      </c>
      <c r="E461" s="8">
        <f t="shared" si="80"/>
        <v>19070</v>
      </c>
      <c r="F461" s="9">
        <v>7.75</v>
      </c>
      <c r="G461" s="9">
        <v>51.2</v>
      </c>
      <c r="H461" s="9"/>
      <c r="I461" s="8">
        <v>1268</v>
      </c>
      <c r="J461" s="8">
        <f t="shared" si="81"/>
        <v>24180.76</v>
      </c>
      <c r="K461" s="54"/>
      <c r="L461" s="9">
        <v>84.8</v>
      </c>
      <c r="M461" s="8">
        <v>322</v>
      </c>
      <c r="N461" s="8">
        <v>164</v>
      </c>
      <c r="O461" s="8">
        <v>24</v>
      </c>
      <c r="P461" s="8">
        <f t="shared" si="79"/>
        <v>510</v>
      </c>
      <c r="Q461" s="8">
        <f t="shared" si="82"/>
        <v>9725.7000000000007</v>
      </c>
      <c r="R461" s="11" t="s">
        <v>121</v>
      </c>
      <c r="S461" s="9">
        <f t="shared" si="83"/>
        <v>1241.9272044658046</v>
      </c>
      <c r="T461" s="25"/>
      <c r="W461" s="139">
        <f t="shared" si="73"/>
        <v>16469.974999999999</v>
      </c>
      <c r="X461" s="139">
        <f t="shared" si="76"/>
        <v>17666.452999999998</v>
      </c>
      <c r="Z461" s="139">
        <f t="shared" si="74"/>
        <v>54120.100000000006</v>
      </c>
      <c r="AA461" s="139">
        <f t="shared" si="77"/>
        <v>148002.56400000001</v>
      </c>
      <c r="AC461" s="84">
        <v>8000</v>
      </c>
      <c r="AD461" s="84">
        <v>30000</v>
      </c>
      <c r="AE461" s="84">
        <v>100</v>
      </c>
      <c r="AF461" s="84">
        <v>6</v>
      </c>
      <c r="AG461" s="84">
        <v>10</v>
      </c>
      <c r="AH461" s="84">
        <v>35000</v>
      </c>
    </row>
    <row r="462" spans="1:34" ht="20.100000000000001" customHeight="1">
      <c r="A462" s="65">
        <v>40795</v>
      </c>
      <c r="B462" s="65"/>
      <c r="C462" s="8">
        <v>189</v>
      </c>
      <c r="D462" s="8">
        <v>336060</v>
      </c>
      <c r="E462" s="8">
        <f t="shared" si="80"/>
        <v>18970</v>
      </c>
      <c r="F462" s="9">
        <v>7.67</v>
      </c>
      <c r="G462" s="9">
        <v>59.2</v>
      </c>
      <c r="H462" s="9"/>
      <c r="I462" s="8">
        <v>1209</v>
      </c>
      <c r="J462" s="8">
        <f t="shared" si="81"/>
        <v>22934.73</v>
      </c>
      <c r="K462" s="54"/>
      <c r="L462" s="9">
        <v>100.9</v>
      </c>
      <c r="M462" s="8">
        <v>321</v>
      </c>
      <c r="N462" s="8">
        <v>127</v>
      </c>
      <c r="O462" s="8">
        <v>2</v>
      </c>
      <c r="P462" s="8">
        <f t="shared" ref="P462:P493" si="84">M462+N462+O462</f>
        <v>450</v>
      </c>
      <c r="Q462" s="8">
        <f t="shared" si="82"/>
        <v>8536.5</v>
      </c>
      <c r="R462" s="11" t="s">
        <v>121</v>
      </c>
      <c r="S462" s="9">
        <f t="shared" si="83"/>
        <v>1068.6949801717572</v>
      </c>
      <c r="T462" s="25"/>
      <c r="W462" s="139">
        <f t="shared" ref="W462:W525" si="85">AVERAGE(J459:J462)</f>
        <v>21782.907499999998</v>
      </c>
      <c r="X462" s="139">
        <f t="shared" si="76"/>
        <v>17863.247500000001</v>
      </c>
      <c r="Z462" s="139">
        <f t="shared" ref="Z462:Z525" si="86">120000-(SUM(J459:J462))</f>
        <v>32868.37000000001</v>
      </c>
      <c r="AA462" s="139">
        <f t="shared" si="77"/>
        <v>145641.03</v>
      </c>
      <c r="AC462" s="84">
        <v>8000</v>
      </c>
      <c r="AD462" s="84">
        <v>30000</v>
      </c>
      <c r="AE462" s="84">
        <v>100</v>
      </c>
      <c r="AF462" s="84">
        <v>6</v>
      </c>
      <c r="AG462" s="84">
        <v>10</v>
      </c>
      <c r="AH462" s="84">
        <v>35000</v>
      </c>
    </row>
    <row r="463" spans="1:34" ht="20.100000000000001" customHeight="1">
      <c r="A463" s="65">
        <v>40802</v>
      </c>
      <c r="B463" s="65"/>
      <c r="C463" s="8">
        <v>182</v>
      </c>
      <c r="D463" s="8">
        <v>354160</v>
      </c>
      <c r="E463" s="8">
        <f t="shared" si="80"/>
        <v>18100</v>
      </c>
      <c r="F463" s="9">
        <v>7.42</v>
      </c>
      <c r="G463" s="9">
        <v>72</v>
      </c>
      <c r="H463" s="9"/>
      <c r="I463" s="8">
        <v>1120</v>
      </c>
      <c r="J463" s="8">
        <f t="shared" si="81"/>
        <v>20272</v>
      </c>
      <c r="K463" s="54"/>
      <c r="L463" s="9">
        <v>47.7</v>
      </c>
      <c r="M463" s="8">
        <v>214.77305000000001</v>
      </c>
      <c r="N463" s="8">
        <v>101.02061999999999</v>
      </c>
      <c r="O463" s="8">
        <v>7.9257200000000001</v>
      </c>
      <c r="P463" s="8">
        <f t="shared" si="84"/>
        <v>323.71939000000003</v>
      </c>
      <c r="Q463" s="8">
        <f t="shared" si="82"/>
        <v>5859.3209590000006</v>
      </c>
      <c r="R463" s="11" t="s">
        <v>121</v>
      </c>
      <c r="S463" s="9">
        <f t="shared" si="83"/>
        <v>741.69457361937953</v>
      </c>
      <c r="T463" s="25"/>
      <c r="W463" s="139">
        <f t="shared" si="85"/>
        <v>24302.76</v>
      </c>
      <c r="X463" s="139">
        <f t="shared" si="76"/>
        <v>17918.600833333334</v>
      </c>
      <c r="Z463" s="139">
        <f t="shared" si="86"/>
        <v>22788.960000000006</v>
      </c>
      <c r="AA463" s="139">
        <f t="shared" si="77"/>
        <v>144976.78999999998</v>
      </c>
      <c r="AC463" s="84">
        <v>8000</v>
      </c>
      <c r="AD463" s="84">
        <v>30000</v>
      </c>
      <c r="AE463" s="84">
        <v>100</v>
      </c>
      <c r="AF463" s="84">
        <v>6</v>
      </c>
      <c r="AG463" s="84">
        <v>10</v>
      </c>
      <c r="AH463" s="84">
        <v>35000</v>
      </c>
    </row>
    <row r="464" spans="1:34" ht="20.100000000000001" customHeight="1">
      <c r="A464" s="65">
        <v>40809</v>
      </c>
      <c r="B464" s="65"/>
      <c r="C464" s="8">
        <v>160</v>
      </c>
      <c r="D464" s="8">
        <v>370100</v>
      </c>
      <c r="E464" s="8">
        <f t="shared" si="80"/>
        <v>15940</v>
      </c>
      <c r="F464" s="9">
        <v>7.78</v>
      </c>
      <c r="G464" s="9">
        <v>63.2</v>
      </c>
      <c r="H464" s="9"/>
      <c r="I464" s="8">
        <v>1424</v>
      </c>
      <c r="J464" s="8">
        <f t="shared" si="81"/>
        <v>22698.560000000001</v>
      </c>
      <c r="K464" s="54"/>
      <c r="L464" s="9">
        <v>121</v>
      </c>
      <c r="M464" s="8">
        <v>177.57569000000001</v>
      </c>
      <c r="N464" s="8">
        <v>100.16712</v>
      </c>
      <c r="O464" s="8">
        <v>19.18928</v>
      </c>
      <c r="P464" s="8">
        <f t="shared" si="84"/>
        <v>296.93209000000002</v>
      </c>
      <c r="Q464" s="8">
        <f t="shared" si="82"/>
        <v>4733.0975146000001</v>
      </c>
      <c r="R464" s="11" t="s">
        <v>121</v>
      </c>
      <c r="S464" s="9">
        <f t="shared" si="83"/>
        <v>609.24042175756256</v>
      </c>
      <c r="T464" s="25"/>
      <c r="W464" s="139">
        <f t="shared" si="85"/>
        <v>22521.512499999997</v>
      </c>
      <c r="X464" s="139">
        <f t="shared" si="76"/>
        <v>18240.094166666666</v>
      </c>
      <c r="Z464" s="139">
        <f t="shared" si="86"/>
        <v>29913.950000000012</v>
      </c>
      <c r="AA464" s="139">
        <f t="shared" si="77"/>
        <v>141118.87</v>
      </c>
      <c r="AC464" s="84">
        <v>8000</v>
      </c>
      <c r="AD464" s="84">
        <v>30000</v>
      </c>
      <c r="AE464" s="84">
        <v>100</v>
      </c>
      <c r="AF464" s="84">
        <v>6</v>
      </c>
      <c r="AG464" s="84">
        <v>10</v>
      </c>
      <c r="AH464" s="84">
        <v>35000</v>
      </c>
    </row>
    <row r="465" spans="1:34" ht="20.100000000000001" customHeight="1">
      <c r="A465" s="65">
        <v>40816</v>
      </c>
      <c r="B465" s="65"/>
      <c r="C465" s="8">
        <v>157</v>
      </c>
      <c r="D465" s="8">
        <v>385850</v>
      </c>
      <c r="E465" s="8">
        <f t="shared" si="80"/>
        <v>15750</v>
      </c>
      <c r="F465" s="9">
        <v>7.37</v>
      </c>
      <c r="G465" s="9">
        <v>58.4</v>
      </c>
      <c r="H465" s="9"/>
      <c r="I465" s="8">
        <v>1339</v>
      </c>
      <c r="J465" s="8">
        <f t="shared" si="81"/>
        <v>21089.25</v>
      </c>
      <c r="K465" s="54"/>
      <c r="L465" s="9">
        <v>87.82</v>
      </c>
      <c r="M465" s="8">
        <v>259.85948000000002</v>
      </c>
      <c r="N465" s="8">
        <v>58.35013</v>
      </c>
      <c r="O465" s="8">
        <v>7.2586599999999999</v>
      </c>
      <c r="P465" s="8">
        <f t="shared" si="84"/>
        <v>325.46827000000002</v>
      </c>
      <c r="Q465" s="8">
        <f t="shared" si="82"/>
        <v>5126.1252525</v>
      </c>
      <c r="R465" s="11" t="s">
        <v>121</v>
      </c>
      <c r="S465" s="9">
        <f t="shared" si="83"/>
        <v>635.52027756585346</v>
      </c>
      <c r="T465" s="25"/>
      <c r="W465" s="139">
        <f t="shared" si="85"/>
        <v>21748.634999999998</v>
      </c>
      <c r="X465" s="139">
        <f t="shared" si="76"/>
        <v>18618.244999999999</v>
      </c>
      <c r="Z465" s="139">
        <f t="shared" si="86"/>
        <v>33005.460000000006</v>
      </c>
      <c r="AA465" s="139">
        <f t="shared" si="77"/>
        <v>136581.06</v>
      </c>
      <c r="AC465" s="84">
        <v>8000</v>
      </c>
      <c r="AD465" s="84">
        <v>30000</v>
      </c>
      <c r="AE465" s="84">
        <v>100</v>
      </c>
      <c r="AF465" s="84">
        <v>6</v>
      </c>
      <c r="AG465" s="84">
        <v>10</v>
      </c>
      <c r="AH465" s="84">
        <v>35000</v>
      </c>
    </row>
    <row r="466" spans="1:34" ht="20.100000000000001" customHeight="1">
      <c r="A466" s="65">
        <v>40823</v>
      </c>
      <c r="B466" s="65"/>
      <c r="C466" s="8">
        <v>159</v>
      </c>
      <c r="D466" s="8">
        <v>401720</v>
      </c>
      <c r="E466" s="8">
        <f t="shared" si="80"/>
        <v>15870</v>
      </c>
      <c r="F466" s="9">
        <v>7.62</v>
      </c>
      <c r="G466" s="9">
        <v>65.2</v>
      </c>
      <c r="H466" s="9"/>
      <c r="I466" s="8">
        <v>1265</v>
      </c>
      <c r="J466" s="8">
        <f t="shared" si="81"/>
        <v>20075.55</v>
      </c>
      <c r="K466" s="54"/>
      <c r="L466" s="9">
        <v>103</v>
      </c>
      <c r="M466" s="8">
        <v>249.51419000000001</v>
      </c>
      <c r="N466" s="8">
        <v>50.567399999999999</v>
      </c>
      <c r="O466" s="8">
        <v>14.215199999999999</v>
      </c>
      <c r="P466" s="8">
        <f t="shared" si="84"/>
        <v>314.29678999999999</v>
      </c>
      <c r="Q466" s="8">
        <f t="shared" si="82"/>
        <v>4987.8900572999992</v>
      </c>
      <c r="R466" s="11" t="s">
        <v>121</v>
      </c>
      <c r="S466" s="9">
        <f t="shared" si="83"/>
        <v>621.36199538785957</v>
      </c>
      <c r="T466" s="25"/>
      <c r="W466" s="139">
        <f t="shared" si="85"/>
        <v>21033.84</v>
      </c>
      <c r="X466" s="139">
        <f t="shared" si="76"/>
        <v>19324.21</v>
      </c>
      <c r="Z466" s="139">
        <f t="shared" si="86"/>
        <v>35864.639999999999</v>
      </c>
      <c r="AA466" s="139">
        <f t="shared" si="77"/>
        <v>128109.48000000001</v>
      </c>
      <c r="AC466" s="84">
        <v>8000</v>
      </c>
      <c r="AD466" s="84">
        <v>30000</v>
      </c>
      <c r="AE466" s="84">
        <v>100</v>
      </c>
      <c r="AF466" s="84">
        <v>6</v>
      </c>
      <c r="AG466" s="84">
        <v>10</v>
      </c>
      <c r="AH466" s="84">
        <v>35000</v>
      </c>
    </row>
    <row r="467" spans="1:34" ht="20.100000000000001" customHeight="1">
      <c r="A467" s="65">
        <v>40830</v>
      </c>
      <c r="B467" s="65"/>
      <c r="C467" s="8">
        <v>181</v>
      </c>
      <c r="D467" s="8">
        <v>419220</v>
      </c>
      <c r="E467" s="8">
        <f t="shared" si="80"/>
        <v>17500</v>
      </c>
      <c r="F467" s="9">
        <v>7.92</v>
      </c>
      <c r="G467" s="9">
        <v>62.8</v>
      </c>
      <c r="H467" s="9"/>
      <c r="I467" s="8">
        <v>1516</v>
      </c>
      <c r="J467" s="8">
        <f t="shared" si="81"/>
        <v>26530</v>
      </c>
      <c r="K467" s="54"/>
      <c r="L467" s="9">
        <v>121</v>
      </c>
      <c r="M467" s="8">
        <v>217.37769</v>
      </c>
      <c r="N467" s="8">
        <v>122.49508</v>
      </c>
      <c r="O467" s="8">
        <v>15.654439999999999</v>
      </c>
      <c r="P467" s="8">
        <f t="shared" si="84"/>
        <v>355.52721000000003</v>
      </c>
      <c r="Q467" s="8">
        <f t="shared" si="82"/>
        <v>6221.7261750000007</v>
      </c>
      <c r="R467" s="11" t="s">
        <v>121</v>
      </c>
      <c r="S467" s="9">
        <f t="shared" si="83"/>
        <v>796.41847193975366</v>
      </c>
      <c r="T467" s="25"/>
      <c r="W467" s="139">
        <f t="shared" si="85"/>
        <v>22598.34</v>
      </c>
      <c r="X467" s="139">
        <f t="shared" si="76"/>
        <v>19632.959999999995</v>
      </c>
      <c r="Z467" s="139">
        <f t="shared" si="86"/>
        <v>29606.639999999999</v>
      </c>
      <c r="AA467" s="139">
        <f t="shared" si="77"/>
        <v>124404.48000000004</v>
      </c>
      <c r="AC467" s="84">
        <v>8000</v>
      </c>
      <c r="AD467" s="84">
        <v>30000</v>
      </c>
      <c r="AE467" s="84">
        <v>100</v>
      </c>
      <c r="AF467" s="84">
        <v>6</v>
      </c>
      <c r="AG467" s="84">
        <v>10</v>
      </c>
      <c r="AH467" s="84">
        <v>35000</v>
      </c>
    </row>
    <row r="468" spans="1:34" ht="20.100000000000001" customHeight="1">
      <c r="A468" s="65">
        <v>40837</v>
      </c>
      <c r="B468" s="65"/>
      <c r="C468" s="8">
        <v>106</v>
      </c>
      <c r="D468" s="8">
        <v>432250</v>
      </c>
      <c r="E468" s="8">
        <f t="shared" si="80"/>
        <v>13030</v>
      </c>
      <c r="F468" s="9">
        <v>7.64</v>
      </c>
      <c r="G468" s="9">
        <v>76</v>
      </c>
      <c r="H468" s="9"/>
      <c r="I468" s="8">
        <v>1652</v>
      </c>
      <c r="J468" s="8">
        <f t="shared" si="81"/>
        <v>21525.56</v>
      </c>
      <c r="K468" s="54"/>
      <c r="L468" s="9">
        <v>107.7</v>
      </c>
      <c r="M468" s="8">
        <v>279</v>
      </c>
      <c r="N468" s="8">
        <v>191</v>
      </c>
      <c r="O468" s="8">
        <v>10</v>
      </c>
      <c r="P468" s="8">
        <f t="shared" si="84"/>
        <v>480</v>
      </c>
      <c r="Q468" s="8">
        <f t="shared" si="82"/>
        <v>6254.4</v>
      </c>
      <c r="R468" s="11" t="s">
        <v>121</v>
      </c>
      <c r="S468" s="9">
        <f t="shared" si="83"/>
        <v>800.94182980101721</v>
      </c>
      <c r="T468" s="25"/>
      <c r="W468" s="139">
        <f t="shared" si="85"/>
        <v>22305.09</v>
      </c>
      <c r="X468" s="139">
        <f t="shared" si="76"/>
        <v>19785.281666666666</v>
      </c>
      <c r="Z468" s="139">
        <f t="shared" si="86"/>
        <v>30779.64</v>
      </c>
      <c r="AA468" s="139">
        <f t="shared" si="77"/>
        <v>122576.62000000002</v>
      </c>
      <c r="AC468" s="84">
        <v>8000</v>
      </c>
      <c r="AD468" s="84">
        <v>30000</v>
      </c>
      <c r="AE468" s="84">
        <v>100</v>
      </c>
      <c r="AF468" s="84">
        <v>6</v>
      </c>
      <c r="AG468" s="84">
        <v>10</v>
      </c>
      <c r="AH468" s="84">
        <v>35000</v>
      </c>
    </row>
    <row r="469" spans="1:34" ht="20.100000000000001" customHeight="1">
      <c r="A469" s="65">
        <v>40844</v>
      </c>
      <c r="B469" s="65"/>
      <c r="C469" s="8">
        <v>114</v>
      </c>
      <c r="D469" s="8">
        <v>443610</v>
      </c>
      <c r="E469" s="8">
        <f t="shared" si="80"/>
        <v>11360</v>
      </c>
      <c r="F469" s="9">
        <v>7.91</v>
      </c>
      <c r="G469" s="9">
        <v>72.400000000000006</v>
      </c>
      <c r="H469" s="9"/>
      <c r="I469" s="8">
        <v>1873</v>
      </c>
      <c r="J469" s="8">
        <f t="shared" si="81"/>
        <v>21277.279999999999</v>
      </c>
      <c r="K469" s="54"/>
      <c r="L469" s="9">
        <v>72.56</v>
      </c>
      <c r="M469" s="8">
        <v>19</v>
      </c>
      <c r="N469" s="8">
        <v>181</v>
      </c>
      <c r="O469" s="8">
        <v>102</v>
      </c>
      <c r="P469" s="8">
        <f t="shared" si="84"/>
        <v>302</v>
      </c>
      <c r="Q469" s="8">
        <f t="shared" si="82"/>
        <v>3430.72</v>
      </c>
      <c r="R469" s="11" t="s">
        <v>121</v>
      </c>
      <c r="S469" s="9">
        <f t="shared" si="83"/>
        <v>497.29997542990372</v>
      </c>
      <c r="T469" s="25"/>
      <c r="W469" s="139">
        <f t="shared" si="85"/>
        <v>22352.0975</v>
      </c>
      <c r="X469" s="139">
        <f t="shared" si="76"/>
        <v>20190.235833333332</v>
      </c>
      <c r="Z469" s="139">
        <f t="shared" si="86"/>
        <v>30591.61</v>
      </c>
      <c r="AA469" s="139">
        <f t="shared" si="77"/>
        <v>117717.17000000001</v>
      </c>
      <c r="AC469" s="84">
        <v>8000</v>
      </c>
      <c r="AD469" s="84">
        <v>30000</v>
      </c>
      <c r="AE469" s="84">
        <v>100</v>
      </c>
      <c r="AF469" s="84">
        <v>6</v>
      </c>
      <c r="AG469" s="84">
        <v>10</v>
      </c>
      <c r="AH469" s="84">
        <v>35000</v>
      </c>
    </row>
    <row r="470" spans="1:34" ht="20.100000000000001" customHeight="1">
      <c r="A470" s="65">
        <v>40851</v>
      </c>
      <c r="B470" s="65"/>
      <c r="C470" s="8">
        <v>125</v>
      </c>
      <c r="D470" s="8">
        <v>456100</v>
      </c>
      <c r="E470" s="8">
        <f t="shared" si="80"/>
        <v>12490</v>
      </c>
      <c r="F470" s="9">
        <v>8.09</v>
      </c>
      <c r="G470" s="9">
        <v>84.4</v>
      </c>
      <c r="H470" s="9"/>
      <c r="I470" s="8">
        <v>2036</v>
      </c>
      <c r="J470" s="8">
        <f t="shared" si="81"/>
        <v>25429.64</v>
      </c>
      <c r="K470" s="54"/>
      <c r="L470" s="9">
        <v>181.3</v>
      </c>
      <c r="M470" s="8">
        <v>256.93659000000002</v>
      </c>
      <c r="N470" s="8">
        <v>174.53047000000001</v>
      </c>
      <c r="O470" s="8">
        <v>66.953159999999997</v>
      </c>
      <c r="P470" s="8">
        <f t="shared" si="84"/>
        <v>498.42022000000009</v>
      </c>
      <c r="Q470" s="8">
        <f t="shared" si="82"/>
        <v>6225.2685478000003</v>
      </c>
      <c r="R470" s="11" t="s">
        <v>121</v>
      </c>
      <c r="S470" s="9">
        <f t="shared" si="83"/>
        <v>820.72993200599853</v>
      </c>
      <c r="T470" s="25"/>
      <c r="W470" s="139">
        <f t="shared" si="85"/>
        <v>23690.62</v>
      </c>
      <c r="X470" s="139">
        <f t="shared" ref="X470:X533" si="87">AVERAGE(J459:J470)</f>
        <v>22169.122499999998</v>
      </c>
      <c r="Z470" s="139">
        <f t="shared" si="86"/>
        <v>25237.520000000004</v>
      </c>
      <c r="AA470" s="139">
        <f t="shared" ref="AA470:AA533" si="88">360000-(SUM(J459:J470))</f>
        <v>93970.530000000028</v>
      </c>
      <c r="AC470" s="84">
        <v>8000</v>
      </c>
      <c r="AD470" s="84">
        <v>30000</v>
      </c>
      <c r="AE470" s="84">
        <v>100</v>
      </c>
      <c r="AF470" s="84">
        <v>6</v>
      </c>
      <c r="AG470" s="84">
        <v>10</v>
      </c>
      <c r="AH470" s="84">
        <v>35000</v>
      </c>
    </row>
    <row r="471" spans="1:34" ht="20.100000000000001" customHeight="1">
      <c r="A471" s="65">
        <v>40858</v>
      </c>
      <c r="B471" s="65"/>
      <c r="C471" s="8">
        <v>135</v>
      </c>
      <c r="D471" s="8">
        <v>469570</v>
      </c>
      <c r="E471" s="8">
        <f t="shared" si="80"/>
        <v>13470</v>
      </c>
      <c r="F471" s="9">
        <v>7.54</v>
      </c>
      <c r="G471" s="9">
        <v>63.2</v>
      </c>
      <c r="H471" s="9"/>
      <c r="I471" s="8">
        <v>1568</v>
      </c>
      <c r="J471" s="8">
        <f t="shared" si="81"/>
        <v>21120.959999999999</v>
      </c>
      <c r="K471" s="54"/>
      <c r="L471" s="9">
        <v>98.8</v>
      </c>
      <c r="M471" s="8">
        <v>123.57221</v>
      </c>
      <c r="N471" s="8">
        <v>196.00237000000001</v>
      </c>
      <c r="O471" s="8">
        <v>29.300370000000001</v>
      </c>
      <c r="P471" s="8">
        <f t="shared" si="84"/>
        <v>348.87495000000001</v>
      </c>
      <c r="Q471" s="8">
        <f t="shared" si="82"/>
        <v>4699.3455765000008</v>
      </c>
      <c r="R471" s="11" t="s">
        <v>121</v>
      </c>
      <c r="S471" s="9">
        <f t="shared" si="83"/>
        <v>628.64578506114628</v>
      </c>
      <c r="T471" s="25"/>
      <c r="W471" s="139">
        <f t="shared" si="85"/>
        <v>22338.36</v>
      </c>
      <c r="X471" s="139">
        <f t="shared" si="87"/>
        <v>23079.819999999996</v>
      </c>
      <c r="Z471" s="139">
        <f t="shared" si="86"/>
        <v>30646.559999999998</v>
      </c>
      <c r="AA471" s="139">
        <f t="shared" si="88"/>
        <v>83042.160000000033</v>
      </c>
      <c r="AC471" s="84">
        <v>8000</v>
      </c>
      <c r="AD471" s="84">
        <v>30000</v>
      </c>
      <c r="AE471" s="84">
        <v>100</v>
      </c>
      <c r="AF471" s="84">
        <v>6</v>
      </c>
      <c r="AG471" s="84">
        <v>10</v>
      </c>
      <c r="AH471" s="84">
        <v>35000</v>
      </c>
    </row>
    <row r="472" spans="1:34" ht="20.100000000000001" customHeight="1">
      <c r="A472" s="65">
        <v>40865</v>
      </c>
      <c r="B472" s="65"/>
      <c r="C472" s="8">
        <v>124</v>
      </c>
      <c r="D472" s="8">
        <v>482030</v>
      </c>
      <c r="E472" s="8">
        <f t="shared" si="80"/>
        <v>12460</v>
      </c>
      <c r="F472" s="9">
        <v>7.82</v>
      </c>
      <c r="G472" s="9">
        <v>68</v>
      </c>
      <c r="H472" s="9"/>
      <c r="I472" s="8">
        <v>1540</v>
      </c>
      <c r="J472" s="8">
        <f t="shared" si="81"/>
        <v>19188.400000000001</v>
      </c>
      <c r="K472" s="54"/>
      <c r="L472" s="9">
        <v>97.97</v>
      </c>
      <c r="M472" s="8">
        <v>169.84193999999999</v>
      </c>
      <c r="N472" s="8">
        <v>115.68514</v>
      </c>
      <c r="O472" s="8">
        <v>28.231760000000001</v>
      </c>
      <c r="P472" s="8">
        <f t="shared" si="84"/>
        <v>313.75884000000002</v>
      </c>
      <c r="Q472" s="8">
        <f t="shared" si="82"/>
        <v>3909.4351464000006</v>
      </c>
      <c r="R472" s="11" t="s">
        <v>121</v>
      </c>
      <c r="S472" s="9">
        <f t="shared" si="83"/>
        <v>509.63359931788744</v>
      </c>
      <c r="T472" s="25"/>
      <c r="W472" s="139">
        <f t="shared" si="85"/>
        <v>21754.07</v>
      </c>
      <c r="X472" s="139">
        <f t="shared" si="87"/>
        <v>22193.557499999995</v>
      </c>
      <c r="Z472" s="139">
        <f t="shared" si="86"/>
        <v>32983.72</v>
      </c>
      <c r="AA472" s="139">
        <f t="shared" si="88"/>
        <v>93677.310000000056</v>
      </c>
      <c r="AC472" s="84">
        <v>8000</v>
      </c>
      <c r="AD472" s="84">
        <v>30000</v>
      </c>
      <c r="AE472" s="84">
        <v>100</v>
      </c>
      <c r="AF472" s="84">
        <v>6</v>
      </c>
      <c r="AG472" s="84">
        <v>10</v>
      </c>
      <c r="AH472" s="84">
        <v>35000</v>
      </c>
    </row>
    <row r="473" spans="1:34" ht="20.100000000000001" customHeight="1">
      <c r="A473" s="65">
        <v>40872</v>
      </c>
      <c r="B473" s="65"/>
      <c r="C473" s="8">
        <v>130</v>
      </c>
      <c r="D473" s="8">
        <v>495010</v>
      </c>
      <c r="E473" s="8">
        <f t="shared" si="80"/>
        <v>12980</v>
      </c>
      <c r="F473" s="9">
        <v>7.96</v>
      </c>
      <c r="G473" s="9">
        <v>66</v>
      </c>
      <c r="H473" s="9"/>
      <c r="I473" s="8">
        <v>1687</v>
      </c>
      <c r="J473" s="8">
        <f t="shared" si="81"/>
        <v>21897.26</v>
      </c>
      <c r="K473" s="54"/>
      <c r="L473" s="9">
        <v>72.28</v>
      </c>
      <c r="M473" s="8">
        <v>155</v>
      </c>
      <c r="N473" s="8">
        <v>160</v>
      </c>
      <c r="O473" s="8">
        <v>60</v>
      </c>
      <c r="P473" s="8">
        <f t="shared" si="84"/>
        <v>375</v>
      </c>
      <c r="Q473" s="8">
        <f t="shared" si="82"/>
        <v>4867.5</v>
      </c>
      <c r="R473" s="11" t="s">
        <v>121</v>
      </c>
      <c r="S473" s="9">
        <f t="shared" si="83"/>
        <v>653.93757619793803</v>
      </c>
      <c r="T473" s="25"/>
      <c r="W473" s="139">
        <f t="shared" si="85"/>
        <v>21909.064999999999</v>
      </c>
      <c r="X473" s="139">
        <f t="shared" si="87"/>
        <v>22003.265833333335</v>
      </c>
      <c r="Z473" s="139">
        <f t="shared" si="86"/>
        <v>32363.740000000005</v>
      </c>
      <c r="AA473" s="139">
        <f t="shared" si="88"/>
        <v>95960.81</v>
      </c>
      <c r="AC473" s="84">
        <v>8000</v>
      </c>
      <c r="AD473" s="84">
        <v>30000</v>
      </c>
      <c r="AE473" s="84">
        <v>100</v>
      </c>
      <c r="AF473" s="84">
        <v>6</v>
      </c>
      <c r="AG473" s="84">
        <v>10</v>
      </c>
      <c r="AH473" s="84">
        <v>35000</v>
      </c>
    </row>
    <row r="474" spans="1:34" ht="20.100000000000001" customHeight="1">
      <c r="A474" s="65">
        <v>40879</v>
      </c>
      <c r="B474" s="65"/>
      <c r="C474" s="8">
        <v>108</v>
      </c>
      <c r="D474" s="8">
        <v>5830</v>
      </c>
      <c r="E474" s="8">
        <f>+D474+500000-D473</f>
        <v>10820</v>
      </c>
      <c r="F474" s="9">
        <v>7.88</v>
      </c>
      <c r="G474" s="9">
        <v>80.400000000000006</v>
      </c>
      <c r="H474" s="9"/>
      <c r="I474" s="8">
        <v>1952.1</v>
      </c>
      <c r="J474" s="8">
        <f t="shared" si="81"/>
        <v>21121.722000000002</v>
      </c>
      <c r="K474" s="54"/>
      <c r="L474" s="9">
        <v>164.4</v>
      </c>
      <c r="M474" s="8">
        <v>184.30879999999999</v>
      </c>
      <c r="N474" s="8">
        <v>141.39991000000001</v>
      </c>
      <c r="O474" s="8">
        <v>48.603990000000003</v>
      </c>
      <c r="P474" s="8">
        <f t="shared" si="84"/>
        <v>374.31270000000001</v>
      </c>
      <c r="Q474" s="8">
        <f t="shared" si="82"/>
        <v>4050.0634139999997</v>
      </c>
      <c r="R474" s="11" t="s">
        <v>121</v>
      </c>
      <c r="S474" s="9">
        <f t="shared" si="83"/>
        <v>535.32343516188303</v>
      </c>
      <c r="T474" s="25"/>
      <c r="W474" s="139">
        <f t="shared" si="85"/>
        <v>20832.085500000001</v>
      </c>
      <c r="X474" s="139">
        <f t="shared" si="87"/>
        <v>21852.181833333336</v>
      </c>
      <c r="Z474" s="139">
        <f t="shared" si="86"/>
        <v>36671.657999999996</v>
      </c>
      <c r="AA474" s="139">
        <f t="shared" si="88"/>
        <v>97773.81799999997</v>
      </c>
      <c r="AC474" s="84">
        <v>8000</v>
      </c>
      <c r="AD474" s="84">
        <v>30000</v>
      </c>
      <c r="AE474" s="84">
        <v>100</v>
      </c>
      <c r="AF474" s="84">
        <v>6</v>
      </c>
      <c r="AG474" s="84">
        <v>10</v>
      </c>
      <c r="AH474" s="84">
        <v>35000</v>
      </c>
    </row>
    <row r="475" spans="1:34" ht="20.100000000000001" customHeight="1">
      <c r="A475" s="65">
        <v>40886</v>
      </c>
      <c r="B475" s="65"/>
      <c r="C475" s="8">
        <v>126</v>
      </c>
      <c r="D475" s="8">
        <v>17580</v>
      </c>
      <c r="E475" s="8">
        <f t="shared" ref="E475:E510" si="89">D475-D474</f>
        <v>11750</v>
      </c>
      <c r="F475" s="9">
        <v>7.59</v>
      </c>
      <c r="G475" s="9">
        <v>64.400000000000006</v>
      </c>
      <c r="H475" s="9"/>
      <c r="I475" s="8">
        <v>1554</v>
      </c>
      <c r="J475" s="8">
        <f t="shared" si="81"/>
        <v>18259.5</v>
      </c>
      <c r="K475" s="54"/>
      <c r="L475" s="9">
        <v>81.400000000000006</v>
      </c>
      <c r="M475" s="8">
        <v>149.58578</v>
      </c>
      <c r="N475" s="8">
        <v>150.96863999999999</v>
      </c>
      <c r="O475" s="8">
        <v>21.070679999999999</v>
      </c>
      <c r="P475" s="8">
        <f t="shared" si="84"/>
        <v>321.62509999999997</v>
      </c>
      <c r="Q475" s="8">
        <f t="shared" si="82"/>
        <v>3779.0949249999999</v>
      </c>
      <c r="R475" s="11" t="s">
        <v>121</v>
      </c>
      <c r="S475" s="9">
        <f t="shared" si="83"/>
        <v>496.04015540752221</v>
      </c>
      <c r="T475" s="25"/>
      <c r="W475" s="139">
        <f t="shared" si="85"/>
        <v>20116.720500000003</v>
      </c>
      <c r="X475" s="139">
        <f t="shared" si="87"/>
        <v>21684.473500000004</v>
      </c>
      <c r="Z475" s="139">
        <f t="shared" si="86"/>
        <v>39533.117999999988</v>
      </c>
      <c r="AA475" s="139">
        <f t="shared" si="88"/>
        <v>99786.31799999997</v>
      </c>
      <c r="AC475" s="84">
        <v>8000</v>
      </c>
      <c r="AD475" s="84">
        <v>30000</v>
      </c>
      <c r="AE475" s="84">
        <v>100</v>
      </c>
      <c r="AF475" s="84">
        <v>6</v>
      </c>
      <c r="AG475" s="84">
        <v>10</v>
      </c>
      <c r="AH475" s="84">
        <v>35000</v>
      </c>
    </row>
    <row r="476" spans="1:34" ht="20.100000000000001" customHeight="1">
      <c r="A476" s="65">
        <v>40893</v>
      </c>
      <c r="B476" s="65"/>
      <c r="C476" s="8">
        <v>109</v>
      </c>
      <c r="D476" s="8">
        <v>28560</v>
      </c>
      <c r="E476" s="8">
        <f t="shared" si="89"/>
        <v>10980</v>
      </c>
      <c r="F476" s="9">
        <v>8.07</v>
      </c>
      <c r="G476" s="9">
        <v>97</v>
      </c>
      <c r="H476" s="9"/>
      <c r="I476" s="8">
        <v>2193</v>
      </c>
      <c r="J476" s="8">
        <f t="shared" si="81"/>
        <v>24079.14</v>
      </c>
      <c r="K476" s="54"/>
      <c r="L476" s="9">
        <v>152.44</v>
      </c>
      <c r="M476" s="8">
        <v>144.33546000000001</v>
      </c>
      <c r="N476" s="8">
        <v>356.38925</v>
      </c>
      <c r="O476" s="8">
        <v>53.338090000000001</v>
      </c>
      <c r="P476" s="8">
        <f t="shared" si="84"/>
        <v>554.06280000000004</v>
      </c>
      <c r="Q476" s="8">
        <f t="shared" si="82"/>
        <v>6083.6095440000008</v>
      </c>
      <c r="R476" s="11" t="s">
        <v>121</v>
      </c>
      <c r="S476" s="9">
        <f t="shared" si="83"/>
        <v>826.29485756829581</v>
      </c>
      <c r="T476" s="25"/>
      <c r="W476" s="139">
        <f t="shared" si="85"/>
        <v>21339.405500000001</v>
      </c>
      <c r="X476" s="139">
        <f t="shared" si="87"/>
        <v>21799.521833333332</v>
      </c>
      <c r="Z476" s="139">
        <f t="shared" si="86"/>
        <v>34642.377999999997</v>
      </c>
      <c r="AA476" s="139">
        <f t="shared" si="88"/>
        <v>98405.738000000012</v>
      </c>
      <c r="AC476" s="84">
        <v>8000</v>
      </c>
      <c r="AD476" s="84">
        <v>30000</v>
      </c>
      <c r="AE476" s="84">
        <v>100</v>
      </c>
      <c r="AF476" s="84">
        <v>6</v>
      </c>
      <c r="AG476" s="84">
        <v>10</v>
      </c>
      <c r="AH476" s="84">
        <v>35000</v>
      </c>
    </row>
    <row r="477" spans="1:34" ht="20.100000000000001" customHeight="1">
      <c r="A477" s="65">
        <v>40900</v>
      </c>
      <c r="B477" s="65"/>
      <c r="C477" s="8">
        <v>134</v>
      </c>
      <c r="D477" s="8">
        <v>41940</v>
      </c>
      <c r="E477" s="8">
        <f t="shared" si="89"/>
        <v>13380</v>
      </c>
      <c r="F477" s="9">
        <v>7.53</v>
      </c>
      <c r="G477" s="9">
        <v>62.8</v>
      </c>
      <c r="H477" s="9"/>
      <c r="I477" s="8">
        <v>1914</v>
      </c>
      <c r="J477" s="8">
        <f t="shared" si="81"/>
        <v>25609.32</v>
      </c>
      <c r="K477" s="54"/>
      <c r="L477" s="9">
        <v>175.5</v>
      </c>
      <c r="M477" s="8">
        <v>159.75077999999999</v>
      </c>
      <c r="N477" s="8">
        <v>176.32208</v>
      </c>
      <c r="O477" s="8">
        <v>68.378799999999998</v>
      </c>
      <c r="P477" s="8">
        <f t="shared" si="84"/>
        <v>404.45166</v>
      </c>
      <c r="Q477" s="8">
        <f t="shared" si="82"/>
        <v>5411.5632108000009</v>
      </c>
      <c r="R477" s="11" t="s">
        <v>121</v>
      </c>
      <c r="S477" s="9">
        <f t="shared" si="83"/>
        <v>730.00808171192068</v>
      </c>
      <c r="T477" s="25"/>
      <c r="W477" s="139">
        <f t="shared" si="85"/>
        <v>22267.4205</v>
      </c>
      <c r="X477" s="139">
        <f t="shared" si="87"/>
        <v>22176.194333333333</v>
      </c>
      <c r="Z477" s="139">
        <f t="shared" si="86"/>
        <v>30930.317999999999</v>
      </c>
      <c r="AA477" s="139">
        <f t="shared" si="88"/>
        <v>93885.668000000005</v>
      </c>
      <c r="AC477" s="84">
        <v>8000</v>
      </c>
      <c r="AD477" s="84">
        <v>30000</v>
      </c>
      <c r="AE477" s="84">
        <v>100</v>
      </c>
      <c r="AF477" s="84">
        <v>6</v>
      </c>
      <c r="AG477" s="84">
        <v>10</v>
      </c>
      <c r="AH477" s="84">
        <v>35000</v>
      </c>
    </row>
    <row r="478" spans="1:34" ht="20.100000000000001" customHeight="1">
      <c r="A478" s="65">
        <v>40907</v>
      </c>
      <c r="B478" s="65"/>
      <c r="C478" s="8">
        <v>156</v>
      </c>
      <c r="D478" s="8">
        <v>57500</v>
      </c>
      <c r="E478" s="8">
        <f t="shared" si="89"/>
        <v>15560</v>
      </c>
      <c r="F478" s="9">
        <v>7.67</v>
      </c>
      <c r="G478" s="9">
        <v>43.6</v>
      </c>
      <c r="H478" s="9"/>
      <c r="I478" s="8">
        <v>1529</v>
      </c>
      <c r="J478" s="8">
        <f t="shared" si="81"/>
        <v>23791.24</v>
      </c>
      <c r="K478" s="54"/>
      <c r="L478" s="9">
        <v>141.69999999999999</v>
      </c>
      <c r="M478" s="8">
        <v>161.85907</v>
      </c>
      <c r="N478" s="8">
        <v>108.32008999999999</v>
      </c>
      <c r="O478" s="8">
        <v>61.869729999999997</v>
      </c>
      <c r="P478" s="8">
        <f t="shared" si="84"/>
        <v>332.04889000000003</v>
      </c>
      <c r="Q478" s="8">
        <f t="shared" si="82"/>
        <v>5166.6807284000006</v>
      </c>
      <c r="R478" s="11" t="s">
        <v>121</v>
      </c>
      <c r="S478" s="9">
        <f t="shared" si="83"/>
        <v>689.90653737310311</v>
      </c>
      <c r="T478" s="25"/>
      <c r="W478" s="139">
        <f t="shared" si="85"/>
        <v>22934.799999999999</v>
      </c>
      <c r="X478" s="139">
        <f t="shared" si="87"/>
        <v>22485.835166666668</v>
      </c>
      <c r="Z478" s="139">
        <f t="shared" si="86"/>
        <v>28260.800000000003</v>
      </c>
      <c r="AA478" s="139">
        <f t="shared" si="88"/>
        <v>90169.978000000003</v>
      </c>
      <c r="AC478" s="84">
        <v>8000</v>
      </c>
      <c r="AD478" s="84">
        <v>30000</v>
      </c>
      <c r="AE478" s="84">
        <v>100</v>
      </c>
      <c r="AF478" s="84">
        <v>6</v>
      </c>
      <c r="AG478" s="84">
        <v>10</v>
      </c>
      <c r="AH478" s="84">
        <v>35000</v>
      </c>
    </row>
    <row r="479" spans="1:34" ht="20.100000000000001" customHeight="1">
      <c r="A479" s="65">
        <v>40914</v>
      </c>
      <c r="B479" s="65"/>
      <c r="C479" s="8">
        <v>133</v>
      </c>
      <c r="D479" s="8">
        <v>70860</v>
      </c>
      <c r="E479" s="8">
        <f t="shared" si="89"/>
        <v>13360</v>
      </c>
      <c r="F479" s="9">
        <v>7.71</v>
      </c>
      <c r="G479" s="9">
        <v>46</v>
      </c>
      <c r="H479" s="9"/>
      <c r="I479" s="8">
        <v>1377</v>
      </c>
      <c r="J479" s="8">
        <f t="shared" si="81"/>
        <v>18396.72</v>
      </c>
      <c r="K479" s="54"/>
      <c r="L479" s="9">
        <v>78.63</v>
      </c>
      <c r="M479" s="8">
        <v>144.97256999999999</v>
      </c>
      <c r="N479" s="8">
        <v>145.51782</v>
      </c>
      <c r="O479" s="8">
        <v>27.83455</v>
      </c>
      <c r="P479" s="8">
        <f t="shared" si="84"/>
        <v>318.32493999999997</v>
      </c>
      <c r="Q479" s="8">
        <f t="shared" si="82"/>
        <v>4252.821198399999</v>
      </c>
      <c r="R479" s="11" t="s">
        <v>121</v>
      </c>
      <c r="S479" s="9">
        <f t="shared" si="83"/>
        <v>561.08065543331668</v>
      </c>
      <c r="T479" s="25"/>
      <c r="W479" s="139">
        <f t="shared" si="85"/>
        <v>22969.105</v>
      </c>
      <c r="X479" s="139">
        <f t="shared" si="87"/>
        <v>21808.061833333333</v>
      </c>
      <c r="Z479" s="139">
        <f t="shared" si="86"/>
        <v>28123.58</v>
      </c>
      <c r="AA479" s="139">
        <f t="shared" si="88"/>
        <v>98303.258000000002</v>
      </c>
      <c r="AC479" s="84">
        <v>8000</v>
      </c>
      <c r="AD479" s="84">
        <v>30000</v>
      </c>
      <c r="AE479" s="84">
        <v>100</v>
      </c>
      <c r="AF479" s="84">
        <v>6</v>
      </c>
      <c r="AG479" s="84">
        <v>10</v>
      </c>
      <c r="AH479" s="84">
        <v>35000</v>
      </c>
    </row>
    <row r="480" spans="1:34" ht="20.100000000000001" customHeight="1">
      <c r="A480" s="65">
        <v>40921</v>
      </c>
      <c r="B480" s="65"/>
      <c r="C480" s="8">
        <v>135</v>
      </c>
      <c r="D480" s="8">
        <v>84380</v>
      </c>
      <c r="E480" s="8">
        <f t="shared" si="89"/>
        <v>13520</v>
      </c>
      <c r="F480" s="9">
        <v>7.75</v>
      </c>
      <c r="G480" s="9">
        <v>45.2</v>
      </c>
      <c r="H480" s="9"/>
      <c r="I480" s="8">
        <v>1579.9</v>
      </c>
      <c r="J480" s="8">
        <f t="shared" si="81"/>
        <v>21360.248</v>
      </c>
      <c r="K480" s="54"/>
      <c r="L480" s="9">
        <v>108.7</v>
      </c>
      <c r="M480" s="8">
        <v>184.99391</v>
      </c>
      <c r="N480" s="8">
        <v>179.56625</v>
      </c>
      <c r="O480" s="8">
        <v>45.603009999999998</v>
      </c>
      <c r="P480" s="8">
        <f t="shared" si="84"/>
        <v>410.16316999999998</v>
      </c>
      <c r="Q480" s="8">
        <f t="shared" si="82"/>
        <v>5545.4060583999999</v>
      </c>
      <c r="R480" s="11" t="s">
        <v>121</v>
      </c>
      <c r="S480" s="9">
        <f t="shared" si="83"/>
        <v>735.01223266328293</v>
      </c>
      <c r="T480" s="25"/>
      <c r="W480" s="139">
        <f t="shared" si="85"/>
        <v>22289.381999999998</v>
      </c>
      <c r="X480" s="139">
        <f t="shared" si="87"/>
        <v>21794.285833333332</v>
      </c>
      <c r="Z480" s="139">
        <f t="shared" si="86"/>
        <v>30842.472000000009</v>
      </c>
      <c r="AA480" s="139">
        <f t="shared" si="88"/>
        <v>98468.57</v>
      </c>
      <c r="AC480" s="84">
        <v>8000</v>
      </c>
      <c r="AD480" s="84">
        <v>30000</v>
      </c>
      <c r="AE480" s="84">
        <v>100</v>
      </c>
      <c r="AF480" s="84">
        <v>6</v>
      </c>
      <c r="AG480" s="84">
        <v>10</v>
      </c>
      <c r="AH480" s="84">
        <v>35000</v>
      </c>
    </row>
    <row r="481" spans="1:34" ht="20.100000000000001" customHeight="1">
      <c r="A481" s="65">
        <v>40928</v>
      </c>
      <c r="B481" s="65"/>
      <c r="C481" s="8">
        <v>154</v>
      </c>
      <c r="D481" s="8">
        <v>99140</v>
      </c>
      <c r="E481" s="8">
        <f t="shared" si="89"/>
        <v>14760</v>
      </c>
      <c r="F481" s="9">
        <v>7.59</v>
      </c>
      <c r="G481" s="9">
        <v>78</v>
      </c>
      <c r="H481" s="9"/>
      <c r="I481" s="8">
        <v>1530.4</v>
      </c>
      <c r="J481" s="8">
        <f t="shared" si="81"/>
        <v>22588.704000000002</v>
      </c>
      <c r="K481" s="54"/>
      <c r="L481" s="9">
        <v>139.30000000000001</v>
      </c>
      <c r="M481" s="8">
        <v>81.786060000000006</v>
      </c>
      <c r="N481" s="8">
        <v>169.56867</v>
      </c>
      <c r="O481" s="8">
        <v>47.022440000000003</v>
      </c>
      <c r="P481" s="8">
        <f t="shared" si="84"/>
        <v>298.37717000000004</v>
      </c>
      <c r="Q481" s="8">
        <f t="shared" si="82"/>
        <v>4404.0470292000009</v>
      </c>
      <c r="R481" s="11" t="s">
        <v>121</v>
      </c>
      <c r="S481" s="9">
        <f t="shared" si="83"/>
        <v>603.06059218167388</v>
      </c>
      <c r="T481" s="25"/>
      <c r="W481" s="139">
        <f t="shared" si="85"/>
        <v>21534.228000000003</v>
      </c>
      <c r="X481" s="139">
        <f t="shared" si="87"/>
        <v>21903.571166666665</v>
      </c>
      <c r="Z481" s="139">
        <f t="shared" si="86"/>
        <v>33863.087999999989</v>
      </c>
      <c r="AA481" s="139">
        <f t="shared" si="88"/>
        <v>97157.146000000008</v>
      </c>
      <c r="AC481" s="84">
        <v>8000</v>
      </c>
      <c r="AD481" s="84">
        <v>30000</v>
      </c>
      <c r="AE481" s="84">
        <v>100</v>
      </c>
      <c r="AF481" s="84">
        <v>6</v>
      </c>
      <c r="AG481" s="84">
        <v>10</v>
      </c>
      <c r="AH481" s="84">
        <v>35000</v>
      </c>
    </row>
    <row r="482" spans="1:34" ht="20.100000000000001" customHeight="1">
      <c r="A482" s="65">
        <v>40935</v>
      </c>
      <c r="B482" s="65"/>
      <c r="C482" s="8">
        <v>143</v>
      </c>
      <c r="D482" s="8">
        <v>113500</v>
      </c>
      <c r="E482" s="8">
        <f t="shared" si="89"/>
        <v>14360</v>
      </c>
      <c r="F482" s="9">
        <v>7.82</v>
      </c>
      <c r="G482" s="9">
        <v>33.200000000000003</v>
      </c>
      <c r="H482" s="9"/>
      <c r="I482" s="8">
        <v>1407</v>
      </c>
      <c r="J482" s="8">
        <f t="shared" si="81"/>
        <v>20204.52</v>
      </c>
      <c r="K482" s="54"/>
      <c r="L482" s="9">
        <v>89.68</v>
      </c>
      <c r="M482" s="8">
        <v>156</v>
      </c>
      <c r="N482" s="8">
        <v>198</v>
      </c>
      <c r="O482" s="8">
        <v>31</v>
      </c>
      <c r="P482" s="8">
        <f t="shared" si="84"/>
        <v>385</v>
      </c>
      <c r="Q482" s="8">
        <f t="shared" si="82"/>
        <v>5528.6</v>
      </c>
      <c r="R482" s="11" t="s">
        <v>121</v>
      </c>
      <c r="S482" s="9">
        <f t="shared" si="83"/>
        <v>733.80629566404912</v>
      </c>
      <c r="T482" s="25"/>
      <c r="W482" s="139">
        <f t="shared" si="85"/>
        <v>20637.548000000003</v>
      </c>
      <c r="X482" s="139">
        <f t="shared" si="87"/>
        <v>21468.144499999999</v>
      </c>
      <c r="Z482" s="139">
        <f t="shared" si="86"/>
        <v>37449.80799999999</v>
      </c>
      <c r="AA482" s="139">
        <f t="shared" si="88"/>
        <v>102382.26600000003</v>
      </c>
      <c r="AC482" s="84">
        <v>8000</v>
      </c>
      <c r="AD482" s="84">
        <v>30000</v>
      </c>
      <c r="AE482" s="84">
        <v>100</v>
      </c>
      <c r="AF482" s="84">
        <v>6</v>
      </c>
      <c r="AG482" s="84">
        <v>10</v>
      </c>
      <c r="AH482" s="84">
        <v>35000</v>
      </c>
    </row>
    <row r="483" spans="1:34" ht="20.100000000000001" customHeight="1">
      <c r="A483" s="65">
        <v>40942</v>
      </c>
      <c r="B483" s="64">
        <v>0.38541666666666669</v>
      </c>
      <c r="C483" s="8">
        <v>127</v>
      </c>
      <c r="D483" s="8">
        <v>126120</v>
      </c>
      <c r="E483" s="8">
        <f t="shared" si="89"/>
        <v>12620</v>
      </c>
      <c r="F483" s="9">
        <v>7.81</v>
      </c>
      <c r="G483" s="9">
        <v>34.799999999999997</v>
      </c>
      <c r="H483" s="9"/>
      <c r="I483" s="8">
        <v>1340</v>
      </c>
      <c r="J483" s="8">
        <f t="shared" si="81"/>
        <v>16910.8</v>
      </c>
      <c r="K483" s="54"/>
      <c r="L483" s="9">
        <v>96.59</v>
      </c>
      <c r="M483" s="8">
        <v>187.13208</v>
      </c>
      <c r="N483" s="8">
        <v>152.40446</v>
      </c>
      <c r="O483" s="8">
        <v>28.74213</v>
      </c>
      <c r="P483" s="8">
        <f t="shared" si="84"/>
        <v>368.27866999999998</v>
      </c>
      <c r="Q483" s="8">
        <f t="shared" si="82"/>
        <v>4647.6768154000001</v>
      </c>
      <c r="R483" s="11" t="s">
        <v>121</v>
      </c>
      <c r="S483" s="9">
        <f t="shared" si="83"/>
        <v>607.55726289313054</v>
      </c>
      <c r="T483" s="25"/>
      <c r="W483" s="139">
        <f t="shared" si="85"/>
        <v>20266.068000000003</v>
      </c>
      <c r="X483" s="139">
        <f t="shared" si="87"/>
        <v>21117.29783333333</v>
      </c>
      <c r="Z483" s="139">
        <f t="shared" si="86"/>
        <v>38935.727999999988</v>
      </c>
      <c r="AA483" s="139">
        <f t="shared" si="88"/>
        <v>106592.42600000004</v>
      </c>
      <c r="AC483" s="84">
        <v>8000</v>
      </c>
      <c r="AD483" s="84">
        <v>30000</v>
      </c>
      <c r="AE483" s="84">
        <v>100</v>
      </c>
      <c r="AF483" s="84">
        <v>6</v>
      </c>
      <c r="AG483" s="84">
        <v>10</v>
      </c>
      <c r="AH483" s="84">
        <v>35000</v>
      </c>
    </row>
    <row r="484" spans="1:34" ht="20.100000000000001" customHeight="1">
      <c r="A484" s="65">
        <v>40949</v>
      </c>
      <c r="B484" s="64">
        <v>0.39583333333333331</v>
      </c>
      <c r="C484" s="8">
        <v>133</v>
      </c>
      <c r="D484" s="8">
        <v>139490</v>
      </c>
      <c r="E484" s="8">
        <f t="shared" si="89"/>
        <v>13370</v>
      </c>
      <c r="F484" s="9">
        <v>7.7</v>
      </c>
      <c r="G484" s="9">
        <v>51.6</v>
      </c>
      <c r="H484" s="9"/>
      <c r="I484" s="8">
        <v>1517</v>
      </c>
      <c r="J484" s="8">
        <f t="shared" si="81"/>
        <v>20282.29</v>
      </c>
      <c r="K484" s="54"/>
      <c r="L484" s="9">
        <v>96.5</v>
      </c>
      <c r="M484" s="8">
        <v>197.19246999999999</v>
      </c>
      <c r="N484" s="8">
        <v>183.75985</v>
      </c>
      <c r="O484" s="8">
        <v>30.582689999999999</v>
      </c>
      <c r="P484" s="8">
        <f t="shared" si="84"/>
        <v>411.53501</v>
      </c>
      <c r="Q484" s="8">
        <f t="shared" si="82"/>
        <v>5502.2230837000006</v>
      </c>
      <c r="R484" s="11" t="s">
        <v>121</v>
      </c>
      <c r="S484" s="9">
        <f t="shared" si="83"/>
        <v>721.82885162818081</v>
      </c>
      <c r="T484" s="25"/>
      <c r="W484" s="139">
        <f t="shared" si="85"/>
        <v>19996.578500000003</v>
      </c>
      <c r="X484" s="139">
        <f t="shared" si="87"/>
        <v>21208.455333333332</v>
      </c>
      <c r="Z484" s="139">
        <f t="shared" si="86"/>
        <v>40013.685999999987</v>
      </c>
      <c r="AA484" s="139">
        <f t="shared" si="88"/>
        <v>105498.53600000002</v>
      </c>
      <c r="AC484" s="84">
        <v>8000</v>
      </c>
      <c r="AD484" s="84">
        <v>30000</v>
      </c>
      <c r="AE484" s="84">
        <v>100</v>
      </c>
      <c r="AF484" s="84">
        <v>6</v>
      </c>
      <c r="AG484" s="84">
        <v>10</v>
      </c>
      <c r="AH484" s="84">
        <v>35000</v>
      </c>
    </row>
    <row r="485" spans="1:34" ht="20.100000000000001" customHeight="1">
      <c r="A485" s="65">
        <v>40956</v>
      </c>
      <c r="B485" s="64">
        <v>0.36805555555555558</v>
      </c>
      <c r="C485" s="8">
        <v>147</v>
      </c>
      <c r="D485" s="8">
        <v>154180</v>
      </c>
      <c r="E485" s="8">
        <f t="shared" si="89"/>
        <v>14690</v>
      </c>
      <c r="F485" s="9">
        <v>7.58</v>
      </c>
      <c r="G485" s="9">
        <v>47.6</v>
      </c>
      <c r="H485" s="9"/>
      <c r="I485" s="8">
        <v>1557</v>
      </c>
      <c r="J485" s="8">
        <f t="shared" si="81"/>
        <v>22872.33</v>
      </c>
      <c r="K485" s="54"/>
      <c r="L485" s="9">
        <v>93.83</v>
      </c>
      <c r="M485" s="8">
        <v>166.76080999999999</v>
      </c>
      <c r="N485" s="8">
        <v>255.03075999999999</v>
      </c>
      <c r="O485" s="8">
        <v>33.475470000000001</v>
      </c>
      <c r="P485" s="8">
        <f t="shared" si="84"/>
        <v>455.26703999999995</v>
      </c>
      <c r="Q485" s="8">
        <f t="shared" si="82"/>
        <v>6687.8728175999995</v>
      </c>
      <c r="R485" s="11" t="s">
        <v>121</v>
      </c>
      <c r="S485" s="9">
        <f t="shared" si="83"/>
        <v>891.56460762679706</v>
      </c>
      <c r="T485" s="25"/>
      <c r="W485" s="139">
        <f t="shared" si="85"/>
        <v>20067.485000000001</v>
      </c>
      <c r="X485" s="139">
        <f t="shared" si="87"/>
        <v>21289.711166666664</v>
      </c>
      <c r="Z485" s="139">
        <f t="shared" si="86"/>
        <v>39730.06</v>
      </c>
      <c r="AA485" s="139">
        <f t="shared" si="88"/>
        <v>104523.46600000001</v>
      </c>
      <c r="AC485" s="84">
        <v>8000</v>
      </c>
      <c r="AD485" s="84">
        <v>30000</v>
      </c>
      <c r="AE485" s="84">
        <v>100</v>
      </c>
      <c r="AF485" s="84">
        <v>6</v>
      </c>
      <c r="AG485" s="84">
        <v>10</v>
      </c>
      <c r="AH485" s="84">
        <v>35000</v>
      </c>
    </row>
    <row r="486" spans="1:34" ht="20.100000000000001" customHeight="1">
      <c r="A486" s="65">
        <v>40963</v>
      </c>
      <c r="B486" s="64">
        <v>0.3743055555555555</v>
      </c>
      <c r="C486" s="8">
        <v>145</v>
      </c>
      <c r="D486" s="8">
        <v>168680</v>
      </c>
      <c r="E486" s="8">
        <f t="shared" si="89"/>
        <v>14500</v>
      </c>
      <c r="F486" s="9">
        <v>7.63</v>
      </c>
      <c r="G486" s="9">
        <v>54.8</v>
      </c>
      <c r="H486" s="9"/>
      <c r="I486" s="8">
        <v>1690</v>
      </c>
      <c r="J486" s="8">
        <f t="shared" si="81"/>
        <v>24505</v>
      </c>
      <c r="K486" s="54"/>
      <c r="L486" s="9">
        <v>132.30000000000001</v>
      </c>
      <c r="M486" s="8">
        <v>223.44967</v>
      </c>
      <c r="N486" s="8">
        <v>192.72763</v>
      </c>
      <c r="O486" s="8">
        <v>68.360330000000005</v>
      </c>
      <c r="P486" s="8">
        <f t="shared" si="84"/>
        <v>484.53763000000004</v>
      </c>
      <c r="Q486" s="8">
        <f t="shared" si="82"/>
        <v>7025.7956350000004</v>
      </c>
      <c r="R486" s="11" t="s">
        <v>121</v>
      </c>
      <c r="S486" s="9">
        <f t="shared" si="83"/>
        <v>934.56561760429906</v>
      </c>
      <c r="T486" s="25"/>
      <c r="W486" s="139">
        <f t="shared" si="85"/>
        <v>21142.605</v>
      </c>
      <c r="X486" s="139">
        <f t="shared" si="87"/>
        <v>21571.650999999998</v>
      </c>
      <c r="Z486" s="139">
        <f t="shared" si="86"/>
        <v>35429.58</v>
      </c>
      <c r="AA486" s="139">
        <f t="shared" si="88"/>
        <v>101140.18800000002</v>
      </c>
      <c r="AC486" s="84">
        <v>8000</v>
      </c>
      <c r="AD486" s="84">
        <v>30000</v>
      </c>
      <c r="AE486" s="84">
        <v>100</v>
      </c>
      <c r="AF486" s="84">
        <v>6</v>
      </c>
      <c r="AG486" s="84">
        <v>10</v>
      </c>
      <c r="AH486" s="84">
        <v>35000</v>
      </c>
    </row>
    <row r="487" spans="1:34" ht="20.100000000000001" customHeight="1">
      <c r="A487" s="65">
        <v>40970</v>
      </c>
      <c r="B487" s="64">
        <v>0.37083333333333335</v>
      </c>
      <c r="C487" s="8">
        <v>140</v>
      </c>
      <c r="D487" s="8">
        <v>182690</v>
      </c>
      <c r="E487" s="8">
        <f t="shared" si="89"/>
        <v>14010</v>
      </c>
      <c r="F487" s="9">
        <v>7.27</v>
      </c>
      <c r="G487" s="9">
        <v>64.8</v>
      </c>
      <c r="H487" s="9"/>
      <c r="I487" s="8">
        <v>1764</v>
      </c>
      <c r="J487" s="8">
        <f t="shared" si="81"/>
        <v>24713.64</v>
      </c>
      <c r="K487" s="54"/>
      <c r="L487" s="9">
        <v>149</v>
      </c>
      <c r="M487" s="8">
        <v>207.26052000000001</v>
      </c>
      <c r="N487" s="8">
        <v>211.79929000000001</v>
      </c>
      <c r="O487" s="8">
        <v>57.187240000000003</v>
      </c>
      <c r="P487" s="8">
        <f t="shared" si="84"/>
        <v>476.24705000000006</v>
      </c>
      <c r="Q487" s="8">
        <f t="shared" si="82"/>
        <v>6672.2211705000009</v>
      </c>
      <c r="R487" s="11" t="s">
        <v>121</v>
      </c>
      <c r="S487" s="9">
        <f t="shared" si="83"/>
        <v>887.69133520468006</v>
      </c>
      <c r="T487" s="25"/>
      <c r="W487" s="139">
        <f t="shared" si="85"/>
        <v>23093.314999999999</v>
      </c>
      <c r="X487" s="139">
        <f t="shared" si="87"/>
        <v>22109.495999999999</v>
      </c>
      <c r="Z487" s="139">
        <f t="shared" si="86"/>
        <v>27626.740000000005</v>
      </c>
      <c r="AA487" s="139">
        <f t="shared" si="88"/>
        <v>94686.04800000001</v>
      </c>
      <c r="AC487" s="84">
        <v>8000</v>
      </c>
      <c r="AD487" s="84">
        <v>30000</v>
      </c>
      <c r="AE487" s="84">
        <v>100</v>
      </c>
      <c r="AF487" s="84">
        <v>6</v>
      </c>
      <c r="AG487" s="84">
        <v>10</v>
      </c>
      <c r="AH487" s="84">
        <v>35000</v>
      </c>
    </row>
    <row r="488" spans="1:34" ht="20.100000000000001" customHeight="1">
      <c r="A488" s="65">
        <v>40977</v>
      </c>
      <c r="B488" s="64">
        <v>0.3743055555555555</v>
      </c>
      <c r="C488" s="8">
        <v>127</v>
      </c>
      <c r="D488" s="8">
        <v>195350</v>
      </c>
      <c r="E488" s="8">
        <f t="shared" si="89"/>
        <v>12660</v>
      </c>
      <c r="F488" s="9">
        <v>7.69</v>
      </c>
      <c r="G488" s="9">
        <v>47.6</v>
      </c>
      <c r="H488" s="9"/>
      <c r="I488" s="8">
        <v>1416</v>
      </c>
      <c r="J488" s="8">
        <f t="shared" si="81"/>
        <v>17926.560000000001</v>
      </c>
      <c r="K488" s="54"/>
      <c r="L488" s="9">
        <v>63.26</v>
      </c>
      <c r="M488" s="8">
        <v>93.635670000000005</v>
      </c>
      <c r="N488" s="8">
        <v>82.85369</v>
      </c>
      <c r="O488" s="8">
        <v>8.6597299999999997</v>
      </c>
      <c r="P488" s="8">
        <f t="shared" si="84"/>
        <v>185.14909</v>
      </c>
      <c r="Q488" s="8">
        <f t="shared" si="82"/>
        <v>2343.9874794000002</v>
      </c>
      <c r="R488" s="11" t="s">
        <v>121</v>
      </c>
      <c r="S488" s="9">
        <f t="shared" si="83"/>
        <v>304.88391671311291</v>
      </c>
      <c r="T488" s="25"/>
      <c r="W488" s="139">
        <f t="shared" si="85"/>
        <v>22504.3825</v>
      </c>
      <c r="X488" s="139">
        <f t="shared" si="87"/>
        <v>21596.780999999999</v>
      </c>
      <c r="Z488" s="139">
        <f t="shared" si="86"/>
        <v>29982.47</v>
      </c>
      <c r="AA488" s="139">
        <f t="shared" si="88"/>
        <v>100838.62800000003</v>
      </c>
      <c r="AC488" s="84">
        <v>8000</v>
      </c>
      <c r="AD488" s="84">
        <v>30000</v>
      </c>
      <c r="AE488" s="84">
        <v>100</v>
      </c>
      <c r="AF488" s="84">
        <v>6</v>
      </c>
      <c r="AG488" s="84">
        <v>10</v>
      </c>
      <c r="AH488" s="84">
        <v>35000</v>
      </c>
    </row>
    <row r="489" spans="1:34" ht="20.100000000000001" customHeight="1">
      <c r="A489" s="65">
        <v>40984</v>
      </c>
      <c r="B489" s="64">
        <v>0.36736111111111108</v>
      </c>
      <c r="C489" s="8">
        <v>147</v>
      </c>
      <c r="D489" s="8">
        <v>210080</v>
      </c>
      <c r="E489" s="8">
        <f t="shared" si="89"/>
        <v>14730</v>
      </c>
      <c r="F489" s="9">
        <v>7.87</v>
      </c>
      <c r="G489" s="9">
        <v>52.8</v>
      </c>
      <c r="H489" s="9"/>
      <c r="I489" s="8">
        <v>1460</v>
      </c>
      <c r="J489" s="8">
        <f t="shared" si="81"/>
        <v>21505.8</v>
      </c>
      <c r="K489" s="54"/>
      <c r="L489" s="9">
        <v>104.5</v>
      </c>
      <c r="M489" s="8">
        <v>135.47494</v>
      </c>
      <c r="N489" s="8">
        <v>140.71657999999999</v>
      </c>
      <c r="O489" s="8">
        <v>37.883000000000003</v>
      </c>
      <c r="P489" s="8">
        <f t="shared" si="84"/>
        <v>314.07451999999995</v>
      </c>
      <c r="Q489" s="8">
        <f t="shared" si="82"/>
        <v>4626.3176795999998</v>
      </c>
      <c r="R489" s="11" t="s">
        <v>121</v>
      </c>
      <c r="S489" s="9">
        <f t="shared" si="83"/>
        <v>615.89164436823637</v>
      </c>
      <c r="T489" s="25"/>
      <c r="W489" s="139">
        <f t="shared" si="85"/>
        <v>22162.75</v>
      </c>
      <c r="X489" s="139">
        <f t="shared" si="87"/>
        <v>21254.821</v>
      </c>
      <c r="Z489" s="139">
        <f t="shared" si="86"/>
        <v>31349</v>
      </c>
      <c r="AA489" s="139">
        <f t="shared" si="88"/>
        <v>104942.14799999999</v>
      </c>
      <c r="AC489" s="84">
        <v>8000</v>
      </c>
      <c r="AD489" s="84">
        <v>30000</v>
      </c>
      <c r="AE489" s="84">
        <v>100</v>
      </c>
      <c r="AF489" s="84">
        <v>6</v>
      </c>
      <c r="AG489" s="84">
        <v>10</v>
      </c>
      <c r="AH489" s="84">
        <v>35000</v>
      </c>
    </row>
    <row r="490" spans="1:34" ht="20.100000000000001" customHeight="1">
      <c r="A490" s="65">
        <v>40991</v>
      </c>
      <c r="B490" s="64">
        <v>0.40486111111111112</v>
      </c>
      <c r="C490" s="8">
        <v>155</v>
      </c>
      <c r="D490" s="8">
        <v>225570</v>
      </c>
      <c r="E490" s="8">
        <f t="shared" si="89"/>
        <v>15490</v>
      </c>
      <c r="F490" s="9">
        <v>7.87</v>
      </c>
      <c r="G490" s="9">
        <v>60.8</v>
      </c>
      <c r="H490" s="9"/>
      <c r="I490" s="8">
        <v>1542</v>
      </c>
      <c r="J490" s="8">
        <f t="shared" si="81"/>
        <v>23885.58</v>
      </c>
      <c r="K490" s="54"/>
      <c r="L490" s="9">
        <v>143</v>
      </c>
      <c r="M490" s="8">
        <v>95.938010000000006</v>
      </c>
      <c r="N490" s="8">
        <v>150.42849000000001</v>
      </c>
      <c r="O490" s="8">
        <v>4.7756699999999999</v>
      </c>
      <c r="P490" s="8">
        <f t="shared" si="84"/>
        <v>251.14217000000002</v>
      </c>
      <c r="Q490" s="8">
        <f t="shared" si="82"/>
        <v>3890.1922133000003</v>
      </c>
      <c r="R490" s="11" t="s">
        <v>121</v>
      </c>
      <c r="S490" s="9">
        <f t="shared" si="83"/>
        <v>512.71488527384986</v>
      </c>
      <c r="T490" s="25"/>
      <c r="W490" s="139">
        <f t="shared" si="85"/>
        <v>22007.895</v>
      </c>
      <c r="X490" s="139">
        <f t="shared" si="87"/>
        <v>21262.682666666671</v>
      </c>
      <c r="Z490" s="139">
        <f t="shared" si="86"/>
        <v>31968.42</v>
      </c>
      <c r="AA490" s="139">
        <f t="shared" si="88"/>
        <v>104847.80799999996</v>
      </c>
      <c r="AC490" s="84">
        <v>8000</v>
      </c>
      <c r="AD490" s="84">
        <v>30000</v>
      </c>
      <c r="AE490" s="84">
        <v>100</v>
      </c>
      <c r="AF490" s="84">
        <v>6</v>
      </c>
      <c r="AG490" s="84">
        <v>10</v>
      </c>
      <c r="AH490" s="84">
        <v>35000</v>
      </c>
    </row>
    <row r="491" spans="1:34" ht="20.100000000000001" customHeight="1">
      <c r="A491" s="65">
        <v>40998</v>
      </c>
      <c r="B491" s="64">
        <v>0.39374999999999999</v>
      </c>
      <c r="C491" s="8">
        <v>130</v>
      </c>
      <c r="D491" s="8">
        <v>238550</v>
      </c>
      <c r="E491" s="8">
        <f t="shared" si="89"/>
        <v>12980</v>
      </c>
      <c r="F491" s="9">
        <v>7.75</v>
      </c>
      <c r="G491" s="9">
        <v>57.2</v>
      </c>
      <c r="H491" s="9"/>
      <c r="I491" s="8">
        <v>1521</v>
      </c>
      <c r="J491" s="8">
        <f t="shared" si="81"/>
        <v>19742.580000000002</v>
      </c>
      <c r="K491" s="54"/>
      <c r="L491" s="9">
        <v>115.2</v>
      </c>
      <c r="M491" s="8">
        <v>119.44285000000001</v>
      </c>
      <c r="N491" s="8">
        <v>107.4355</v>
      </c>
      <c r="O491" s="8">
        <v>33.262749999999997</v>
      </c>
      <c r="P491" s="8">
        <f t="shared" si="84"/>
        <v>260.14109999999999</v>
      </c>
      <c r="Q491" s="8">
        <f t="shared" si="82"/>
        <v>3376.6314780000002</v>
      </c>
      <c r="R491" s="11" t="s">
        <v>121</v>
      </c>
      <c r="S491" s="9">
        <f t="shared" si="83"/>
        <v>448.29003647581948</v>
      </c>
      <c r="T491" s="25"/>
      <c r="W491" s="139">
        <f t="shared" si="85"/>
        <v>20765.13</v>
      </c>
      <c r="X491" s="139">
        <f t="shared" si="87"/>
        <v>21374.83766666667</v>
      </c>
      <c r="Z491" s="139">
        <f t="shared" si="86"/>
        <v>36939.479999999996</v>
      </c>
      <c r="AA491" s="139">
        <f t="shared" si="88"/>
        <v>103501.94799999997</v>
      </c>
      <c r="AC491" s="84">
        <v>8000</v>
      </c>
      <c r="AD491" s="84">
        <v>30000</v>
      </c>
      <c r="AE491" s="84">
        <v>100</v>
      </c>
      <c r="AF491" s="84">
        <v>6</v>
      </c>
      <c r="AG491" s="84">
        <v>10</v>
      </c>
      <c r="AH491" s="84">
        <v>35000</v>
      </c>
    </row>
    <row r="492" spans="1:34" ht="20.100000000000001" customHeight="1">
      <c r="A492" s="65">
        <v>41005</v>
      </c>
      <c r="B492" s="64">
        <v>0.38194444444444442</v>
      </c>
      <c r="C492" s="8">
        <v>130</v>
      </c>
      <c r="D492" s="8">
        <v>251610</v>
      </c>
      <c r="E492" s="8">
        <f t="shared" si="89"/>
        <v>13060</v>
      </c>
      <c r="F492" s="9">
        <v>7.8</v>
      </c>
      <c r="G492" s="9">
        <v>54</v>
      </c>
      <c r="H492" s="9"/>
      <c r="I492" s="8">
        <v>1625.686813</v>
      </c>
      <c r="J492" s="8">
        <f t="shared" si="81"/>
        <v>21231.469777779999</v>
      </c>
      <c r="K492" s="54"/>
      <c r="L492" s="9">
        <v>139.5</v>
      </c>
      <c r="M492" s="8">
        <v>148</v>
      </c>
      <c r="N492" s="8">
        <v>127</v>
      </c>
      <c r="O492" s="8">
        <v>69</v>
      </c>
      <c r="P492" s="8">
        <f t="shared" si="84"/>
        <v>344</v>
      </c>
      <c r="Q492" s="8">
        <f t="shared" si="82"/>
        <v>4492.6400000000003</v>
      </c>
      <c r="R492" s="11" t="s">
        <v>121</v>
      </c>
      <c r="S492" s="9">
        <f t="shared" si="83"/>
        <v>606.20354357982228</v>
      </c>
      <c r="T492" s="25"/>
      <c r="W492" s="139">
        <f t="shared" si="85"/>
        <v>21591.357444445002</v>
      </c>
      <c r="X492" s="139">
        <f t="shared" si="87"/>
        <v>21364.106148148334</v>
      </c>
      <c r="Z492" s="139">
        <f t="shared" si="86"/>
        <v>33634.570222219991</v>
      </c>
      <c r="AA492" s="139">
        <f t="shared" si="88"/>
        <v>103630.72622221999</v>
      </c>
      <c r="AC492" s="84">
        <v>8000</v>
      </c>
      <c r="AD492" s="84">
        <v>30000</v>
      </c>
      <c r="AE492" s="84">
        <v>100</v>
      </c>
      <c r="AF492" s="84">
        <v>6</v>
      </c>
      <c r="AG492" s="84">
        <v>10</v>
      </c>
      <c r="AH492" s="84">
        <v>35000</v>
      </c>
    </row>
    <row r="493" spans="1:34" ht="20.100000000000001" customHeight="1">
      <c r="A493" s="65">
        <v>41012</v>
      </c>
      <c r="B493" s="64">
        <v>0.33263888888888887</v>
      </c>
      <c r="C493" s="8">
        <v>156</v>
      </c>
      <c r="D493" s="8">
        <v>267150</v>
      </c>
      <c r="E493" s="8">
        <f t="shared" si="89"/>
        <v>15540</v>
      </c>
      <c r="F493" s="9">
        <v>7.77</v>
      </c>
      <c r="G493" s="9">
        <v>52.4</v>
      </c>
      <c r="H493" s="9"/>
      <c r="I493" s="8">
        <v>1474</v>
      </c>
      <c r="J493" s="8">
        <f t="shared" si="81"/>
        <v>22905.96</v>
      </c>
      <c r="K493" s="54"/>
      <c r="L493" s="9">
        <v>132.9</v>
      </c>
      <c r="M493" s="8">
        <v>98.975999999999999</v>
      </c>
      <c r="N493" s="8">
        <v>75.869519999999994</v>
      </c>
      <c r="O493" s="8">
        <v>59.89376</v>
      </c>
      <c r="P493" s="8">
        <f t="shared" si="84"/>
        <v>234.73928000000001</v>
      </c>
      <c r="Q493" s="8">
        <f t="shared" si="82"/>
        <v>3647.8484112000001</v>
      </c>
      <c r="R493" s="11" t="s">
        <v>121</v>
      </c>
      <c r="S493" s="9">
        <f t="shared" si="83"/>
        <v>497.24776229850039</v>
      </c>
      <c r="T493" s="25"/>
      <c r="W493" s="139">
        <f t="shared" si="85"/>
        <v>21941.397444445</v>
      </c>
      <c r="X493" s="139">
        <f t="shared" si="87"/>
        <v>21390.544148148336</v>
      </c>
      <c r="Z493" s="139">
        <f t="shared" si="86"/>
        <v>32234.410222220002</v>
      </c>
      <c r="AA493" s="139">
        <f t="shared" si="88"/>
        <v>103313.47022221997</v>
      </c>
      <c r="AC493" s="84">
        <v>8000</v>
      </c>
      <c r="AD493" s="84">
        <v>30000</v>
      </c>
      <c r="AE493" s="84">
        <v>100</v>
      </c>
      <c r="AF493" s="84">
        <v>6</v>
      </c>
      <c r="AG493" s="84">
        <v>10</v>
      </c>
      <c r="AH493" s="84">
        <v>35000</v>
      </c>
    </row>
    <row r="494" spans="1:34" ht="20.100000000000001" customHeight="1">
      <c r="A494" s="65">
        <v>41019</v>
      </c>
      <c r="B494" s="64">
        <v>0.33124999999999999</v>
      </c>
      <c r="C494" s="8">
        <v>133</v>
      </c>
      <c r="D494" s="8">
        <v>280520</v>
      </c>
      <c r="E494" s="8">
        <f t="shared" si="89"/>
        <v>13370</v>
      </c>
      <c r="F494" s="9">
        <v>7.75</v>
      </c>
      <c r="G494" s="9">
        <v>57.2</v>
      </c>
      <c r="H494" s="9"/>
      <c r="I494" s="8">
        <v>1305</v>
      </c>
      <c r="J494" s="8">
        <f t="shared" si="81"/>
        <v>17447.849999999999</v>
      </c>
      <c r="K494" s="54"/>
      <c r="L494" s="9">
        <v>78.73</v>
      </c>
      <c r="M494" s="8">
        <v>120.49796000000001</v>
      </c>
      <c r="N494" s="8">
        <v>180.62323000000001</v>
      </c>
      <c r="O494" s="8">
        <v>20.675840000000001</v>
      </c>
      <c r="P494" s="8">
        <f t="shared" ref="P494:P525" si="90">M494+N494+O494</f>
        <v>321.79703000000001</v>
      </c>
      <c r="Q494" s="8">
        <f t="shared" si="82"/>
        <v>4302.4262910999996</v>
      </c>
      <c r="R494" s="11" t="s">
        <v>121</v>
      </c>
      <c r="S494" s="9">
        <f t="shared" si="83"/>
        <v>572.00321959937378</v>
      </c>
      <c r="T494" s="25"/>
      <c r="W494" s="139">
        <f t="shared" si="85"/>
        <v>20331.964944445001</v>
      </c>
      <c r="X494" s="139">
        <f t="shared" si="87"/>
        <v>21160.821648148336</v>
      </c>
      <c r="Z494" s="139">
        <f t="shared" si="86"/>
        <v>38672.140222219998</v>
      </c>
      <c r="AA494" s="139">
        <f t="shared" si="88"/>
        <v>106070.14022221998</v>
      </c>
      <c r="AC494" s="84">
        <v>8000</v>
      </c>
      <c r="AD494" s="84">
        <v>30000</v>
      </c>
      <c r="AE494" s="84">
        <v>100</v>
      </c>
      <c r="AF494" s="84">
        <v>6</v>
      </c>
      <c r="AG494" s="84">
        <v>10</v>
      </c>
      <c r="AH494" s="84">
        <v>35000</v>
      </c>
    </row>
    <row r="495" spans="1:34" ht="20.100000000000001" customHeight="1">
      <c r="A495" s="65">
        <v>41026</v>
      </c>
      <c r="B495" s="64">
        <v>0.375</v>
      </c>
      <c r="C495" s="8">
        <v>127</v>
      </c>
      <c r="D495" s="8">
        <v>293220</v>
      </c>
      <c r="E495" s="8">
        <f t="shared" si="89"/>
        <v>12700</v>
      </c>
      <c r="F495" s="9">
        <v>7.74</v>
      </c>
      <c r="G495" s="9">
        <v>50.8</v>
      </c>
      <c r="H495" s="9"/>
      <c r="I495" s="8">
        <v>1279</v>
      </c>
      <c r="J495" s="8">
        <f t="shared" si="81"/>
        <v>16243.3</v>
      </c>
      <c r="K495" s="54"/>
      <c r="L495" s="9">
        <v>98.41</v>
      </c>
      <c r="M495" s="8">
        <v>131</v>
      </c>
      <c r="N495" s="8">
        <v>77</v>
      </c>
      <c r="O495" s="8">
        <v>36</v>
      </c>
      <c r="P495" s="8">
        <f t="shared" si="90"/>
        <v>244</v>
      </c>
      <c r="Q495" s="8">
        <f t="shared" si="82"/>
        <v>3098.8</v>
      </c>
      <c r="R495" s="11" t="s">
        <v>121</v>
      </c>
      <c r="S495" s="9">
        <f t="shared" si="83"/>
        <v>408.19812251782207</v>
      </c>
      <c r="T495" s="25"/>
      <c r="W495" s="139">
        <f t="shared" si="85"/>
        <v>19457.144944444997</v>
      </c>
      <c r="X495" s="139">
        <f t="shared" si="87"/>
        <v>21105.196648148336</v>
      </c>
      <c r="Z495" s="139">
        <f t="shared" si="86"/>
        <v>42171.420222220011</v>
      </c>
      <c r="AA495" s="139">
        <f t="shared" si="88"/>
        <v>106737.64022221998</v>
      </c>
      <c r="AC495" s="84">
        <v>8000</v>
      </c>
      <c r="AD495" s="84">
        <v>30000</v>
      </c>
      <c r="AE495" s="84">
        <v>100</v>
      </c>
      <c r="AF495" s="84">
        <v>6</v>
      </c>
      <c r="AG495" s="84">
        <v>10</v>
      </c>
      <c r="AH495" s="84">
        <v>35000</v>
      </c>
    </row>
    <row r="496" spans="1:34" ht="20.100000000000001" customHeight="1">
      <c r="A496" s="65">
        <v>41033</v>
      </c>
      <c r="B496" s="64">
        <v>0.33402777777777781</v>
      </c>
      <c r="C496" s="8">
        <v>150</v>
      </c>
      <c r="D496" s="8">
        <v>308210</v>
      </c>
      <c r="E496" s="8">
        <f t="shared" si="89"/>
        <v>14990</v>
      </c>
      <c r="F496" s="9">
        <v>7.73</v>
      </c>
      <c r="G496" s="9">
        <v>48.8</v>
      </c>
      <c r="H496" s="9"/>
      <c r="I496" s="8">
        <v>1482</v>
      </c>
      <c r="J496" s="8">
        <f t="shared" si="81"/>
        <v>22215.18</v>
      </c>
      <c r="K496" s="54"/>
      <c r="L496" s="9">
        <v>125.5</v>
      </c>
      <c r="M496" s="8">
        <v>171.55223000000001</v>
      </c>
      <c r="N496" s="8">
        <v>169.77499</v>
      </c>
      <c r="O496" s="8">
        <v>51.855400000000003</v>
      </c>
      <c r="P496" s="8">
        <f t="shared" si="90"/>
        <v>393.18262000000004</v>
      </c>
      <c r="Q496" s="8">
        <f t="shared" si="82"/>
        <v>5893.8074738000005</v>
      </c>
      <c r="R496" s="11" t="s">
        <v>121</v>
      </c>
      <c r="S496" s="9">
        <f t="shared" si="83"/>
        <v>785.55591651808584</v>
      </c>
      <c r="T496" s="25"/>
      <c r="W496" s="139">
        <f t="shared" si="85"/>
        <v>19703.072500000002</v>
      </c>
      <c r="X496" s="139">
        <f t="shared" si="87"/>
        <v>21266.270814814998</v>
      </c>
      <c r="Z496" s="139">
        <f t="shared" si="86"/>
        <v>41187.709999999992</v>
      </c>
      <c r="AA496" s="139">
        <f t="shared" si="88"/>
        <v>104804.75022222003</v>
      </c>
      <c r="AC496" s="84">
        <v>8000</v>
      </c>
      <c r="AD496" s="84">
        <v>30000</v>
      </c>
      <c r="AE496" s="84">
        <v>100</v>
      </c>
      <c r="AF496" s="84">
        <v>6</v>
      </c>
      <c r="AG496" s="84">
        <v>10</v>
      </c>
      <c r="AH496" s="84">
        <v>35000</v>
      </c>
    </row>
    <row r="497" spans="1:34" ht="20.100000000000001" customHeight="1">
      <c r="A497" s="65">
        <v>41040</v>
      </c>
      <c r="B497" s="64">
        <v>0.3298611111111111</v>
      </c>
      <c r="C497" s="8">
        <v>123</v>
      </c>
      <c r="D497" s="8">
        <v>320530</v>
      </c>
      <c r="E497" s="8">
        <f t="shared" si="89"/>
        <v>12320</v>
      </c>
      <c r="F497" s="9">
        <v>7.54</v>
      </c>
      <c r="G497" s="9">
        <v>54.8</v>
      </c>
      <c r="H497" s="9"/>
      <c r="I497" s="8">
        <v>1329</v>
      </c>
      <c r="J497" s="8">
        <f t="shared" si="81"/>
        <v>16373.28</v>
      </c>
      <c r="K497" s="54"/>
      <c r="L497" s="9">
        <v>104</v>
      </c>
      <c r="M497" s="8">
        <v>192.34554</v>
      </c>
      <c r="N497" s="8">
        <v>86.100499999999997</v>
      </c>
      <c r="O497" s="8">
        <v>35.528030000000001</v>
      </c>
      <c r="P497" s="8">
        <f t="shared" si="90"/>
        <v>313.97406999999998</v>
      </c>
      <c r="Q497" s="8">
        <f t="shared" si="82"/>
        <v>3868.1605423999995</v>
      </c>
      <c r="R497" s="11" t="s">
        <v>121</v>
      </c>
      <c r="S497" s="9">
        <f t="shared" si="83"/>
        <v>501.02461844729362</v>
      </c>
      <c r="T497" s="25"/>
      <c r="W497" s="139">
        <f t="shared" si="85"/>
        <v>18069.9025</v>
      </c>
      <c r="X497" s="139">
        <f t="shared" si="87"/>
        <v>20724.683314815</v>
      </c>
      <c r="Z497" s="139">
        <f t="shared" si="86"/>
        <v>47720.39</v>
      </c>
      <c r="AA497" s="139">
        <f t="shared" si="88"/>
        <v>111303.80022222002</v>
      </c>
      <c r="AC497" s="84">
        <v>8000</v>
      </c>
      <c r="AD497" s="84">
        <v>30000</v>
      </c>
      <c r="AE497" s="84">
        <v>100</v>
      </c>
      <c r="AF497" s="84">
        <v>6</v>
      </c>
      <c r="AG497" s="84">
        <v>10</v>
      </c>
      <c r="AH497" s="84">
        <v>35000</v>
      </c>
    </row>
    <row r="498" spans="1:34" ht="20.100000000000001" customHeight="1">
      <c r="A498" s="65">
        <v>41047</v>
      </c>
      <c r="B498" s="64">
        <v>0.36458333333333331</v>
      </c>
      <c r="C498" s="8">
        <v>116</v>
      </c>
      <c r="D498" s="8">
        <v>332100</v>
      </c>
      <c r="E498" s="8">
        <f t="shared" si="89"/>
        <v>11570</v>
      </c>
      <c r="F498" s="9">
        <v>7.36</v>
      </c>
      <c r="G498" s="9">
        <v>76.8</v>
      </c>
      <c r="H498" s="9"/>
      <c r="I498" s="8">
        <v>1832</v>
      </c>
      <c r="J498" s="8">
        <f t="shared" si="81"/>
        <v>21196.240000000002</v>
      </c>
      <c r="K498" s="54"/>
      <c r="L498" s="9">
        <v>117.4</v>
      </c>
      <c r="M498" s="8">
        <v>251.97502</v>
      </c>
      <c r="N498" s="8">
        <v>264.00078999999999</v>
      </c>
      <c r="O498" s="8">
        <v>40.503779999999999</v>
      </c>
      <c r="P498" s="8">
        <f t="shared" si="90"/>
        <v>556.47959000000003</v>
      </c>
      <c r="Q498" s="8">
        <f t="shared" si="82"/>
        <v>6438.4688563</v>
      </c>
      <c r="R498" s="11" t="s">
        <v>121</v>
      </c>
      <c r="S498" s="9">
        <f t="shared" si="83"/>
        <v>847.65147138713246</v>
      </c>
      <c r="T498" s="25"/>
      <c r="W498" s="139">
        <f t="shared" si="85"/>
        <v>19007</v>
      </c>
      <c r="X498" s="139">
        <f t="shared" si="87"/>
        <v>20448.953314814997</v>
      </c>
      <c r="Z498" s="139">
        <f t="shared" si="86"/>
        <v>43972</v>
      </c>
      <c r="AA498" s="139">
        <f t="shared" si="88"/>
        <v>114612.56022222003</v>
      </c>
      <c r="AC498" s="84">
        <v>8000</v>
      </c>
      <c r="AD498" s="84">
        <v>30000</v>
      </c>
      <c r="AE498" s="84">
        <v>100</v>
      </c>
      <c r="AF498" s="84">
        <v>6</v>
      </c>
      <c r="AG498" s="84">
        <v>10</v>
      </c>
      <c r="AH498" s="84">
        <v>35000</v>
      </c>
    </row>
    <row r="499" spans="1:34" ht="20.100000000000001" customHeight="1">
      <c r="A499" s="65">
        <v>41054</v>
      </c>
      <c r="B499" s="64">
        <v>0.3659722222222222</v>
      </c>
      <c r="C499" s="8">
        <v>126</v>
      </c>
      <c r="D499" s="8">
        <v>344740</v>
      </c>
      <c r="E499" s="8">
        <f t="shared" si="89"/>
        <v>12640</v>
      </c>
      <c r="F499" s="9">
        <v>7.5</v>
      </c>
      <c r="G499" s="9">
        <v>62.4</v>
      </c>
      <c r="H499" s="9"/>
      <c r="I499" s="8">
        <v>1695</v>
      </c>
      <c r="J499" s="8">
        <f t="shared" si="81"/>
        <v>21424.799999999999</v>
      </c>
      <c r="K499" s="54"/>
      <c r="L499" s="9">
        <v>110.1</v>
      </c>
      <c r="M499" s="8">
        <v>115</v>
      </c>
      <c r="N499" s="8">
        <v>364</v>
      </c>
      <c r="O499" s="8">
        <v>17</v>
      </c>
      <c r="P499" s="8">
        <f t="shared" si="90"/>
        <v>496</v>
      </c>
      <c r="Q499" s="8">
        <f t="shared" si="82"/>
        <v>6269.44</v>
      </c>
      <c r="R499" s="11" t="s">
        <v>121</v>
      </c>
      <c r="S499" s="9">
        <f t="shared" si="83"/>
        <v>846.2702652228088</v>
      </c>
      <c r="T499" s="25"/>
      <c r="W499" s="139">
        <f t="shared" si="85"/>
        <v>20302.375</v>
      </c>
      <c r="X499" s="139">
        <f t="shared" si="87"/>
        <v>20174.883314814997</v>
      </c>
      <c r="Z499" s="139">
        <f t="shared" si="86"/>
        <v>38790.5</v>
      </c>
      <c r="AA499" s="139">
        <f t="shared" si="88"/>
        <v>117901.40022222002</v>
      </c>
      <c r="AC499" s="84">
        <v>8000</v>
      </c>
      <c r="AD499" s="84">
        <v>30000</v>
      </c>
      <c r="AE499" s="84">
        <v>100</v>
      </c>
      <c r="AF499" s="84">
        <v>6</v>
      </c>
      <c r="AG499" s="84">
        <v>10</v>
      </c>
      <c r="AH499" s="84">
        <v>35000</v>
      </c>
    </row>
    <row r="500" spans="1:34" ht="20.100000000000001" customHeight="1">
      <c r="A500" s="65">
        <v>41061</v>
      </c>
      <c r="B500" s="64">
        <v>0.3666666666666667</v>
      </c>
      <c r="C500" s="8">
        <v>141</v>
      </c>
      <c r="D500" s="8">
        <v>358170</v>
      </c>
      <c r="E500" s="8">
        <f t="shared" si="89"/>
        <v>13430</v>
      </c>
      <c r="F500" s="9">
        <v>7.63</v>
      </c>
      <c r="G500" s="9">
        <v>95.6</v>
      </c>
      <c r="H500" s="9"/>
      <c r="I500" s="8">
        <v>1942</v>
      </c>
      <c r="J500" s="8">
        <f t="shared" si="81"/>
        <v>26081.06</v>
      </c>
      <c r="K500" s="54"/>
      <c r="L500" s="9">
        <v>135.4</v>
      </c>
      <c r="M500" s="8">
        <v>31.556709999999999</v>
      </c>
      <c r="N500" s="8">
        <v>292.49973</v>
      </c>
      <c r="O500" s="8">
        <v>95.142799999999994</v>
      </c>
      <c r="P500" s="8">
        <f t="shared" si="90"/>
        <v>419.19924000000003</v>
      </c>
      <c r="Q500" s="8">
        <f t="shared" si="82"/>
        <v>5629.8457932000001</v>
      </c>
      <c r="R500" s="11" t="s">
        <v>121</v>
      </c>
      <c r="S500" s="9">
        <f t="shared" si="83"/>
        <v>800.84257393461087</v>
      </c>
      <c r="T500" s="25"/>
      <c r="W500" s="139">
        <f t="shared" si="85"/>
        <v>21268.845000000001</v>
      </c>
      <c r="X500" s="139">
        <f t="shared" si="87"/>
        <v>20854.424981481665</v>
      </c>
      <c r="Z500" s="139">
        <f t="shared" si="86"/>
        <v>34924.619999999995</v>
      </c>
      <c r="AA500" s="139">
        <f t="shared" si="88"/>
        <v>109746.90022222002</v>
      </c>
      <c r="AC500" s="84">
        <v>8000</v>
      </c>
      <c r="AD500" s="84">
        <v>30000</v>
      </c>
      <c r="AE500" s="84">
        <v>100</v>
      </c>
      <c r="AF500" s="84">
        <v>6</v>
      </c>
      <c r="AG500" s="84">
        <v>10</v>
      </c>
      <c r="AH500" s="84">
        <v>35000</v>
      </c>
    </row>
    <row r="501" spans="1:34" ht="20.100000000000001" customHeight="1">
      <c r="A501" s="65">
        <v>41068</v>
      </c>
      <c r="B501" s="64">
        <v>0.36736111111111108</v>
      </c>
      <c r="C501" s="8">
        <v>126</v>
      </c>
      <c r="D501" s="8">
        <v>370810</v>
      </c>
      <c r="E501" s="8">
        <f t="shared" si="89"/>
        <v>12640</v>
      </c>
      <c r="F501" s="9">
        <v>7.98</v>
      </c>
      <c r="G501" s="9">
        <v>62.8</v>
      </c>
      <c r="H501" s="9"/>
      <c r="I501" s="8">
        <v>1999</v>
      </c>
      <c r="J501" s="8">
        <f t="shared" si="81"/>
        <v>25267.360000000001</v>
      </c>
      <c r="K501" s="54"/>
      <c r="L501" s="9">
        <v>133.4</v>
      </c>
      <c r="M501" s="8">
        <v>97.930250000000001</v>
      </c>
      <c r="N501" s="8">
        <v>380.63193999999999</v>
      </c>
      <c r="O501" s="8">
        <v>105.29772</v>
      </c>
      <c r="P501" s="8">
        <f t="shared" si="90"/>
        <v>583.85991000000001</v>
      </c>
      <c r="Q501" s="8">
        <f t="shared" si="82"/>
        <v>7379.9892624000004</v>
      </c>
      <c r="R501" s="11" t="s">
        <v>121</v>
      </c>
      <c r="S501" s="9">
        <f t="shared" si="83"/>
        <v>1029.1927016600864</v>
      </c>
      <c r="T501" s="25"/>
      <c r="W501" s="139">
        <f t="shared" si="85"/>
        <v>23492.365000000002</v>
      </c>
      <c r="X501" s="139">
        <f t="shared" si="87"/>
        <v>21167.888314815002</v>
      </c>
      <c r="Z501" s="139">
        <f t="shared" si="86"/>
        <v>26030.539999999994</v>
      </c>
      <c r="AA501" s="139">
        <f t="shared" si="88"/>
        <v>105985.34022221999</v>
      </c>
      <c r="AC501" s="84">
        <v>8000</v>
      </c>
      <c r="AD501" s="84">
        <v>30000</v>
      </c>
      <c r="AE501" s="84">
        <v>100</v>
      </c>
      <c r="AF501" s="84">
        <v>6</v>
      </c>
      <c r="AG501" s="84">
        <v>10</v>
      </c>
      <c r="AH501" s="84">
        <v>35000</v>
      </c>
    </row>
    <row r="502" spans="1:34" ht="20.100000000000001" customHeight="1">
      <c r="A502" s="65">
        <v>41075</v>
      </c>
      <c r="B502" s="64">
        <v>0.37361111111111112</v>
      </c>
      <c r="C502" s="8">
        <v>117</v>
      </c>
      <c r="D502" s="8">
        <v>382500</v>
      </c>
      <c r="E502" s="8">
        <f t="shared" si="89"/>
        <v>11690</v>
      </c>
      <c r="F502" s="9">
        <v>7.56</v>
      </c>
      <c r="G502" s="9">
        <v>51.2</v>
      </c>
      <c r="H502" s="9"/>
      <c r="I502" s="8">
        <v>1740</v>
      </c>
      <c r="J502" s="8">
        <f t="shared" si="81"/>
        <v>20340.599999999999</v>
      </c>
      <c r="K502" s="54"/>
      <c r="L502" s="9">
        <v>115.1</v>
      </c>
      <c r="M502" s="8">
        <v>157</v>
      </c>
      <c r="N502" s="8">
        <v>253</v>
      </c>
      <c r="O502" s="8">
        <v>18</v>
      </c>
      <c r="P502" s="8">
        <f t="shared" si="90"/>
        <v>428</v>
      </c>
      <c r="Q502" s="8">
        <f t="shared" si="82"/>
        <v>5003.32</v>
      </c>
      <c r="R502" s="11" t="s">
        <v>121</v>
      </c>
      <c r="S502" s="9">
        <f t="shared" si="83"/>
        <v>663.43302442711104</v>
      </c>
      <c r="T502" s="25"/>
      <c r="W502" s="139">
        <f t="shared" si="85"/>
        <v>23278.455000000002</v>
      </c>
      <c r="X502" s="139">
        <f t="shared" si="87"/>
        <v>20872.473314815001</v>
      </c>
      <c r="Z502" s="139">
        <f t="shared" si="86"/>
        <v>26886.179999999993</v>
      </c>
      <c r="AA502" s="139">
        <f t="shared" si="88"/>
        <v>109530.32022222001</v>
      </c>
      <c r="AC502" s="84">
        <v>8000</v>
      </c>
      <c r="AD502" s="84">
        <v>30000</v>
      </c>
      <c r="AE502" s="84">
        <v>100</v>
      </c>
      <c r="AF502" s="84">
        <v>6</v>
      </c>
      <c r="AG502" s="84">
        <v>10</v>
      </c>
      <c r="AH502" s="84">
        <v>35000</v>
      </c>
    </row>
    <row r="503" spans="1:34" ht="20.100000000000001" customHeight="1">
      <c r="A503" s="65">
        <v>41082</v>
      </c>
      <c r="B503" s="64">
        <v>0.34513888888888888</v>
      </c>
      <c r="C503" s="8">
        <v>113</v>
      </c>
      <c r="D503" s="8">
        <v>393900</v>
      </c>
      <c r="E503" s="8">
        <f t="shared" si="89"/>
        <v>11400</v>
      </c>
      <c r="F503" s="9">
        <v>7.64</v>
      </c>
      <c r="G503" s="9">
        <v>47.2</v>
      </c>
      <c r="H503" s="9"/>
      <c r="I503" s="8">
        <v>1650</v>
      </c>
      <c r="J503" s="8">
        <f t="shared" si="81"/>
        <v>18810</v>
      </c>
      <c r="K503" s="54"/>
      <c r="L503" s="9">
        <v>113.3</v>
      </c>
      <c r="M503" s="8">
        <v>56.651589999999999</v>
      </c>
      <c r="N503" s="8">
        <v>309.83033999999998</v>
      </c>
      <c r="O503" s="8">
        <v>18.672940000000001</v>
      </c>
      <c r="P503" s="8">
        <f t="shared" si="90"/>
        <v>385.15486999999996</v>
      </c>
      <c r="Q503" s="8">
        <f t="shared" si="82"/>
        <v>4390.7655179999992</v>
      </c>
      <c r="R503" s="11" t="s">
        <v>121</v>
      </c>
      <c r="S503" s="9">
        <f t="shared" si="83"/>
        <v>601.12705540482</v>
      </c>
      <c r="T503" s="25"/>
      <c r="W503" s="139">
        <f t="shared" si="85"/>
        <v>22624.754999999997</v>
      </c>
      <c r="X503" s="139">
        <f t="shared" si="87"/>
        <v>20794.758314814997</v>
      </c>
      <c r="Z503" s="139">
        <f t="shared" si="86"/>
        <v>29500.98000000001</v>
      </c>
      <c r="AA503" s="139">
        <f t="shared" si="88"/>
        <v>110462.90022222002</v>
      </c>
      <c r="AC503" s="84">
        <v>8000</v>
      </c>
      <c r="AD503" s="84">
        <v>30000</v>
      </c>
      <c r="AE503" s="84">
        <v>100</v>
      </c>
      <c r="AF503" s="84">
        <v>6</v>
      </c>
      <c r="AG503" s="84">
        <v>10</v>
      </c>
      <c r="AH503" s="84">
        <v>35000</v>
      </c>
    </row>
    <row r="504" spans="1:34" ht="20.100000000000001" customHeight="1">
      <c r="A504" s="65">
        <v>41089</v>
      </c>
      <c r="B504" s="64">
        <v>0.33333333333333331</v>
      </c>
      <c r="C504" s="8">
        <v>132</v>
      </c>
      <c r="D504" s="8">
        <v>407090</v>
      </c>
      <c r="E504" s="8">
        <f t="shared" si="89"/>
        <v>13190</v>
      </c>
      <c r="F504" s="9">
        <v>7.73</v>
      </c>
      <c r="G504" s="9">
        <v>48.8</v>
      </c>
      <c r="H504" s="9"/>
      <c r="I504" s="8">
        <v>1759</v>
      </c>
      <c r="J504" s="8">
        <f t="shared" si="81"/>
        <v>23201.21</v>
      </c>
      <c r="K504" s="54"/>
      <c r="L504" s="9">
        <v>130.80000000000001</v>
      </c>
      <c r="M504" s="8">
        <v>14.531409999999999</v>
      </c>
      <c r="N504" s="8">
        <v>353.01031</v>
      </c>
      <c r="O504" s="8">
        <v>29.1</v>
      </c>
      <c r="P504" s="8">
        <f t="shared" si="90"/>
        <v>396.64172000000002</v>
      </c>
      <c r="Q504" s="8">
        <f t="shared" si="82"/>
        <v>5231.7042867999999</v>
      </c>
      <c r="R504" s="11" t="s">
        <v>121</v>
      </c>
      <c r="S504" s="9">
        <f t="shared" si="83"/>
        <v>730.11506552049559</v>
      </c>
      <c r="T504" s="25"/>
      <c r="W504" s="139">
        <f t="shared" si="85"/>
        <v>21904.7925</v>
      </c>
      <c r="X504" s="139">
        <f t="shared" si="87"/>
        <v>20958.903333333335</v>
      </c>
      <c r="Z504" s="139">
        <f t="shared" si="86"/>
        <v>32380.83</v>
      </c>
      <c r="AA504" s="139">
        <f t="shared" si="88"/>
        <v>108493.15999999997</v>
      </c>
      <c r="AC504" s="84">
        <v>8000</v>
      </c>
      <c r="AD504" s="84">
        <v>30000</v>
      </c>
      <c r="AE504" s="84">
        <v>100</v>
      </c>
      <c r="AF504" s="84">
        <v>6</v>
      </c>
      <c r="AG504" s="84">
        <v>10</v>
      </c>
      <c r="AH504" s="84">
        <v>35000</v>
      </c>
    </row>
    <row r="505" spans="1:34" ht="20.100000000000001" customHeight="1">
      <c r="A505" s="65">
        <v>41096</v>
      </c>
      <c r="B505" s="64">
        <v>0.37777777777777777</v>
      </c>
      <c r="C505" s="8">
        <v>132</v>
      </c>
      <c r="D505" s="8">
        <v>420410</v>
      </c>
      <c r="E505" s="8">
        <f t="shared" si="89"/>
        <v>13320</v>
      </c>
      <c r="F505" s="9">
        <v>7.65</v>
      </c>
      <c r="G505" s="9">
        <v>29.6</v>
      </c>
      <c r="H505" s="9"/>
      <c r="I505" s="8">
        <v>1651</v>
      </c>
      <c r="J505" s="8">
        <f t="shared" si="81"/>
        <v>21991.32</v>
      </c>
      <c r="K505" s="54"/>
      <c r="L505" s="9">
        <v>127.1</v>
      </c>
      <c r="M505" s="8">
        <v>113.6</v>
      </c>
      <c r="N505" s="8">
        <v>231.13666000000001</v>
      </c>
      <c r="O505" s="8">
        <v>35.511600000000001</v>
      </c>
      <c r="P505" s="8">
        <f t="shared" si="90"/>
        <v>380.24826000000002</v>
      </c>
      <c r="Q505" s="8">
        <f t="shared" si="82"/>
        <v>5064.9068232000009</v>
      </c>
      <c r="R505" s="11" t="s">
        <v>121</v>
      </c>
      <c r="S505" s="9">
        <f t="shared" si="83"/>
        <v>683.9342836106207</v>
      </c>
      <c r="T505" s="25"/>
      <c r="W505" s="139">
        <f t="shared" si="85"/>
        <v>21085.782500000001</v>
      </c>
      <c r="X505" s="139">
        <f t="shared" si="87"/>
        <v>20882.683333333334</v>
      </c>
      <c r="Z505" s="139">
        <f t="shared" si="86"/>
        <v>35656.869999999995</v>
      </c>
      <c r="AA505" s="139">
        <f t="shared" si="88"/>
        <v>109407.79999999999</v>
      </c>
      <c r="AC505" s="84">
        <v>8000</v>
      </c>
      <c r="AD505" s="84">
        <v>30000</v>
      </c>
      <c r="AE505" s="84">
        <v>100</v>
      </c>
      <c r="AF505" s="84">
        <v>6</v>
      </c>
      <c r="AG505" s="84">
        <v>10</v>
      </c>
      <c r="AH505" s="84">
        <v>35000</v>
      </c>
    </row>
    <row r="506" spans="1:34" ht="20.100000000000001" customHeight="1">
      <c r="A506" s="65">
        <v>41103</v>
      </c>
      <c r="B506" s="64">
        <v>0.36875000000000002</v>
      </c>
      <c r="C506" s="8">
        <v>115</v>
      </c>
      <c r="D506" s="8">
        <v>431920</v>
      </c>
      <c r="E506" s="8">
        <f t="shared" si="89"/>
        <v>11510</v>
      </c>
      <c r="F506" s="9">
        <v>7.63</v>
      </c>
      <c r="G506" s="9">
        <v>44</v>
      </c>
      <c r="H506" s="9"/>
      <c r="I506" s="8">
        <v>1636</v>
      </c>
      <c r="J506" s="8">
        <f t="shared" si="81"/>
        <v>18830.36</v>
      </c>
      <c r="K506" s="54"/>
      <c r="L506" s="9">
        <v>114</v>
      </c>
      <c r="M506" s="8">
        <v>108.60748</v>
      </c>
      <c r="N506" s="8">
        <v>278.06547</v>
      </c>
      <c r="O506" s="8">
        <v>17.0379</v>
      </c>
      <c r="P506" s="8">
        <f t="shared" si="90"/>
        <v>403.71084999999999</v>
      </c>
      <c r="Q506" s="8">
        <f t="shared" si="82"/>
        <v>4646.7118834999992</v>
      </c>
      <c r="R506" s="11" t="s">
        <v>121</v>
      </c>
      <c r="S506" s="9">
        <f t="shared" si="83"/>
        <v>624.77691571369189</v>
      </c>
      <c r="T506" s="25"/>
      <c r="W506" s="139">
        <f t="shared" si="85"/>
        <v>20708.2225</v>
      </c>
      <c r="X506" s="139">
        <f t="shared" si="87"/>
        <v>20997.892500000002</v>
      </c>
      <c r="Z506" s="139">
        <f t="shared" si="86"/>
        <v>37167.11</v>
      </c>
      <c r="AA506" s="139">
        <f t="shared" si="88"/>
        <v>108025.28999999998</v>
      </c>
      <c r="AC506" s="84">
        <v>8000</v>
      </c>
      <c r="AD506" s="84">
        <v>30000</v>
      </c>
      <c r="AE506" s="84">
        <v>100</v>
      </c>
      <c r="AF506" s="84">
        <v>6</v>
      </c>
      <c r="AG506" s="84">
        <v>10</v>
      </c>
      <c r="AH506" s="84">
        <v>35000</v>
      </c>
    </row>
    <row r="507" spans="1:34" ht="20.100000000000001" customHeight="1">
      <c r="A507" s="65">
        <v>41110</v>
      </c>
      <c r="B507" s="64">
        <v>0.33888888888888885</v>
      </c>
      <c r="C507" s="8">
        <v>147</v>
      </c>
      <c r="D507" s="8">
        <v>446570</v>
      </c>
      <c r="E507" s="8">
        <f t="shared" si="89"/>
        <v>14650</v>
      </c>
      <c r="F507" s="9">
        <v>7.57</v>
      </c>
      <c r="G507" s="9">
        <v>80</v>
      </c>
      <c r="H507" s="9"/>
      <c r="I507" s="8">
        <v>1365</v>
      </c>
      <c r="J507" s="8">
        <f t="shared" si="81"/>
        <v>19997.25</v>
      </c>
      <c r="K507" s="54"/>
      <c r="L507" s="9">
        <v>96.96</v>
      </c>
      <c r="M507" s="8">
        <v>128.43635</v>
      </c>
      <c r="N507" s="8">
        <v>220.72255000000001</v>
      </c>
      <c r="O507" s="8">
        <v>34.636629999999997</v>
      </c>
      <c r="P507" s="8">
        <f t="shared" si="90"/>
        <v>383.79552999999999</v>
      </c>
      <c r="Q507" s="8">
        <f t="shared" si="82"/>
        <v>5622.6045144999998</v>
      </c>
      <c r="R507" s="11" t="s">
        <v>121</v>
      </c>
      <c r="S507" s="9">
        <f t="shared" si="83"/>
        <v>755.02243624771154</v>
      </c>
      <c r="T507" s="25"/>
      <c r="W507" s="139">
        <f t="shared" si="85"/>
        <v>21005.035</v>
      </c>
      <c r="X507" s="139">
        <f t="shared" si="87"/>
        <v>21310.721666666665</v>
      </c>
      <c r="Z507" s="139">
        <f t="shared" si="86"/>
        <v>35979.86</v>
      </c>
      <c r="AA507" s="139">
        <f t="shared" si="88"/>
        <v>104271.34000000003</v>
      </c>
      <c r="AC507" s="84">
        <v>8000</v>
      </c>
      <c r="AD507" s="84">
        <v>30000</v>
      </c>
      <c r="AE507" s="84">
        <v>100</v>
      </c>
      <c r="AF507" s="84">
        <v>6</v>
      </c>
      <c r="AG507" s="84">
        <v>10</v>
      </c>
      <c r="AH507" s="84">
        <v>35000</v>
      </c>
    </row>
    <row r="508" spans="1:34" ht="20.100000000000001" customHeight="1">
      <c r="A508" s="65">
        <v>41117</v>
      </c>
      <c r="B508" s="64">
        <v>0.33124999999999999</v>
      </c>
      <c r="C508" s="8">
        <v>130</v>
      </c>
      <c r="D508" s="8">
        <v>458860</v>
      </c>
      <c r="E508" s="8">
        <f t="shared" si="89"/>
        <v>12290</v>
      </c>
      <c r="F508" s="9">
        <v>7.53</v>
      </c>
      <c r="G508" s="9">
        <v>66.8</v>
      </c>
      <c r="H508" s="9"/>
      <c r="I508" s="8">
        <v>1362</v>
      </c>
      <c r="J508" s="8">
        <f t="shared" si="81"/>
        <v>16738.98</v>
      </c>
      <c r="K508" s="54"/>
      <c r="L508" s="9">
        <v>58.1</v>
      </c>
      <c r="M508" s="8">
        <v>216.37494000000001</v>
      </c>
      <c r="N508" s="8">
        <v>136.79158000000001</v>
      </c>
      <c r="O508" s="8">
        <v>32.209389999999999</v>
      </c>
      <c r="P508" s="8">
        <f t="shared" si="90"/>
        <v>385.37590999999998</v>
      </c>
      <c r="Q508" s="8">
        <f t="shared" si="82"/>
        <v>4736.2699338999992</v>
      </c>
      <c r="R508" s="11" t="s">
        <v>121</v>
      </c>
      <c r="S508" s="9">
        <f t="shared" si="83"/>
        <v>614.93442446610993</v>
      </c>
      <c r="T508" s="25"/>
      <c r="W508" s="139">
        <f t="shared" si="85"/>
        <v>19389.477500000001</v>
      </c>
      <c r="X508" s="139">
        <f t="shared" si="87"/>
        <v>20854.371666666666</v>
      </c>
      <c r="Z508" s="139">
        <f t="shared" si="86"/>
        <v>42442.09</v>
      </c>
      <c r="AA508" s="139">
        <f t="shared" si="88"/>
        <v>109747.54000000001</v>
      </c>
      <c r="AC508" s="84">
        <v>8000</v>
      </c>
      <c r="AD508" s="84">
        <v>30000</v>
      </c>
      <c r="AE508" s="84">
        <v>100</v>
      </c>
      <c r="AF508" s="84">
        <v>6</v>
      </c>
      <c r="AG508" s="84">
        <v>10</v>
      </c>
      <c r="AH508" s="84">
        <v>35000</v>
      </c>
    </row>
    <row r="509" spans="1:34" ht="20.100000000000001" customHeight="1">
      <c r="A509" s="65">
        <v>41124</v>
      </c>
      <c r="B509" s="64">
        <v>0.32847222222222222</v>
      </c>
      <c r="C509" s="8">
        <v>149</v>
      </c>
      <c r="D509" s="8">
        <v>473820</v>
      </c>
      <c r="E509" s="8">
        <f t="shared" si="89"/>
        <v>14960</v>
      </c>
      <c r="F509" s="9">
        <v>7.25</v>
      </c>
      <c r="G509" s="9">
        <v>55.6</v>
      </c>
      <c r="H509" s="9"/>
      <c r="I509" s="8">
        <v>1516</v>
      </c>
      <c r="J509" s="8">
        <f t="shared" si="81"/>
        <v>22679.360000000001</v>
      </c>
      <c r="K509" s="54"/>
      <c r="L509" s="9">
        <v>123</v>
      </c>
      <c r="M509" s="8">
        <v>148.515615</v>
      </c>
      <c r="N509" s="8">
        <v>210.72183000000001</v>
      </c>
      <c r="O509" s="8">
        <v>47.423020000000001</v>
      </c>
      <c r="P509" s="8">
        <f t="shared" si="90"/>
        <v>406.66046499999999</v>
      </c>
      <c r="Q509" s="8">
        <f t="shared" si="82"/>
        <v>6083.6405563999997</v>
      </c>
      <c r="R509" s="11" t="s">
        <v>121</v>
      </c>
      <c r="S509" s="9">
        <f t="shared" si="83"/>
        <v>816.98589084842467</v>
      </c>
      <c r="T509" s="25"/>
      <c r="W509" s="139">
        <f t="shared" si="85"/>
        <v>19561.487499999999</v>
      </c>
      <c r="X509" s="139">
        <f t="shared" si="87"/>
        <v>21379.878333333338</v>
      </c>
      <c r="Z509" s="139">
        <f t="shared" si="86"/>
        <v>41754.050000000003</v>
      </c>
      <c r="AA509" s="139">
        <f t="shared" si="88"/>
        <v>103441.45999999996</v>
      </c>
      <c r="AC509" s="84">
        <v>8000</v>
      </c>
      <c r="AD509" s="84">
        <v>30000</v>
      </c>
      <c r="AE509" s="84">
        <v>100</v>
      </c>
      <c r="AF509" s="84">
        <v>6</v>
      </c>
      <c r="AG509" s="84">
        <v>10</v>
      </c>
      <c r="AH509" s="84">
        <v>35000</v>
      </c>
    </row>
    <row r="510" spans="1:34" ht="20.100000000000001" customHeight="1">
      <c r="A510" s="65">
        <v>41131</v>
      </c>
      <c r="B510" s="64">
        <v>0.36805555555555558</v>
      </c>
      <c r="C510" s="8">
        <v>160</v>
      </c>
      <c r="D510" s="8">
        <v>489780</v>
      </c>
      <c r="E510" s="8">
        <f t="shared" si="89"/>
        <v>15960</v>
      </c>
      <c r="F510" s="9">
        <v>7.68</v>
      </c>
      <c r="G510" s="9">
        <v>48.8</v>
      </c>
      <c r="H510" s="9"/>
      <c r="I510" s="8">
        <v>1609</v>
      </c>
      <c r="J510" s="8">
        <f t="shared" si="81"/>
        <v>25679.64</v>
      </c>
      <c r="K510" s="54"/>
      <c r="L510" s="9">
        <v>165.6</v>
      </c>
      <c r="M510" s="8">
        <v>125.02800000000001</v>
      </c>
      <c r="N510" s="8">
        <v>246.73829000000001</v>
      </c>
      <c r="O510" s="8">
        <v>69.37312</v>
      </c>
      <c r="P510" s="8">
        <f t="shared" si="90"/>
        <v>441.13941</v>
      </c>
      <c r="Q510" s="8">
        <f t="shared" si="82"/>
        <v>7040.5849835999998</v>
      </c>
      <c r="R510" s="11" t="s">
        <v>121</v>
      </c>
      <c r="S510" s="9">
        <f t="shared" si="83"/>
        <v>962.79423128513292</v>
      </c>
      <c r="T510" s="25"/>
      <c r="W510" s="139">
        <f t="shared" si="85"/>
        <v>21273.807499999999</v>
      </c>
      <c r="X510" s="139">
        <f t="shared" si="87"/>
        <v>21753.495000000006</v>
      </c>
      <c r="Z510" s="139">
        <f t="shared" si="86"/>
        <v>34904.770000000004</v>
      </c>
      <c r="AA510" s="139">
        <f t="shared" si="88"/>
        <v>98958.059999999939</v>
      </c>
      <c r="AC510" s="84">
        <v>8000</v>
      </c>
      <c r="AD510" s="84">
        <v>30000</v>
      </c>
      <c r="AE510" s="84">
        <v>100</v>
      </c>
      <c r="AF510" s="84">
        <v>6</v>
      </c>
      <c r="AG510" s="84">
        <v>10</v>
      </c>
      <c r="AH510" s="84">
        <v>35000</v>
      </c>
    </row>
    <row r="511" spans="1:34" ht="20.100000000000001" customHeight="1">
      <c r="A511" s="65">
        <v>41138</v>
      </c>
      <c r="B511" s="64">
        <v>0.3347222222222222</v>
      </c>
      <c r="C511" s="8">
        <v>138</v>
      </c>
      <c r="D511" s="8">
        <v>3600</v>
      </c>
      <c r="E511" s="8">
        <v>13820</v>
      </c>
      <c r="F511" s="9">
        <v>7.73</v>
      </c>
      <c r="G511" s="9">
        <v>58.4</v>
      </c>
      <c r="H511" s="9"/>
      <c r="I511" s="8">
        <v>1322</v>
      </c>
      <c r="J511" s="8">
        <f t="shared" si="81"/>
        <v>18270.04</v>
      </c>
      <c r="K511" s="54"/>
      <c r="L511" s="9">
        <v>123.3</v>
      </c>
      <c r="M511" s="8">
        <v>63.911290000000001</v>
      </c>
      <c r="N511" s="8">
        <v>207.19972000000001</v>
      </c>
      <c r="O511" s="8">
        <v>38.982939999999999</v>
      </c>
      <c r="P511" s="8">
        <f t="shared" si="90"/>
        <v>310.09395000000001</v>
      </c>
      <c r="Q511" s="8">
        <f t="shared" si="82"/>
        <v>4285.4983890000003</v>
      </c>
      <c r="R511" s="11" t="s">
        <v>121</v>
      </c>
      <c r="S511" s="9">
        <f t="shared" si="83"/>
        <v>589.30380022330314</v>
      </c>
      <c r="T511" s="25"/>
      <c r="W511" s="139">
        <f t="shared" si="85"/>
        <v>20842.004999999997</v>
      </c>
      <c r="X511" s="139">
        <f t="shared" si="87"/>
        <v>21490.598333333335</v>
      </c>
      <c r="Z511" s="139">
        <f t="shared" si="86"/>
        <v>36631.98000000001</v>
      </c>
      <c r="AA511" s="139">
        <f t="shared" si="88"/>
        <v>102112.81999999998</v>
      </c>
      <c r="AC511" s="84">
        <v>8000</v>
      </c>
      <c r="AD511" s="84">
        <v>30000</v>
      </c>
      <c r="AE511" s="84">
        <v>100</v>
      </c>
      <c r="AF511" s="84">
        <v>6</v>
      </c>
      <c r="AG511" s="84">
        <v>10</v>
      </c>
      <c r="AH511" s="84">
        <v>35000</v>
      </c>
    </row>
    <row r="512" spans="1:34" ht="20.100000000000001" customHeight="1">
      <c r="A512" s="65">
        <v>41145</v>
      </c>
      <c r="B512" s="64">
        <v>0.33194444444444443</v>
      </c>
      <c r="C512" s="8">
        <v>153</v>
      </c>
      <c r="D512" s="8">
        <v>18930</v>
      </c>
      <c r="E512" s="8">
        <f t="shared" ref="E512:E545" si="91">D512-D511</f>
        <v>15330</v>
      </c>
      <c r="F512" s="9">
        <v>7.69</v>
      </c>
      <c r="G512" s="9">
        <v>66.400000000000006</v>
      </c>
      <c r="H512" s="9"/>
      <c r="I512" s="8">
        <v>1486</v>
      </c>
      <c r="J512" s="8">
        <f t="shared" si="81"/>
        <v>22780.38</v>
      </c>
      <c r="K512" s="54"/>
      <c r="L512" s="9">
        <v>97.58</v>
      </c>
      <c r="M512" s="8">
        <v>215.64017999999999</v>
      </c>
      <c r="N512" s="8">
        <v>257.94986</v>
      </c>
      <c r="O512" s="8">
        <v>15.34984</v>
      </c>
      <c r="P512" s="8">
        <f t="shared" si="90"/>
        <v>488.93988000000002</v>
      </c>
      <c r="Q512" s="8">
        <f t="shared" si="82"/>
        <v>7495.4483604000006</v>
      </c>
      <c r="R512" s="11" t="s">
        <v>121</v>
      </c>
      <c r="S512" s="9">
        <f t="shared" si="83"/>
        <v>981.55864948585258</v>
      </c>
      <c r="T512" s="25"/>
      <c r="W512" s="139">
        <f t="shared" si="85"/>
        <v>22352.355000000003</v>
      </c>
      <c r="X512" s="139">
        <f t="shared" si="87"/>
        <v>21215.541666666668</v>
      </c>
      <c r="Z512" s="139">
        <f t="shared" si="86"/>
        <v>30590.579999999987</v>
      </c>
      <c r="AA512" s="139">
        <f t="shared" si="88"/>
        <v>105413.49999999997</v>
      </c>
      <c r="AC512" s="84">
        <v>8000</v>
      </c>
      <c r="AD512" s="84">
        <v>30000</v>
      </c>
      <c r="AE512" s="84">
        <v>100</v>
      </c>
      <c r="AF512" s="84">
        <v>6</v>
      </c>
      <c r="AG512" s="84">
        <v>10</v>
      </c>
      <c r="AH512" s="84">
        <v>35000</v>
      </c>
    </row>
    <row r="513" spans="1:34" ht="20.100000000000001" customHeight="1">
      <c r="A513" s="65">
        <v>41152</v>
      </c>
      <c r="B513" s="64">
        <v>0.36319444444444443</v>
      </c>
      <c r="C513" s="8">
        <v>146</v>
      </c>
      <c r="D513" s="8">
        <v>33530</v>
      </c>
      <c r="E513" s="8">
        <f t="shared" si="91"/>
        <v>14600</v>
      </c>
      <c r="F513" s="9">
        <v>7.69</v>
      </c>
      <c r="G513" s="9">
        <v>73.2</v>
      </c>
      <c r="H513" s="9"/>
      <c r="I513" s="8">
        <v>1437</v>
      </c>
      <c r="J513" s="8">
        <f t="shared" si="81"/>
        <v>20980.2</v>
      </c>
      <c r="K513" s="54"/>
      <c r="L513" s="9">
        <v>99.45</v>
      </c>
      <c r="M513" s="8">
        <v>202.17035000000001</v>
      </c>
      <c r="N513" s="8">
        <v>208.14314999999999</v>
      </c>
      <c r="O513" s="8">
        <v>12.62246</v>
      </c>
      <c r="P513" s="8">
        <f t="shared" si="90"/>
        <v>422.93595999999997</v>
      </c>
      <c r="Q513" s="8">
        <f t="shared" si="82"/>
        <v>6174.8650159999997</v>
      </c>
      <c r="R513" s="11" t="s">
        <v>121</v>
      </c>
      <c r="S513" s="9">
        <f t="shared" si="83"/>
        <v>804.08113195593717</v>
      </c>
      <c r="T513" s="25"/>
      <c r="W513" s="139">
        <f t="shared" si="85"/>
        <v>21927.564999999999</v>
      </c>
      <c r="X513" s="139">
        <f t="shared" si="87"/>
        <v>20858.278333333339</v>
      </c>
      <c r="Z513" s="139">
        <f t="shared" si="86"/>
        <v>32289.740000000005</v>
      </c>
      <c r="AA513" s="139">
        <f t="shared" si="88"/>
        <v>109700.65999999995</v>
      </c>
      <c r="AC513" s="84">
        <v>8000</v>
      </c>
      <c r="AD513" s="84">
        <v>30000</v>
      </c>
      <c r="AE513" s="84">
        <v>100</v>
      </c>
      <c r="AF513" s="84">
        <v>6</v>
      </c>
      <c r="AG513" s="84">
        <v>10</v>
      </c>
      <c r="AH513" s="84">
        <v>35000</v>
      </c>
    </row>
    <row r="514" spans="1:34" ht="20.100000000000001" customHeight="1">
      <c r="A514" s="65">
        <v>41159</v>
      </c>
      <c r="B514" s="64">
        <v>0.36527777777777781</v>
      </c>
      <c r="C514" s="8">
        <v>129</v>
      </c>
      <c r="D514" s="8">
        <v>46450</v>
      </c>
      <c r="E514" s="8">
        <f t="shared" si="91"/>
        <v>12920</v>
      </c>
      <c r="F514" s="9">
        <v>7.67</v>
      </c>
      <c r="G514" s="9">
        <v>112.8</v>
      </c>
      <c r="H514" s="9"/>
      <c r="I514" s="8">
        <v>1336</v>
      </c>
      <c r="J514" s="8">
        <f t="shared" si="81"/>
        <v>17261.12</v>
      </c>
      <c r="K514" s="54"/>
      <c r="L514" s="9">
        <v>114</v>
      </c>
      <c r="M514" s="8">
        <v>92.013090000000005</v>
      </c>
      <c r="N514" s="8">
        <v>219.96523999999999</v>
      </c>
      <c r="O514" s="8">
        <v>44.571730000000002</v>
      </c>
      <c r="P514" s="8">
        <f t="shared" si="90"/>
        <v>356.55006000000003</v>
      </c>
      <c r="Q514" s="8">
        <f t="shared" si="82"/>
        <v>4606.6267752000003</v>
      </c>
      <c r="R514" s="11" t="s">
        <v>121</v>
      </c>
      <c r="S514" s="9">
        <f t="shared" si="83"/>
        <v>628.8526653975191</v>
      </c>
      <c r="T514" s="25"/>
      <c r="W514" s="139">
        <f t="shared" si="85"/>
        <v>19822.934999999998</v>
      </c>
      <c r="X514" s="139">
        <f t="shared" si="87"/>
        <v>20601.655000000002</v>
      </c>
      <c r="Z514" s="139">
        <f t="shared" si="86"/>
        <v>40708.260000000009</v>
      </c>
      <c r="AA514" s="139">
        <f t="shared" si="88"/>
        <v>112780.13999999998</v>
      </c>
      <c r="AC514" s="84">
        <v>8000</v>
      </c>
      <c r="AD514" s="84">
        <v>30000</v>
      </c>
      <c r="AE514" s="84">
        <v>100</v>
      </c>
      <c r="AF514" s="84">
        <v>6</v>
      </c>
      <c r="AG514" s="84">
        <v>10</v>
      </c>
      <c r="AH514" s="84">
        <v>35000</v>
      </c>
    </row>
    <row r="515" spans="1:34" ht="20.100000000000001" customHeight="1">
      <c r="A515" s="65">
        <v>41166</v>
      </c>
      <c r="B515" s="64">
        <v>0.36458333333333331</v>
      </c>
      <c r="C515" s="8">
        <v>161</v>
      </c>
      <c r="D515" s="8">
        <v>61690</v>
      </c>
      <c r="E515" s="8">
        <f t="shared" si="91"/>
        <v>15240</v>
      </c>
      <c r="F515" s="9">
        <v>7.66</v>
      </c>
      <c r="G515" s="9">
        <v>52.4</v>
      </c>
      <c r="H515" s="9"/>
      <c r="I515" s="8">
        <v>2346</v>
      </c>
      <c r="J515" s="8">
        <f t="shared" si="81"/>
        <v>35753.040000000001</v>
      </c>
      <c r="K515" s="54"/>
      <c r="L515" s="9">
        <v>97.77</v>
      </c>
      <c r="M515" s="8">
        <v>778.48265000000004</v>
      </c>
      <c r="N515" s="8">
        <v>418.36455999999998</v>
      </c>
      <c r="O515" s="8">
        <v>44.305340000000001</v>
      </c>
      <c r="P515" s="8">
        <f t="shared" si="90"/>
        <v>1241.1525499999998</v>
      </c>
      <c r="Q515" s="8">
        <f t="shared" si="82"/>
        <v>18915.164861999998</v>
      </c>
      <c r="R515" s="11" t="s">
        <v>121</v>
      </c>
      <c r="S515" s="9">
        <f t="shared" si="83"/>
        <v>2412.0727804682861</v>
      </c>
      <c r="T515" s="25"/>
      <c r="W515" s="139">
        <f t="shared" si="85"/>
        <v>24193.684999999998</v>
      </c>
      <c r="X515" s="139">
        <f t="shared" si="87"/>
        <v>22013.575000000001</v>
      </c>
      <c r="Z515" s="139">
        <f t="shared" si="86"/>
        <v>23225.260000000009</v>
      </c>
      <c r="AA515" s="139">
        <f t="shared" si="88"/>
        <v>95837.099999999977</v>
      </c>
      <c r="AC515" s="84">
        <v>8000</v>
      </c>
      <c r="AD515" s="84">
        <v>30000</v>
      </c>
      <c r="AE515" s="84">
        <v>100</v>
      </c>
      <c r="AF515" s="84">
        <v>6</v>
      </c>
      <c r="AG515" s="84">
        <v>10</v>
      </c>
      <c r="AH515" s="84">
        <v>35000</v>
      </c>
    </row>
    <row r="516" spans="1:34" ht="20.100000000000001" customHeight="1">
      <c r="A516" s="65">
        <v>41173</v>
      </c>
      <c r="B516" s="64">
        <v>0.3611111111111111</v>
      </c>
      <c r="C516" s="8">
        <v>158</v>
      </c>
      <c r="D516" s="8">
        <v>77560</v>
      </c>
      <c r="E516" s="8">
        <f t="shared" si="91"/>
        <v>15870</v>
      </c>
      <c r="F516" s="9">
        <v>7.44</v>
      </c>
      <c r="G516" s="9">
        <v>64</v>
      </c>
      <c r="H516" s="9"/>
      <c r="I516" s="8">
        <v>1343</v>
      </c>
      <c r="J516" s="8">
        <f t="shared" si="81"/>
        <v>21313.41</v>
      </c>
      <c r="K516" s="54"/>
      <c r="L516" s="9">
        <v>93.55</v>
      </c>
      <c r="M516" s="8">
        <v>128</v>
      </c>
      <c r="N516" s="8">
        <v>138</v>
      </c>
      <c r="O516" s="8">
        <v>10</v>
      </c>
      <c r="P516" s="8">
        <f t="shared" si="90"/>
        <v>276</v>
      </c>
      <c r="Q516" s="8">
        <f t="shared" si="82"/>
        <v>4380.12</v>
      </c>
      <c r="R516" s="11" t="s">
        <v>121</v>
      </c>
      <c r="S516" s="9">
        <f t="shared" si="83"/>
        <v>572.17932225052743</v>
      </c>
      <c r="T516" s="25"/>
      <c r="W516" s="139">
        <f t="shared" si="85"/>
        <v>23826.942500000001</v>
      </c>
      <c r="X516" s="139">
        <f t="shared" si="87"/>
        <v>21856.258333333335</v>
      </c>
      <c r="Z516" s="139">
        <f t="shared" si="86"/>
        <v>24692.229999999996</v>
      </c>
      <c r="AA516" s="139">
        <f t="shared" si="88"/>
        <v>97724.899999999965</v>
      </c>
      <c r="AC516" s="84">
        <v>8000</v>
      </c>
      <c r="AD516" s="84">
        <v>30000</v>
      </c>
      <c r="AE516" s="84">
        <v>100</v>
      </c>
      <c r="AF516" s="84">
        <v>6</v>
      </c>
      <c r="AG516" s="84">
        <v>10</v>
      </c>
      <c r="AH516" s="84">
        <v>35000</v>
      </c>
    </row>
    <row r="517" spans="1:34" ht="20.100000000000001" customHeight="1">
      <c r="A517" s="65">
        <v>41180</v>
      </c>
      <c r="B517" s="64">
        <v>0.33194444444444443</v>
      </c>
      <c r="C517" s="8">
        <v>150</v>
      </c>
      <c r="D517" s="8">
        <v>92520</v>
      </c>
      <c r="E517" s="8">
        <f t="shared" si="91"/>
        <v>14960</v>
      </c>
      <c r="F517" s="9">
        <v>7.63</v>
      </c>
      <c r="G517" s="9">
        <v>62.4</v>
      </c>
      <c r="H517" s="9"/>
      <c r="I517" s="8">
        <v>1341</v>
      </c>
      <c r="J517" s="8">
        <f t="shared" si="81"/>
        <v>20061.36</v>
      </c>
      <c r="K517" s="54"/>
      <c r="L517" s="9">
        <v>108.5</v>
      </c>
      <c r="M517" s="8">
        <v>115.98627999999999</v>
      </c>
      <c r="N517" s="8">
        <v>223.00183999999999</v>
      </c>
      <c r="O517" s="8">
        <v>49.24568</v>
      </c>
      <c r="P517" s="8">
        <f t="shared" si="90"/>
        <v>388.23379999999997</v>
      </c>
      <c r="Q517" s="8">
        <f t="shared" si="82"/>
        <v>5807.977648</v>
      </c>
      <c r="R517" s="11" t="s">
        <v>121</v>
      </c>
      <c r="S517" s="9">
        <f t="shared" si="83"/>
        <v>788.60799986219274</v>
      </c>
      <c r="T517" s="25"/>
      <c r="W517" s="139">
        <f t="shared" si="85"/>
        <v>23597.232500000002</v>
      </c>
      <c r="X517" s="139">
        <f t="shared" si="87"/>
        <v>21695.428333333333</v>
      </c>
      <c r="Z517" s="139">
        <f t="shared" si="86"/>
        <v>25611.069999999992</v>
      </c>
      <c r="AA517" s="139">
        <f t="shared" si="88"/>
        <v>99654.859999999986</v>
      </c>
      <c r="AC517" s="84">
        <v>8000</v>
      </c>
      <c r="AD517" s="84">
        <v>30000</v>
      </c>
      <c r="AE517" s="84">
        <v>100</v>
      </c>
      <c r="AF517" s="84">
        <v>6</v>
      </c>
      <c r="AG517" s="84">
        <v>10</v>
      </c>
      <c r="AH517" s="84">
        <v>35000</v>
      </c>
    </row>
    <row r="518" spans="1:34" ht="20.100000000000001" customHeight="1">
      <c r="A518" s="65">
        <v>41187</v>
      </c>
      <c r="B518" s="64">
        <v>0.33819444444444446</v>
      </c>
      <c r="C518" s="8">
        <v>164</v>
      </c>
      <c r="D518" s="8">
        <v>108920</v>
      </c>
      <c r="E518" s="8">
        <f t="shared" si="91"/>
        <v>16400</v>
      </c>
      <c r="F518" s="9">
        <v>7.56</v>
      </c>
      <c r="G518" s="9">
        <v>64.8</v>
      </c>
      <c r="H518" s="9"/>
      <c r="I518" s="8">
        <v>1485</v>
      </c>
      <c r="J518" s="8">
        <f t="shared" si="81"/>
        <v>24354</v>
      </c>
      <c r="K518" s="54"/>
      <c r="L518" s="9">
        <v>142.69999999999999</v>
      </c>
      <c r="M518" s="8">
        <v>137.23478</v>
      </c>
      <c r="N518" s="8">
        <v>163.77979999999999</v>
      </c>
      <c r="O518" s="8">
        <v>55.511040000000001</v>
      </c>
      <c r="P518" s="8">
        <f t="shared" si="90"/>
        <v>356.52562</v>
      </c>
      <c r="Q518" s="8">
        <f t="shared" si="82"/>
        <v>5847.020168</v>
      </c>
      <c r="R518" s="11" t="s">
        <v>121</v>
      </c>
      <c r="S518" s="9">
        <f t="shared" si="83"/>
        <v>788.12196299885898</v>
      </c>
      <c r="T518" s="25"/>
      <c r="W518" s="139">
        <f t="shared" si="85"/>
        <v>25370.452499999999</v>
      </c>
      <c r="X518" s="139">
        <f t="shared" si="87"/>
        <v>22155.73166666667</v>
      </c>
      <c r="Z518" s="139">
        <f t="shared" si="86"/>
        <v>18518.190000000002</v>
      </c>
      <c r="AA518" s="139">
        <f t="shared" si="88"/>
        <v>94131.219999999972</v>
      </c>
      <c r="AC518" s="84">
        <v>8000</v>
      </c>
      <c r="AD518" s="84">
        <v>30000</v>
      </c>
      <c r="AE518" s="84">
        <v>100</v>
      </c>
      <c r="AF518" s="84">
        <v>6</v>
      </c>
      <c r="AG518" s="84">
        <v>10</v>
      </c>
      <c r="AH518" s="84">
        <v>35000</v>
      </c>
    </row>
    <row r="519" spans="1:34" ht="20.100000000000001" customHeight="1">
      <c r="A519" s="65">
        <v>41194</v>
      </c>
      <c r="B519" s="64">
        <v>0.33263888888888887</v>
      </c>
      <c r="C519" s="8">
        <v>165</v>
      </c>
      <c r="D519" s="8">
        <v>124490</v>
      </c>
      <c r="E519" s="8">
        <f t="shared" si="91"/>
        <v>15570</v>
      </c>
      <c r="F519" s="9">
        <v>7.35</v>
      </c>
      <c r="G519" s="9">
        <v>56.8</v>
      </c>
      <c r="H519" s="9"/>
      <c r="I519" s="8">
        <v>1166</v>
      </c>
      <c r="J519" s="8">
        <f t="shared" si="81"/>
        <v>18154.62</v>
      </c>
      <c r="K519" s="54"/>
      <c r="L519" s="9">
        <v>63.3</v>
      </c>
      <c r="M519" s="8">
        <v>118.06037000000001</v>
      </c>
      <c r="N519" s="8">
        <v>145.61100999999999</v>
      </c>
      <c r="O519" s="8">
        <v>20.897269999999999</v>
      </c>
      <c r="P519" s="8">
        <f t="shared" si="90"/>
        <v>284.56864999999999</v>
      </c>
      <c r="Q519" s="8">
        <f t="shared" si="82"/>
        <v>4430.7338804999999</v>
      </c>
      <c r="R519" s="11" t="s">
        <v>121</v>
      </c>
      <c r="S519" s="9">
        <f t="shared" si="83"/>
        <v>586.57429798938472</v>
      </c>
      <c r="T519" s="25"/>
      <c r="W519" s="139">
        <f t="shared" si="85"/>
        <v>20970.8475</v>
      </c>
      <c r="X519" s="139">
        <f t="shared" si="87"/>
        <v>22002.179166666669</v>
      </c>
      <c r="Z519" s="139">
        <f t="shared" si="86"/>
        <v>36116.61</v>
      </c>
      <c r="AA519" s="139">
        <f t="shared" si="88"/>
        <v>95973.849999999977</v>
      </c>
      <c r="AC519" s="84">
        <v>8000</v>
      </c>
      <c r="AD519" s="84">
        <v>30000</v>
      </c>
      <c r="AE519" s="84">
        <v>100</v>
      </c>
      <c r="AF519" s="84">
        <v>6</v>
      </c>
      <c r="AG519" s="84">
        <v>10</v>
      </c>
      <c r="AH519" s="84">
        <v>35000</v>
      </c>
    </row>
    <row r="520" spans="1:34" ht="20.100000000000001" customHeight="1">
      <c r="A520" s="65">
        <v>41201</v>
      </c>
      <c r="B520" s="64">
        <v>0.3666666666666667</v>
      </c>
      <c r="C520" s="8">
        <v>154</v>
      </c>
      <c r="D520" s="8">
        <v>139660</v>
      </c>
      <c r="E520" s="8">
        <f t="shared" si="91"/>
        <v>15170</v>
      </c>
      <c r="F520" s="9">
        <v>7.6</v>
      </c>
      <c r="G520" s="9">
        <v>46</v>
      </c>
      <c r="H520" s="9"/>
      <c r="I520" s="8">
        <v>1246</v>
      </c>
      <c r="J520" s="8">
        <f t="shared" si="81"/>
        <v>18901.82</v>
      </c>
      <c r="K520" s="54"/>
      <c r="L520" s="9">
        <v>89.84</v>
      </c>
      <c r="M520" s="8">
        <v>139.37306000000001</v>
      </c>
      <c r="N520" s="8">
        <v>96.570620000000005</v>
      </c>
      <c r="O520" s="8">
        <v>20.848659999999999</v>
      </c>
      <c r="P520" s="8">
        <f t="shared" si="90"/>
        <v>256.79234000000002</v>
      </c>
      <c r="Q520" s="8">
        <f t="shared" si="82"/>
        <v>3895.5397978000001</v>
      </c>
      <c r="R520" s="11" t="s">
        <v>121</v>
      </c>
      <c r="S520" s="9">
        <f t="shared" si="83"/>
        <v>506.95260137608074</v>
      </c>
      <c r="T520" s="25"/>
      <c r="W520" s="139">
        <f t="shared" si="85"/>
        <v>20367.949999999997</v>
      </c>
      <c r="X520" s="139">
        <f t="shared" si="87"/>
        <v>22182.415833333333</v>
      </c>
      <c r="Z520" s="139">
        <f t="shared" si="86"/>
        <v>38528.200000000012</v>
      </c>
      <c r="AA520" s="139">
        <f t="shared" si="88"/>
        <v>93811.010000000009</v>
      </c>
      <c r="AC520" s="84">
        <v>8000</v>
      </c>
      <c r="AD520" s="84">
        <v>30000</v>
      </c>
      <c r="AE520" s="84">
        <v>100</v>
      </c>
      <c r="AF520" s="84">
        <v>6</v>
      </c>
      <c r="AG520" s="84">
        <v>10</v>
      </c>
      <c r="AH520" s="84">
        <v>35000</v>
      </c>
    </row>
    <row r="521" spans="1:34" ht="20.100000000000001" customHeight="1">
      <c r="A521" s="65">
        <v>41208</v>
      </c>
      <c r="B521" s="64">
        <v>0.33611111111111108</v>
      </c>
      <c r="C521" s="8">
        <v>142</v>
      </c>
      <c r="D521" s="8">
        <v>153860</v>
      </c>
      <c r="E521" s="8">
        <f t="shared" si="91"/>
        <v>14200</v>
      </c>
      <c r="F521" s="9">
        <v>7.15</v>
      </c>
      <c r="G521" s="9">
        <v>54.4</v>
      </c>
      <c r="H521" s="9"/>
      <c r="I521" s="8">
        <v>1292</v>
      </c>
      <c r="J521" s="8">
        <f t="shared" ref="J521:J547" si="92">E521*I521/1000</f>
        <v>18346.400000000001</v>
      </c>
      <c r="K521" s="54"/>
      <c r="L521" s="9">
        <v>91.99</v>
      </c>
      <c r="M521" s="8">
        <v>94.835660000000004</v>
      </c>
      <c r="N521" s="8">
        <v>56.481290000000001</v>
      </c>
      <c r="O521" s="8">
        <v>17.210249999999998</v>
      </c>
      <c r="P521" s="8">
        <f t="shared" si="90"/>
        <v>168.52720000000002</v>
      </c>
      <c r="Q521" s="8">
        <f t="shared" ref="Q521:Q547" si="93">E521*P521/1000</f>
        <v>2393.0862400000001</v>
      </c>
      <c r="R521" s="11" t="s">
        <v>121</v>
      </c>
      <c r="S521" s="9">
        <f t="shared" ref="S521:S547" si="94">((O521*14/87)+(N521*14/101)+(M521*14/117))*(E521/1000)</f>
        <v>311.63905000734769</v>
      </c>
      <c r="T521" s="25"/>
      <c r="W521" s="139">
        <f t="shared" si="85"/>
        <v>19939.21</v>
      </c>
      <c r="X521" s="139">
        <f t="shared" si="87"/>
        <v>21821.335833333334</v>
      </c>
      <c r="Z521" s="139">
        <f t="shared" si="86"/>
        <v>40243.160000000003</v>
      </c>
      <c r="AA521" s="139">
        <f t="shared" si="88"/>
        <v>98143.97</v>
      </c>
      <c r="AC521" s="84">
        <v>8000</v>
      </c>
      <c r="AD521" s="84">
        <v>30000</v>
      </c>
      <c r="AE521" s="84">
        <v>100</v>
      </c>
      <c r="AF521" s="84">
        <v>6</v>
      </c>
      <c r="AG521" s="84">
        <v>10</v>
      </c>
      <c r="AH521" s="84">
        <v>35000</v>
      </c>
    </row>
    <row r="522" spans="1:34" ht="20.100000000000001" customHeight="1">
      <c r="A522" s="65">
        <v>41215</v>
      </c>
      <c r="B522" s="64">
        <v>0.37152777777777773</v>
      </c>
      <c r="C522" s="8">
        <v>133</v>
      </c>
      <c r="D522" s="8">
        <v>167110</v>
      </c>
      <c r="E522" s="8">
        <f t="shared" si="91"/>
        <v>13250</v>
      </c>
      <c r="F522" s="9">
        <v>7.61</v>
      </c>
      <c r="G522" s="9">
        <v>60</v>
      </c>
      <c r="H522" s="9"/>
      <c r="I522" s="8">
        <v>1196</v>
      </c>
      <c r="J522" s="8">
        <f t="shared" si="92"/>
        <v>15847</v>
      </c>
      <c r="K522" s="54"/>
      <c r="L522" s="9">
        <v>76.87</v>
      </c>
      <c r="M522" s="8">
        <v>104.98718</v>
      </c>
      <c r="N522" s="8">
        <v>132.48579000000001</v>
      </c>
      <c r="O522" s="8">
        <v>27.410530000000001</v>
      </c>
      <c r="P522" s="8">
        <f t="shared" si="90"/>
        <v>264.88350000000003</v>
      </c>
      <c r="Q522" s="8">
        <f t="shared" si="93"/>
        <v>3509.7063750000007</v>
      </c>
      <c r="R522" s="11" t="s">
        <v>121</v>
      </c>
      <c r="S522" s="9">
        <f t="shared" si="94"/>
        <v>468.22618605655794</v>
      </c>
      <c r="T522" s="25"/>
      <c r="W522" s="139">
        <f t="shared" si="85"/>
        <v>17812.46</v>
      </c>
      <c r="X522" s="139">
        <f t="shared" si="87"/>
        <v>21001.949166666665</v>
      </c>
      <c r="Z522" s="139">
        <f t="shared" si="86"/>
        <v>48750.16</v>
      </c>
      <c r="AA522" s="139">
        <f t="shared" si="88"/>
        <v>107976.61000000002</v>
      </c>
      <c r="AC522" s="84">
        <v>8000</v>
      </c>
      <c r="AD522" s="84">
        <v>30000</v>
      </c>
      <c r="AE522" s="84">
        <v>100</v>
      </c>
      <c r="AF522" s="84">
        <v>6</v>
      </c>
      <c r="AG522" s="84">
        <v>10</v>
      </c>
      <c r="AH522" s="84">
        <v>35000</v>
      </c>
    </row>
    <row r="523" spans="1:34" ht="20.100000000000001" customHeight="1">
      <c r="A523" s="65">
        <v>41222</v>
      </c>
      <c r="B523" s="64">
        <v>0.38194444444444442</v>
      </c>
      <c r="C523" s="8">
        <v>159</v>
      </c>
      <c r="D523" s="8">
        <v>183080</v>
      </c>
      <c r="E523" s="8">
        <f t="shared" si="91"/>
        <v>15970</v>
      </c>
      <c r="F523" s="9">
        <v>7.58</v>
      </c>
      <c r="G523" s="9">
        <v>50</v>
      </c>
      <c r="H523" s="9"/>
      <c r="I523" s="8">
        <v>1185</v>
      </c>
      <c r="J523" s="8">
        <f t="shared" si="92"/>
        <v>18924.45</v>
      </c>
      <c r="K523" s="54"/>
      <c r="L523" s="9">
        <v>75.75</v>
      </c>
      <c r="M523" s="8">
        <v>104.40008</v>
      </c>
      <c r="N523" s="8">
        <v>161.6309</v>
      </c>
      <c r="O523" s="8">
        <v>29.35867</v>
      </c>
      <c r="P523" s="8">
        <f t="shared" si="90"/>
        <v>295.38965000000002</v>
      </c>
      <c r="Q523" s="8">
        <f t="shared" si="93"/>
        <v>4717.3727104999998</v>
      </c>
      <c r="R523" s="11" t="s">
        <v>121</v>
      </c>
      <c r="S523" s="9">
        <f t="shared" si="94"/>
        <v>632.7471162596172</v>
      </c>
      <c r="T523" s="25"/>
      <c r="W523" s="139">
        <f t="shared" si="85"/>
        <v>18004.9175</v>
      </c>
      <c r="X523" s="139">
        <f t="shared" si="87"/>
        <v>21056.483333333334</v>
      </c>
      <c r="Z523" s="139">
        <f t="shared" si="86"/>
        <v>47980.33</v>
      </c>
      <c r="AA523" s="139">
        <f t="shared" si="88"/>
        <v>107322.19999999998</v>
      </c>
      <c r="AC523" s="84">
        <v>8000</v>
      </c>
      <c r="AD523" s="84">
        <v>30000</v>
      </c>
      <c r="AE523" s="84">
        <v>100</v>
      </c>
      <c r="AF523" s="84">
        <v>6</v>
      </c>
      <c r="AG523" s="84">
        <v>10</v>
      </c>
      <c r="AH523" s="84">
        <v>35000</v>
      </c>
    </row>
    <row r="524" spans="1:34" ht="20.100000000000001" customHeight="1">
      <c r="A524" s="65">
        <v>41229</v>
      </c>
      <c r="B524" s="64">
        <v>0.38194444444444442</v>
      </c>
      <c r="C524" s="8">
        <v>145</v>
      </c>
      <c r="D524" s="8">
        <v>196600</v>
      </c>
      <c r="E524" s="8">
        <f t="shared" si="91"/>
        <v>13520</v>
      </c>
      <c r="F524" s="9">
        <v>7.71</v>
      </c>
      <c r="G524" s="9">
        <v>57.2</v>
      </c>
      <c r="H524" s="9"/>
      <c r="I524" s="8">
        <v>1345</v>
      </c>
      <c r="J524" s="8">
        <f t="shared" si="92"/>
        <v>18184.400000000001</v>
      </c>
      <c r="K524" s="54"/>
      <c r="L524" s="9">
        <v>85.46</v>
      </c>
      <c r="M524" s="8">
        <v>131</v>
      </c>
      <c r="N524" s="8">
        <v>117</v>
      </c>
      <c r="O524" s="8">
        <v>30</v>
      </c>
      <c r="P524" s="8">
        <f t="shared" si="90"/>
        <v>278</v>
      </c>
      <c r="Q524" s="8">
        <f t="shared" si="93"/>
        <v>3758.56</v>
      </c>
      <c r="R524" s="11" t="s">
        <v>121</v>
      </c>
      <c r="S524" s="9">
        <f t="shared" si="94"/>
        <v>496.46280490117977</v>
      </c>
      <c r="T524" s="25"/>
      <c r="W524" s="139">
        <f t="shared" si="85"/>
        <v>17825.5625</v>
      </c>
      <c r="X524" s="139">
        <f t="shared" si="87"/>
        <v>20673.485000000001</v>
      </c>
      <c r="Z524" s="139">
        <f t="shared" si="86"/>
        <v>48697.75</v>
      </c>
      <c r="AA524" s="139">
        <f t="shared" si="88"/>
        <v>111918.18</v>
      </c>
      <c r="AC524" s="84">
        <v>8000</v>
      </c>
      <c r="AD524" s="84">
        <v>30000</v>
      </c>
      <c r="AE524" s="84">
        <v>100</v>
      </c>
      <c r="AF524" s="84">
        <v>6</v>
      </c>
      <c r="AG524" s="84">
        <v>10</v>
      </c>
      <c r="AH524" s="84">
        <v>35000</v>
      </c>
    </row>
    <row r="525" spans="1:34" ht="20.100000000000001" customHeight="1">
      <c r="A525" s="65">
        <v>41601</v>
      </c>
      <c r="B525" s="64">
        <v>0.29583333333333334</v>
      </c>
      <c r="C525" s="8">
        <v>142</v>
      </c>
      <c r="D525" s="8">
        <v>210820</v>
      </c>
      <c r="E525" s="8">
        <f t="shared" si="91"/>
        <v>14220</v>
      </c>
      <c r="F525" s="9">
        <v>7.34</v>
      </c>
      <c r="G525" s="9">
        <v>57.2</v>
      </c>
      <c r="H525" s="9"/>
      <c r="I525" s="8">
        <v>1265</v>
      </c>
      <c r="J525" s="8">
        <f t="shared" si="92"/>
        <v>17988.3</v>
      </c>
      <c r="K525" s="54"/>
      <c r="L525" s="9">
        <v>92.55</v>
      </c>
      <c r="M525" s="8">
        <v>88.488129999999998</v>
      </c>
      <c r="N525" s="8">
        <v>153.76815999999999</v>
      </c>
      <c r="O525" s="8">
        <v>32.422460000000001</v>
      </c>
      <c r="P525" s="8">
        <f t="shared" si="90"/>
        <v>274.67874999999998</v>
      </c>
      <c r="Q525" s="8">
        <f t="shared" si="93"/>
        <v>3905.9318249999997</v>
      </c>
      <c r="R525" s="11" t="s">
        <v>121</v>
      </c>
      <c r="S525" s="9">
        <f t="shared" si="94"/>
        <v>527.84823466477928</v>
      </c>
      <c r="T525" s="25"/>
      <c r="W525" s="139">
        <f t="shared" si="85"/>
        <v>17736.037499999999</v>
      </c>
      <c r="X525" s="139">
        <f t="shared" si="87"/>
        <v>20424.16</v>
      </c>
      <c r="Z525" s="139">
        <f t="shared" si="86"/>
        <v>49055.850000000006</v>
      </c>
      <c r="AA525" s="139">
        <f t="shared" si="88"/>
        <v>114910.07999999999</v>
      </c>
      <c r="AC525" s="84">
        <v>8000</v>
      </c>
      <c r="AD525" s="84">
        <v>30000</v>
      </c>
      <c r="AE525" s="84">
        <v>100</v>
      </c>
      <c r="AF525" s="84">
        <v>6</v>
      </c>
      <c r="AG525" s="84">
        <v>10</v>
      </c>
      <c r="AH525" s="84">
        <v>35000</v>
      </c>
    </row>
    <row r="526" spans="1:34" ht="20.100000000000001" customHeight="1">
      <c r="A526" s="65">
        <v>41243</v>
      </c>
      <c r="B526" s="64">
        <v>0.3611111111111111</v>
      </c>
      <c r="C526" s="8">
        <v>137</v>
      </c>
      <c r="D526" s="8">
        <v>224440</v>
      </c>
      <c r="E526" s="8">
        <f t="shared" si="91"/>
        <v>13620</v>
      </c>
      <c r="F526" s="9">
        <v>7.39</v>
      </c>
      <c r="G526" s="9">
        <v>45.6</v>
      </c>
      <c r="H526" s="9"/>
      <c r="I526" s="8">
        <v>1209</v>
      </c>
      <c r="J526" s="8">
        <f t="shared" si="92"/>
        <v>16466.580000000002</v>
      </c>
      <c r="K526" s="54"/>
      <c r="L526" s="9">
        <v>39.840000000000003</v>
      </c>
      <c r="M526" s="8">
        <v>124</v>
      </c>
      <c r="N526" s="8">
        <v>134</v>
      </c>
      <c r="O526" s="8">
        <v>29</v>
      </c>
      <c r="P526" s="8">
        <f t="shared" ref="P526:P547" si="95">M526+N526+O526</f>
        <v>287</v>
      </c>
      <c r="Q526" s="8">
        <f t="shared" si="93"/>
        <v>3908.94</v>
      </c>
      <c r="R526" s="11" t="s">
        <v>121</v>
      </c>
      <c r="S526" s="9">
        <f t="shared" si="94"/>
        <v>518.62959126681892</v>
      </c>
      <c r="T526" s="25"/>
      <c r="W526" s="139">
        <f t="shared" ref="W526:W589" si="96">AVERAGE(J523:J526)</f>
        <v>17890.932500000003</v>
      </c>
      <c r="X526" s="139">
        <f t="shared" si="87"/>
        <v>20357.948333333334</v>
      </c>
      <c r="Z526" s="139">
        <f t="shared" ref="Z526:Z589" si="97">120000-(SUM(J523:J526))</f>
        <v>48436.26999999999</v>
      </c>
      <c r="AA526" s="139">
        <f t="shared" si="88"/>
        <v>115704.62</v>
      </c>
      <c r="AC526" s="84">
        <v>8000</v>
      </c>
      <c r="AD526" s="84">
        <v>30000</v>
      </c>
      <c r="AE526" s="84">
        <v>100</v>
      </c>
      <c r="AF526" s="84">
        <v>6</v>
      </c>
      <c r="AG526" s="84">
        <v>10</v>
      </c>
      <c r="AH526" s="84">
        <v>35000</v>
      </c>
    </row>
    <row r="527" spans="1:34" ht="20.100000000000001" customHeight="1">
      <c r="A527" s="65">
        <v>41250</v>
      </c>
      <c r="B527" s="64">
        <v>0.37986111111111115</v>
      </c>
      <c r="C527" s="8">
        <v>132</v>
      </c>
      <c r="D527" s="8">
        <v>237870</v>
      </c>
      <c r="E527" s="8">
        <f t="shared" si="91"/>
        <v>13430</v>
      </c>
      <c r="F527" s="9">
        <v>7.66</v>
      </c>
      <c r="G527" s="9">
        <v>36.4</v>
      </c>
      <c r="H527" s="9"/>
      <c r="I527" s="8">
        <v>1252.4000000000001</v>
      </c>
      <c r="J527" s="8">
        <f t="shared" si="92"/>
        <v>16819.732</v>
      </c>
      <c r="K527" s="54"/>
      <c r="L527" s="9">
        <v>68.150000000000006</v>
      </c>
      <c r="M527" s="8">
        <v>170</v>
      </c>
      <c r="N527" s="8">
        <v>180</v>
      </c>
      <c r="O527" s="8">
        <v>19</v>
      </c>
      <c r="P527" s="8">
        <f t="shared" si="95"/>
        <v>369</v>
      </c>
      <c r="Q527" s="8">
        <f t="shared" si="93"/>
        <v>4955.67</v>
      </c>
      <c r="R527" s="11" t="s">
        <v>121</v>
      </c>
      <c r="S527" s="9">
        <f t="shared" si="94"/>
        <v>649.33844058676425</v>
      </c>
      <c r="T527" s="25"/>
      <c r="W527" s="139">
        <f t="shared" si="96"/>
        <v>17364.753000000001</v>
      </c>
      <c r="X527" s="139">
        <f t="shared" si="87"/>
        <v>18780.172666666662</v>
      </c>
      <c r="Z527" s="139">
        <f t="shared" si="97"/>
        <v>50540.987999999998</v>
      </c>
      <c r="AA527" s="139">
        <f t="shared" si="88"/>
        <v>134637.92800000004</v>
      </c>
      <c r="AC527" s="84">
        <v>8000</v>
      </c>
      <c r="AD527" s="84">
        <v>30000</v>
      </c>
      <c r="AE527" s="84">
        <v>100</v>
      </c>
      <c r="AF527" s="84">
        <v>6</v>
      </c>
      <c r="AG527" s="84">
        <v>10</v>
      </c>
      <c r="AH527" s="84">
        <v>35000</v>
      </c>
    </row>
    <row r="528" spans="1:34" ht="20.100000000000001" customHeight="1">
      <c r="A528" s="65">
        <v>41257</v>
      </c>
      <c r="B528" s="64">
        <v>0.40625</v>
      </c>
      <c r="C528" s="8">
        <v>129</v>
      </c>
      <c r="D528" s="8">
        <v>249810</v>
      </c>
      <c r="E528" s="8">
        <f t="shared" si="91"/>
        <v>11940</v>
      </c>
      <c r="F528" s="9">
        <v>7.59</v>
      </c>
      <c r="G528" s="9">
        <v>55.6</v>
      </c>
      <c r="H528" s="9"/>
      <c r="I528" s="8">
        <v>1269</v>
      </c>
      <c r="J528" s="8">
        <f t="shared" si="92"/>
        <v>15151.86</v>
      </c>
      <c r="K528" s="54"/>
      <c r="L528" s="9">
        <v>60.08</v>
      </c>
      <c r="M528" s="8">
        <v>110.78859</v>
      </c>
      <c r="N528" s="8">
        <v>132.79285999999999</v>
      </c>
      <c r="O528" s="8">
        <v>21.372050000000002</v>
      </c>
      <c r="P528" s="8">
        <f t="shared" si="95"/>
        <v>264.95349999999996</v>
      </c>
      <c r="Q528" s="8">
        <f t="shared" si="93"/>
        <v>3163.5447899999995</v>
      </c>
      <c r="R528" s="11" t="s">
        <v>121</v>
      </c>
      <c r="S528" s="9">
        <f t="shared" si="94"/>
        <v>419.1282189397694</v>
      </c>
      <c r="T528" s="25"/>
      <c r="W528" s="139">
        <f t="shared" si="96"/>
        <v>16606.618000000002</v>
      </c>
      <c r="X528" s="139">
        <f t="shared" si="87"/>
        <v>18266.710166666668</v>
      </c>
      <c r="Z528" s="139">
        <f t="shared" si="97"/>
        <v>53573.527999999991</v>
      </c>
      <c r="AA528" s="139">
        <f t="shared" si="88"/>
        <v>140799.478</v>
      </c>
      <c r="AC528" s="84">
        <v>8000</v>
      </c>
      <c r="AD528" s="84">
        <v>30000</v>
      </c>
      <c r="AE528" s="84">
        <v>100</v>
      </c>
      <c r="AF528" s="84">
        <v>6</v>
      </c>
      <c r="AG528" s="84">
        <v>10</v>
      </c>
      <c r="AH528" s="84">
        <v>35000</v>
      </c>
    </row>
    <row r="529" spans="1:34" ht="20.100000000000001" customHeight="1">
      <c r="A529" s="65">
        <v>41264</v>
      </c>
      <c r="B529" s="64">
        <v>0.38263888888888892</v>
      </c>
      <c r="C529" s="8">
        <v>153</v>
      </c>
      <c r="D529" s="8">
        <v>265040</v>
      </c>
      <c r="E529" s="8">
        <f t="shared" si="91"/>
        <v>15230</v>
      </c>
      <c r="F529" s="9">
        <v>7.84</v>
      </c>
      <c r="G529" s="9">
        <v>50.8</v>
      </c>
      <c r="H529" s="9"/>
      <c r="I529" s="8">
        <v>1415</v>
      </c>
      <c r="J529" s="8">
        <f t="shared" si="92"/>
        <v>21550.45</v>
      </c>
      <c r="K529" s="54"/>
      <c r="L529" s="9">
        <v>102.5</v>
      </c>
      <c r="M529" s="8">
        <v>160.7216</v>
      </c>
      <c r="N529" s="8">
        <v>133.11661000000001</v>
      </c>
      <c r="O529" s="8">
        <v>35.4467</v>
      </c>
      <c r="P529" s="8">
        <f t="shared" si="95"/>
        <v>329.28491000000002</v>
      </c>
      <c r="Q529" s="8">
        <f t="shared" si="93"/>
        <v>5015.0091793000001</v>
      </c>
      <c r="R529" s="11" t="s">
        <v>121</v>
      </c>
      <c r="S529" s="9">
        <f t="shared" si="94"/>
        <v>660.79190580836075</v>
      </c>
      <c r="T529" s="25"/>
      <c r="W529" s="139">
        <f t="shared" si="96"/>
        <v>17497.155500000001</v>
      </c>
      <c r="X529" s="139">
        <f t="shared" si="87"/>
        <v>18390.801000000003</v>
      </c>
      <c r="Z529" s="139">
        <f t="shared" si="97"/>
        <v>50011.377999999997</v>
      </c>
      <c r="AA529" s="139">
        <f t="shared" si="88"/>
        <v>139310.38799999998</v>
      </c>
      <c r="AC529" s="84">
        <v>8000</v>
      </c>
      <c r="AD529" s="84">
        <v>30000</v>
      </c>
      <c r="AE529" s="84">
        <v>100</v>
      </c>
      <c r="AF529" s="84">
        <v>6</v>
      </c>
      <c r="AG529" s="84">
        <v>10</v>
      </c>
      <c r="AH529" s="84">
        <v>35000</v>
      </c>
    </row>
    <row r="530" spans="1:34" ht="20.100000000000001" customHeight="1">
      <c r="A530" s="65">
        <v>41271</v>
      </c>
      <c r="B530" s="64">
        <v>0.4055555555555555</v>
      </c>
      <c r="C530" s="8">
        <v>140</v>
      </c>
      <c r="D530" s="8">
        <v>279130</v>
      </c>
      <c r="E530" s="8">
        <f t="shared" si="91"/>
        <v>14090</v>
      </c>
      <c r="F530" s="9">
        <v>7.17</v>
      </c>
      <c r="G530" s="9">
        <v>57.6</v>
      </c>
      <c r="H530" s="9"/>
      <c r="I530" s="8">
        <v>1297</v>
      </c>
      <c r="J530" s="8">
        <f t="shared" si="92"/>
        <v>18274.73</v>
      </c>
      <c r="K530" s="54"/>
      <c r="L530" s="9">
        <v>54.86</v>
      </c>
      <c r="M530" s="8">
        <v>200.64510000000001</v>
      </c>
      <c r="N530" s="8">
        <v>155.76680999999999</v>
      </c>
      <c r="O530" s="8">
        <v>13.683020000000001</v>
      </c>
      <c r="P530" s="8">
        <f t="shared" si="95"/>
        <v>370.09493000000003</v>
      </c>
      <c r="Q530" s="8">
        <f t="shared" si="93"/>
        <v>5214.637563700001</v>
      </c>
      <c r="R530" s="11" t="s">
        <v>121</v>
      </c>
      <c r="S530" s="9">
        <f t="shared" si="94"/>
        <v>673.53186631758626</v>
      </c>
      <c r="T530" s="25"/>
      <c r="W530" s="139">
        <f t="shared" si="96"/>
        <v>17949.192999999999</v>
      </c>
      <c r="X530" s="139">
        <f t="shared" si="87"/>
        <v>17884.195166666668</v>
      </c>
      <c r="Z530" s="139">
        <f t="shared" si="97"/>
        <v>48203.228000000003</v>
      </c>
      <c r="AA530" s="139">
        <f t="shared" si="88"/>
        <v>145389.65799999997</v>
      </c>
      <c r="AC530" s="84">
        <v>8000</v>
      </c>
      <c r="AD530" s="84">
        <v>30000</v>
      </c>
      <c r="AE530" s="84">
        <v>100</v>
      </c>
      <c r="AF530" s="84">
        <v>6</v>
      </c>
      <c r="AG530" s="84">
        <v>10</v>
      </c>
      <c r="AH530" s="84">
        <v>35000</v>
      </c>
    </row>
    <row r="531" spans="1:34" ht="20.100000000000001" customHeight="1">
      <c r="A531" s="65">
        <v>41278</v>
      </c>
      <c r="B531" s="64">
        <v>0.4055555555555555</v>
      </c>
      <c r="C531" s="8">
        <v>124</v>
      </c>
      <c r="D531" s="8">
        <v>291530</v>
      </c>
      <c r="E531" s="8">
        <f t="shared" si="91"/>
        <v>12400</v>
      </c>
      <c r="F531" s="9">
        <v>7.4</v>
      </c>
      <c r="G531" s="9">
        <v>69.599999999999994</v>
      </c>
      <c r="H531" s="9"/>
      <c r="I531" s="8">
        <v>1261.4583</v>
      </c>
      <c r="J531" s="8">
        <f t="shared" si="92"/>
        <v>15642.082920000001</v>
      </c>
      <c r="K531" s="54"/>
      <c r="L531" s="9">
        <v>47.49</v>
      </c>
      <c r="M531" s="8">
        <v>86.439800000000005</v>
      </c>
      <c r="N531" s="8">
        <v>183.0316</v>
      </c>
      <c r="O531" s="8">
        <v>18.0867</v>
      </c>
      <c r="P531" s="8">
        <f t="shared" si="95"/>
        <v>287.55810000000002</v>
      </c>
      <c r="Q531" s="8">
        <f t="shared" si="93"/>
        <v>3565.7204400000005</v>
      </c>
      <c r="R531" s="11" t="s">
        <v>121</v>
      </c>
      <c r="S531" s="9">
        <f t="shared" si="94"/>
        <v>478.94310822362871</v>
      </c>
      <c r="T531" s="25"/>
      <c r="W531" s="139">
        <f t="shared" si="96"/>
        <v>17654.780729999999</v>
      </c>
      <c r="X531" s="139">
        <f t="shared" si="87"/>
        <v>17674.81707666667</v>
      </c>
      <c r="Z531" s="139">
        <f t="shared" si="97"/>
        <v>49380.877080000006</v>
      </c>
      <c r="AA531" s="139">
        <f t="shared" si="88"/>
        <v>147902.19507999998</v>
      </c>
      <c r="AC531" s="84">
        <v>8000</v>
      </c>
      <c r="AD531" s="84">
        <v>30000</v>
      </c>
      <c r="AE531" s="84">
        <v>100</v>
      </c>
      <c r="AF531" s="84">
        <v>6</v>
      </c>
      <c r="AG531" s="84">
        <v>10</v>
      </c>
      <c r="AH531" s="84">
        <v>35000</v>
      </c>
    </row>
    <row r="532" spans="1:34" ht="20.100000000000001" customHeight="1">
      <c r="A532" s="65">
        <v>41285</v>
      </c>
      <c r="B532" s="64">
        <v>0.37708333333333338</v>
      </c>
      <c r="C532" s="8">
        <v>158</v>
      </c>
      <c r="D532" s="8">
        <v>306340</v>
      </c>
      <c r="E532" s="8">
        <f t="shared" si="91"/>
        <v>14810</v>
      </c>
      <c r="F532" s="9">
        <v>7.62</v>
      </c>
      <c r="G532" s="9">
        <v>72.400000000000006</v>
      </c>
      <c r="H532" s="9"/>
      <c r="I532" s="8">
        <v>1435</v>
      </c>
      <c r="J532" s="8">
        <f t="shared" si="92"/>
        <v>21252.35</v>
      </c>
      <c r="K532" s="54"/>
      <c r="L532" s="9">
        <v>100.8</v>
      </c>
      <c r="M532" s="8">
        <v>146.20397</v>
      </c>
      <c r="N532" s="8">
        <v>164.24683999999999</v>
      </c>
      <c r="O532" s="8">
        <v>34.16301</v>
      </c>
      <c r="P532" s="8">
        <f t="shared" si="95"/>
        <v>344.61381999999998</v>
      </c>
      <c r="Q532" s="8">
        <f t="shared" si="93"/>
        <v>5103.7306741999992</v>
      </c>
      <c r="R532" s="11" t="s">
        <v>121</v>
      </c>
      <c r="S532" s="9">
        <f t="shared" si="94"/>
        <v>677.6889641001643</v>
      </c>
      <c r="T532" s="25"/>
      <c r="W532" s="139">
        <f t="shared" si="96"/>
        <v>19179.90323</v>
      </c>
      <c r="X532" s="139">
        <f t="shared" si="87"/>
        <v>17870.694576666669</v>
      </c>
      <c r="Z532" s="139">
        <f t="shared" si="97"/>
        <v>43280.38708</v>
      </c>
      <c r="AA532" s="139">
        <f t="shared" si="88"/>
        <v>145551.66507999998</v>
      </c>
      <c r="AC532" s="84">
        <v>8000</v>
      </c>
      <c r="AD532" s="84">
        <v>30000</v>
      </c>
      <c r="AE532" s="84">
        <v>100</v>
      </c>
      <c r="AF532" s="84">
        <v>6</v>
      </c>
      <c r="AG532" s="84">
        <v>10</v>
      </c>
      <c r="AH532" s="84">
        <v>35000</v>
      </c>
    </row>
    <row r="533" spans="1:34" ht="20.100000000000001" customHeight="1">
      <c r="A533" s="65">
        <v>41292</v>
      </c>
      <c r="B533" s="64">
        <v>0.3444444444444445</v>
      </c>
      <c r="C533" s="8">
        <v>145</v>
      </c>
      <c r="D533" s="8">
        <v>320780</v>
      </c>
      <c r="E533" s="8">
        <f t="shared" si="91"/>
        <v>14440</v>
      </c>
      <c r="F533" s="9">
        <v>7.45</v>
      </c>
      <c r="G533" s="9">
        <v>52</v>
      </c>
      <c r="H533" s="9"/>
      <c r="I533" s="8">
        <v>1239</v>
      </c>
      <c r="J533" s="8">
        <f t="shared" si="92"/>
        <v>17891.16</v>
      </c>
      <c r="K533" s="54"/>
      <c r="L533" s="9">
        <v>75.66</v>
      </c>
      <c r="M533" s="8">
        <v>262.20411999999999</v>
      </c>
      <c r="N533" s="8">
        <v>89.002300000000005</v>
      </c>
      <c r="O533" s="8">
        <v>24.254090000000001</v>
      </c>
      <c r="P533" s="8">
        <f t="shared" si="95"/>
        <v>375.46051</v>
      </c>
      <c r="Q533" s="8">
        <f t="shared" si="93"/>
        <v>5421.6497644000001</v>
      </c>
      <c r="R533" s="11" t="s">
        <v>121</v>
      </c>
      <c r="S533" s="9">
        <f t="shared" si="94"/>
        <v>687.55715537487617</v>
      </c>
      <c r="T533" s="25"/>
      <c r="W533" s="139">
        <f t="shared" si="96"/>
        <v>18265.080729999998</v>
      </c>
      <c r="X533" s="139">
        <f t="shared" si="87"/>
        <v>17832.75791</v>
      </c>
      <c r="Z533" s="139">
        <f t="shared" si="97"/>
        <v>46939.677080000009</v>
      </c>
      <c r="AA533" s="139">
        <f t="shared" si="88"/>
        <v>146006.90508</v>
      </c>
      <c r="AC533" s="84">
        <v>8000</v>
      </c>
      <c r="AD533" s="84">
        <v>30000</v>
      </c>
      <c r="AE533" s="84">
        <v>100</v>
      </c>
      <c r="AF533" s="84">
        <v>6</v>
      </c>
      <c r="AG533" s="84">
        <v>10</v>
      </c>
      <c r="AH533" s="84">
        <v>35000</v>
      </c>
    </row>
    <row r="534" spans="1:34" ht="20.100000000000001" customHeight="1">
      <c r="A534" s="65">
        <v>41299</v>
      </c>
      <c r="B534" s="64">
        <v>0.37222222222222223</v>
      </c>
      <c r="C534" s="8">
        <v>131</v>
      </c>
      <c r="D534" s="8">
        <v>333910</v>
      </c>
      <c r="E534" s="8">
        <f t="shared" si="91"/>
        <v>13130</v>
      </c>
      <c r="F534" s="9">
        <v>7.52</v>
      </c>
      <c r="G534" s="9">
        <v>42.4</v>
      </c>
      <c r="H534" s="9"/>
      <c r="I534" s="8">
        <v>1234</v>
      </c>
      <c r="J534" s="8">
        <f t="shared" si="92"/>
        <v>16202.42</v>
      </c>
      <c r="K534" s="54"/>
      <c r="L534" s="9">
        <v>60.17</v>
      </c>
      <c r="M534" s="8">
        <v>125.95912</v>
      </c>
      <c r="N534" s="8">
        <v>125.95912</v>
      </c>
      <c r="O534" s="8">
        <v>24.427</v>
      </c>
      <c r="P534" s="8">
        <f t="shared" si="95"/>
        <v>276.34523999999999</v>
      </c>
      <c r="Q534" s="8">
        <f t="shared" si="93"/>
        <v>3628.4130011999996</v>
      </c>
      <c r="R534" s="11" t="s">
        <v>121</v>
      </c>
      <c r="S534" s="9">
        <f t="shared" si="94"/>
        <v>478.75253390651341</v>
      </c>
      <c r="T534" s="25"/>
      <c r="W534" s="139">
        <f t="shared" si="96"/>
        <v>17747.003229999998</v>
      </c>
      <c r="X534" s="139">
        <f t="shared" ref="X534:X597" si="98">AVERAGE(J523:J534)</f>
        <v>17862.376243333336</v>
      </c>
      <c r="Z534" s="139">
        <f t="shared" si="97"/>
        <v>49011.987080000006</v>
      </c>
      <c r="AA534" s="139">
        <f t="shared" ref="AA534:AA597" si="99">360000-(SUM(J523:J534))</f>
        <v>145651.48507999998</v>
      </c>
      <c r="AC534" s="84">
        <v>8000</v>
      </c>
      <c r="AD534" s="84">
        <v>30000</v>
      </c>
      <c r="AE534" s="84">
        <v>100</v>
      </c>
      <c r="AF534" s="84">
        <v>6</v>
      </c>
      <c r="AG534" s="84">
        <v>10</v>
      </c>
      <c r="AH534" s="84">
        <v>35000</v>
      </c>
    </row>
    <row r="535" spans="1:34" ht="19.5" customHeight="1">
      <c r="A535" s="65">
        <v>41306</v>
      </c>
      <c r="B535" s="64">
        <v>0.39027777777777778</v>
      </c>
      <c r="C535" s="8">
        <v>143</v>
      </c>
      <c r="D535" s="8">
        <v>348220</v>
      </c>
      <c r="E535" s="8">
        <f t="shared" si="91"/>
        <v>14310</v>
      </c>
      <c r="F535" s="9">
        <v>7.62</v>
      </c>
      <c r="G535" s="9">
        <v>47.2</v>
      </c>
      <c r="H535" s="9"/>
      <c r="I535" s="8">
        <v>1356</v>
      </c>
      <c r="J535" s="8">
        <f t="shared" si="92"/>
        <v>19404.36</v>
      </c>
      <c r="K535" s="54"/>
      <c r="L535" s="9">
        <v>79.86</v>
      </c>
      <c r="M535" s="8">
        <v>148.58515</v>
      </c>
      <c r="N535" s="8">
        <v>162.23185000000001</v>
      </c>
      <c r="O535" s="8">
        <v>27.926600000000001</v>
      </c>
      <c r="P535" s="8">
        <f t="shared" si="95"/>
        <v>338.74360000000001</v>
      </c>
      <c r="Q535" s="8">
        <f t="shared" si="93"/>
        <v>4847.420916</v>
      </c>
      <c r="R535" s="11" t="s">
        <v>121</v>
      </c>
      <c r="S535" s="9">
        <f t="shared" si="94"/>
        <v>640.52902934285794</v>
      </c>
      <c r="T535" s="25"/>
      <c r="W535" s="139">
        <f t="shared" si="96"/>
        <v>18687.572499999998</v>
      </c>
      <c r="X535" s="139">
        <f t="shared" si="98"/>
        <v>17902.368743333336</v>
      </c>
      <c r="Z535" s="139">
        <f t="shared" si="97"/>
        <v>45249.710000000006</v>
      </c>
      <c r="AA535" s="139">
        <f t="shared" si="99"/>
        <v>145171.57507999998</v>
      </c>
      <c r="AC535" s="84">
        <v>8000</v>
      </c>
      <c r="AD535" s="84">
        <v>30000</v>
      </c>
      <c r="AE535" s="84">
        <v>100</v>
      </c>
      <c r="AF535" s="84">
        <v>6</v>
      </c>
      <c r="AG535" s="84">
        <v>10</v>
      </c>
      <c r="AH535" s="84">
        <v>35000</v>
      </c>
    </row>
    <row r="536" spans="1:34" ht="20.100000000000001" customHeight="1">
      <c r="A536" s="65">
        <v>41313</v>
      </c>
      <c r="B536" s="64">
        <v>0.35486111111111113</v>
      </c>
      <c r="C536" s="8">
        <v>130</v>
      </c>
      <c r="D536" s="8">
        <v>361300</v>
      </c>
      <c r="E536" s="8">
        <f t="shared" si="91"/>
        <v>13080</v>
      </c>
      <c r="F536" s="9">
        <v>7.57</v>
      </c>
      <c r="G536" s="9">
        <v>64.400000000000006</v>
      </c>
      <c r="H536" s="9"/>
      <c r="I536" s="8">
        <v>1230</v>
      </c>
      <c r="J536" s="8">
        <f t="shared" si="92"/>
        <v>16088.4</v>
      </c>
      <c r="K536" s="54"/>
      <c r="L536" s="9">
        <v>50.38</v>
      </c>
      <c r="M536" s="8">
        <v>149.37844000000001</v>
      </c>
      <c r="N536" s="8">
        <v>181.22053</v>
      </c>
      <c r="O536" s="8">
        <v>25.370349999999998</v>
      </c>
      <c r="P536" s="8">
        <f t="shared" si="95"/>
        <v>355.96931999999998</v>
      </c>
      <c r="Q536" s="8">
        <f t="shared" si="93"/>
        <v>4656.0787055999999</v>
      </c>
      <c r="R536" s="11" t="s">
        <v>121</v>
      </c>
      <c r="S536" s="9">
        <f t="shared" si="94"/>
        <v>615.76200296248828</v>
      </c>
      <c r="T536" s="25"/>
      <c r="W536" s="139">
        <f t="shared" si="96"/>
        <v>17396.584999999999</v>
      </c>
      <c r="X536" s="139">
        <f t="shared" si="98"/>
        <v>17727.702076666665</v>
      </c>
      <c r="Z536" s="139">
        <f t="shared" si="97"/>
        <v>50413.66</v>
      </c>
      <c r="AA536" s="139">
        <f t="shared" si="99"/>
        <v>147267.57508000001</v>
      </c>
      <c r="AC536" s="84">
        <v>8000</v>
      </c>
      <c r="AD536" s="84">
        <v>30000</v>
      </c>
      <c r="AE536" s="84">
        <v>100</v>
      </c>
      <c r="AF536" s="84">
        <v>6</v>
      </c>
      <c r="AG536" s="84">
        <v>10</v>
      </c>
      <c r="AH536" s="84">
        <v>35000</v>
      </c>
    </row>
    <row r="537" spans="1:34" ht="20.100000000000001" customHeight="1">
      <c r="A537" s="65">
        <v>41320</v>
      </c>
      <c r="B537" s="64">
        <v>0.36319444444444443</v>
      </c>
      <c r="C537" s="8">
        <v>155</v>
      </c>
      <c r="D537" s="8">
        <v>375740</v>
      </c>
      <c r="E537" s="8">
        <f t="shared" si="91"/>
        <v>14440</v>
      </c>
      <c r="F537" s="9">
        <v>7.42</v>
      </c>
      <c r="G537" s="9">
        <v>68</v>
      </c>
      <c r="H537" s="9"/>
      <c r="I537" s="8">
        <v>1543</v>
      </c>
      <c r="J537" s="8">
        <f t="shared" si="92"/>
        <v>22280.92</v>
      </c>
      <c r="K537" s="54"/>
      <c r="L537" s="9">
        <v>106.8</v>
      </c>
      <c r="M537" s="8">
        <v>244.11159000000001</v>
      </c>
      <c r="N537" s="8">
        <v>156.93278000000001</v>
      </c>
      <c r="O537" s="8">
        <v>41.231389999999998</v>
      </c>
      <c r="P537" s="8">
        <f t="shared" si="95"/>
        <v>442.27575999999999</v>
      </c>
      <c r="Q537" s="8">
        <f t="shared" si="93"/>
        <v>6386.4619744000001</v>
      </c>
      <c r="R537" s="11" t="s">
        <v>121</v>
      </c>
      <c r="S537" s="9">
        <f t="shared" si="94"/>
        <v>831.71409160997632</v>
      </c>
      <c r="T537" s="25"/>
      <c r="W537" s="139">
        <f t="shared" si="96"/>
        <v>18494.025000000001</v>
      </c>
      <c r="X537" s="139">
        <f t="shared" si="98"/>
        <v>18085.420410000002</v>
      </c>
      <c r="Z537" s="139">
        <f t="shared" si="97"/>
        <v>46023.899999999994</v>
      </c>
      <c r="AA537" s="139">
        <f t="shared" si="99"/>
        <v>142974.95507999999</v>
      </c>
      <c r="AC537" s="84">
        <v>8000</v>
      </c>
      <c r="AD537" s="84">
        <v>30000</v>
      </c>
      <c r="AE537" s="84">
        <v>100</v>
      </c>
      <c r="AF537" s="84">
        <v>6</v>
      </c>
      <c r="AG537" s="84">
        <v>10</v>
      </c>
      <c r="AH537" s="84">
        <v>35000</v>
      </c>
    </row>
    <row r="538" spans="1:34" ht="20.100000000000001" customHeight="1">
      <c r="A538" s="65">
        <v>41327</v>
      </c>
      <c r="B538" s="64">
        <v>0.35972222222222222</v>
      </c>
      <c r="C538" s="8">
        <v>131</v>
      </c>
      <c r="D538" s="8">
        <v>388900</v>
      </c>
      <c r="E538" s="8">
        <f t="shared" si="91"/>
        <v>13160</v>
      </c>
      <c r="F538" s="9">
        <v>7.73</v>
      </c>
      <c r="G538" s="9">
        <v>49.6</v>
      </c>
      <c r="H538" s="9"/>
      <c r="I538" s="8">
        <v>1455</v>
      </c>
      <c r="J538" s="8">
        <f t="shared" si="92"/>
        <v>19147.8</v>
      </c>
      <c r="K538" s="54"/>
      <c r="L538" s="9">
        <v>103.5</v>
      </c>
      <c r="M538" s="8">
        <v>211.99593999999999</v>
      </c>
      <c r="N538" s="8">
        <v>162.99449000000001</v>
      </c>
      <c r="O538" s="8">
        <v>32.321019999999997</v>
      </c>
      <c r="P538" s="8">
        <f t="shared" si="95"/>
        <v>407.31144999999998</v>
      </c>
      <c r="Q538" s="8">
        <f t="shared" si="93"/>
        <v>5360.2186819999997</v>
      </c>
      <c r="R538" s="11" t="s">
        <v>121</v>
      </c>
      <c r="S538" s="9">
        <f t="shared" si="94"/>
        <v>699.60421978501574</v>
      </c>
      <c r="T538" s="25"/>
      <c r="W538" s="139">
        <f t="shared" si="96"/>
        <v>19230.37</v>
      </c>
      <c r="X538" s="139">
        <f t="shared" si="98"/>
        <v>18308.85541</v>
      </c>
      <c r="Z538" s="139">
        <f t="shared" si="97"/>
        <v>43078.520000000004</v>
      </c>
      <c r="AA538" s="139">
        <f t="shared" si="99"/>
        <v>140293.73508000001</v>
      </c>
      <c r="AC538" s="84">
        <v>8000</v>
      </c>
      <c r="AD538" s="84">
        <v>30000</v>
      </c>
      <c r="AE538" s="84">
        <v>100</v>
      </c>
      <c r="AF538" s="84">
        <v>6</v>
      </c>
      <c r="AG538" s="84">
        <v>10</v>
      </c>
      <c r="AH538" s="84">
        <v>35000</v>
      </c>
    </row>
    <row r="539" spans="1:34" ht="20.100000000000001" customHeight="1">
      <c r="A539" s="65">
        <v>41334</v>
      </c>
      <c r="B539" s="64">
        <v>0.35694444444444445</v>
      </c>
      <c r="C539" s="8">
        <v>125</v>
      </c>
      <c r="D539" s="8">
        <v>401380</v>
      </c>
      <c r="E539" s="8">
        <f t="shared" si="91"/>
        <v>12480</v>
      </c>
      <c r="F539" s="9">
        <v>7.65</v>
      </c>
      <c r="G539" s="9">
        <v>50</v>
      </c>
      <c r="H539" s="9"/>
      <c r="I539" s="8">
        <v>1415</v>
      </c>
      <c r="J539" s="8">
        <f t="shared" si="92"/>
        <v>17659.2</v>
      </c>
      <c r="K539" s="54"/>
      <c r="L539" s="9">
        <v>78.55</v>
      </c>
      <c r="M539" s="8">
        <v>171.03099</v>
      </c>
      <c r="N539" s="8">
        <v>185.28967</v>
      </c>
      <c r="O539" s="8">
        <v>24.772600000000001</v>
      </c>
      <c r="P539" s="8">
        <f t="shared" si="95"/>
        <v>381.09325999999999</v>
      </c>
      <c r="Q539" s="8">
        <f t="shared" si="93"/>
        <v>4756.0438848000003</v>
      </c>
      <c r="R539" s="11" t="s">
        <v>121</v>
      </c>
      <c r="S539" s="9">
        <f t="shared" si="94"/>
        <v>625.68927660880854</v>
      </c>
      <c r="T539" s="25"/>
      <c r="W539" s="139">
        <f t="shared" si="96"/>
        <v>18794.079999999998</v>
      </c>
      <c r="X539" s="139">
        <f t="shared" si="98"/>
        <v>18378.811076666665</v>
      </c>
      <c r="Z539" s="139">
        <f t="shared" si="97"/>
        <v>44823.680000000008</v>
      </c>
      <c r="AA539" s="139">
        <f t="shared" si="99"/>
        <v>139454.26708000002</v>
      </c>
      <c r="AC539" s="84">
        <v>8000</v>
      </c>
      <c r="AD539" s="84">
        <v>30000</v>
      </c>
      <c r="AE539" s="84">
        <v>100</v>
      </c>
      <c r="AF539" s="84">
        <v>6</v>
      </c>
      <c r="AG539" s="84">
        <v>10</v>
      </c>
      <c r="AH539" s="84">
        <v>35000</v>
      </c>
    </row>
    <row r="540" spans="1:34" ht="20.100000000000001" customHeight="1">
      <c r="A540" s="65">
        <v>41341</v>
      </c>
      <c r="B540" s="64">
        <v>0.38750000000000001</v>
      </c>
      <c r="C540" s="8">
        <v>147</v>
      </c>
      <c r="D540" s="8">
        <v>416060</v>
      </c>
      <c r="E540" s="8">
        <f t="shared" si="91"/>
        <v>14680</v>
      </c>
      <c r="F540" s="9">
        <v>7.43</v>
      </c>
      <c r="G540" s="9">
        <v>60.4</v>
      </c>
      <c r="H540" s="8">
        <v>1325</v>
      </c>
      <c r="I540" s="8">
        <v>1347</v>
      </c>
      <c r="J540" s="8">
        <f t="shared" si="92"/>
        <v>19773.96</v>
      </c>
      <c r="K540" s="54"/>
      <c r="L540" s="9">
        <v>71.430000000000007</v>
      </c>
      <c r="M540" s="8">
        <v>156.18656999999999</v>
      </c>
      <c r="N540" s="8">
        <v>155.92447000000001</v>
      </c>
      <c r="O540" s="8">
        <v>9.4443099999999998</v>
      </c>
      <c r="P540" s="8">
        <f t="shared" si="95"/>
        <v>321.55534999999998</v>
      </c>
      <c r="Q540" s="8">
        <f t="shared" si="93"/>
        <v>4720.432538</v>
      </c>
      <c r="R540" s="11" t="s">
        <v>121</v>
      </c>
      <c r="S540" s="9">
        <f t="shared" si="94"/>
        <v>613.94781402847912</v>
      </c>
      <c r="T540" s="25"/>
      <c r="W540" s="139">
        <f t="shared" si="96"/>
        <v>19715.47</v>
      </c>
      <c r="X540" s="139">
        <f t="shared" si="98"/>
        <v>18763.986076666664</v>
      </c>
      <c r="Z540" s="139">
        <f t="shared" si="97"/>
        <v>41138.119999999995</v>
      </c>
      <c r="AA540" s="139">
        <f t="shared" si="99"/>
        <v>134832.16708000001</v>
      </c>
      <c r="AC540" s="84">
        <v>8000</v>
      </c>
      <c r="AD540" s="84">
        <v>30000</v>
      </c>
      <c r="AE540" s="84">
        <v>100</v>
      </c>
      <c r="AF540" s="84">
        <v>6</v>
      </c>
      <c r="AG540" s="84">
        <v>10</v>
      </c>
      <c r="AH540" s="84">
        <v>35000</v>
      </c>
    </row>
    <row r="541" spans="1:34" ht="20.100000000000001" customHeight="1">
      <c r="A541" s="65">
        <v>41348</v>
      </c>
      <c r="B541" s="64">
        <v>0.3611111111111111</v>
      </c>
      <c r="C541" s="8">
        <v>154</v>
      </c>
      <c r="D541" s="8">
        <v>430460</v>
      </c>
      <c r="E541" s="8">
        <f t="shared" si="91"/>
        <v>14400</v>
      </c>
      <c r="F541" s="9">
        <v>7.82</v>
      </c>
      <c r="G541" s="9">
        <v>71.599999999999994</v>
      </c>
      <c r="H541" s="8">
        <v>1362.4</v>
      </c>
      <c r="I541" s="8">
        <v>1432</v>
      </c>
      <c r="J541" s="8">
        <f t="shared" si="92"/>
        <v>20620.8</v>
      </c>
      <c r="K541" s="54"/>
      <c r="L541" s="9">
        <v>97.86</v>
      </c>
      <c r="M541" s="8">
        <v>109.73322</v>
      </c>
      <c r="N541" s="8">
        <v>179.56242</v>
      </c>
      <c r="O541" s="8">
        <v>33.612760000000002</v>
      </c>
      <c r="P541" s="8">
        <f t="shared" si="95"/>
        <v>322.90839999999997</v>
      </c>
      <c r="Q541" s="8">
        <f t="shared" si="93"/>
        <v>4649.8809600000004</v>
      </c>
      <c r="R541" s="11" t="s">
        <v>121</v>
      </c>
      <c r="S541" s="9">
        <f t="shared" si="94"/>
        <v>625.38135912472103</v>
      </c>
      <c r="T541" s="25"/>
      <c r="W541" s="139">
        <f t="shared" si="96"/>
        <v>19300.439999999999</v>
      </c>
      <c r="X541" s="139">
        <f t="shared" si="98"/>
        <v>18686.515243333331</v>
      </c>
      <c r="Z541" s="139">
        <f t="shared" si="97"/>
        <v>42798.240000000005</v>
      </c>
      <c r="AA541" s="139">
        <f t="shared" si="99"/>
        <v>135761.81708000004</v>
      </c>
      <c r="AC541" s="84">
        <v>8000</v>
      </c>
      <c r="AD541" s="84">
        <v>30000</v>
      </c>
      <c r="AE541" s="84">
        <v>100</v>
      </c>
      <c r="AF541" s="84">
        <v>6</v>
      </c>
      <c r="AG541" s="84">
        <v>10</v>
      </c>
      <c r="AH541" s="84">
        <v>35000</v>
      </c>
    </row>
    <row r="542" spans="1:34" ht="20.100000000000001" customHeight="1">
      <c r="A542" s="65">
        <v>41355</v>
      </c>
      <c r="B542" s="64">
        <v>0.38541666666666669</v>
      </c>
      <c r="C542" s="8">
        <v>143</v>
      </c>
      <c r="D542" s="8">
        <v>444770</v>
      </c>
      <c r="E542" s="8">
        <f t="shared" si="91"/>
        <v>14310</v>
      </c>
      <c r="F542" s="9">
        <v>7.71</v>
      </c>
      <c r="G542" s="9">
        <v>64.8</v>
      </c>
      <c r="H542" s="8">
        <v>1263.2</v>
      </c>
      <c r="I542" s="8">
        <v>1503</v>
      </c>
      <c r="J542" s="8">
        <f t="shared" si="92"/>
        <v>21507.93</v>
      </c>
      <c r="K542" s="54"/>
      <c r="L542" s="9">
        <v>109</v>
      </c>
      <c r="M542" s="8">
        <v>158.15479999999999</v>
      </c>
      <c r="N542" s="8">
        <v>184.87877</v>
      </c>
      <c r="O542" s="8">
        <v>26.795310000000001</v>
      </c>
      <c r="P542" s="8">
        <f t="shared" si="95"/>
        <v>369.82888000000003</v>
      </c>
      <c r="Q542" s="8">
        <f t="shared" si="93"/>
        <v>5292.2512728000002</v>
      </c>
      <c r="R542" s="11" t="s">
        <v>121</v>
      </c>
      <c r="S542" s="9">
        <f t="shared" si="94"/>
        <v>699.23175014559968</v>
      </c>
      <c r="T542" s="25"/>
      <c r="W542" s="139">
        <f t="shared" si="96"/>
        <v>19890.472500000003</v>
      </c>
      <c r="X542" s="139">
        <f t="shared" si="98"/>
        <v>18955.948576666666</v>
      </c>
      <c r="Z542" s="139">
        <f t="shared" si="97"/>
        <v>40438.109999999986</v>
      </c>
      <c r="AA542" s="139">
        <f t="shared" si="99"/>
        <v>132528.61708000003</v>
      </c>
      <c r="AC542" s="84">
        <v>8000</v>
      </c>
      <c r="AD542" s="84">
        <v>30000</v>
      </c>
      <c r="AE542" s="84">
        <v>100</v>
      </c>
      <c r="AF542" s="84">
        <v>6</v>
      </c>
      <c r="AG542" s="84">
        <v>10</v>
      </c>
      <c r="AH542" s="84">
        <v>35000</v>
      </c>
    </row>
    <row r="543" spans="1:34" ht="20.100000000000001" customHeight="1">
      <c r="A543" s="65">
        <v>41362</v>
      </c>
      <c r="B543" s="64">
        <v>0.41319444444444442</v>
      </c>
      <c r="C543" s="8">
        <v>138</v>
      </c>
      <c r="D543" s="8">
        <v>458640</v>
      </c>
      <c r="E543" s="8">
        <f t="shared" si="91"/>
        <v>13870</v>
      </c>
      <c r="F543" s="9">
        <v>7.15</v>
      </c>
      <c r="G543" s="9">
        <v>51.6</v>
      </c>
      <c r="H543" s="8">
        <v>1107.2</v>
      </c>
      <c r="I543" s="8">
        <v>1359</v>
      </c>
      <c r="J543" s="8">
        <f t="shared" si="92"/>
        <v>18849.330000000002</v>
      </c>
      <c r="K543" s="54"/>
      <c r="L543" s="9">
        <v>101.2</v>
      </c>
      <c r="M543" s="8">
        <v>59.000599999999999</v>
      </c>
      <c r="N543" s="8">
        <v>176.70563999999999</v>
      </c>
      <c r="O543" s="8">
        <v>11.8393</v>
      </c>
      <c r="P543" s="8">
        <f t="shared" si="95"/>
        <v>247.54553999999999</v>
      </c>
      <c r="Q543" s="8">
        <f t="shared" si="93"/>
        <v>3433.4566398000002</v>
      </c>
      <c r="R543" s="11" t="s">
        <v>121</v>
      </c>
      <c r="S543" s="9">
        <f t="shared" si="94"/>
        <v>464.07531272500921</v>
      </c>
      <c r="T543" s="25"/>
      <c r="W543" s="139">
        <f t="shared" si="96"/>
        <v>20188.004999999997</v>
      </c>
      <c r="X543" s="139">
        <f t="shared" si="98"/>
        <v>19223.219166666662</v>
      </c>
      <c r="Z543" s="139">
        <f t="shared" si="97"/>
        <v>39247.98000000001</v>
      </c>
      <c r="AA543" s="139">
        <f t="shared" si="99"/>
        <v>129321.37000000005</v>
      </c>
      <c r="AC543" s="84">
        <v>8000</v>
      </c>
      <c r="AD543" s="84">
        <v>30000</v>
      </c>
      <c r="AE543" s="84">
        <v>100</v>
      </c>
      <c r="AF543" s="84">
        <v>6</v>
      </c>
      <c r="AG543" s="84">
        <v>10</v>
      </c>
      <c r="AH543" s="84">
        <v>35000</v>
      </c>
    </row>
    <row r="544" spans="1:34" ht="20.100000000000001" customHeight="1">
      <c r="A544" s="65">
        <v>41369</v>
      </c>
      <c r="B544" s="64">
        <v>0.37708333333333338</v>
      </c>
      <c r="C544" s="8">
        <v>141</v>
      </c>
      <c r="D544" s="8">
        <v>472830</v>
      </c>
      <c r="E544" s="8">
        <f t="shared" si="91"/>
        <v>14190</v>
      </c>
      <c r="F544" s="9">
        <v>7.68</v>
      </c>
      <c r="G544" s="9">
        <v>50</v>
      </c>
      <c r="H544" s="8">
        <v>1191.5999999999999</v>
      </c>
      <c r="I544" s="8">
        <v>1332.4</v>
      </c>
      <c r="J544" s="8">
        <f t="shared" si="92"/>
        <v>18906.756000000001</v>
      </c>
      <c r="K544" s="54"/>
      <c r="L544" s="9">
        <v>100.3</v>
      </c>
      <c r="M544" s="8">
        <v>117.07429999999999</v>
      </c>
      <c r="N544" s="8">
        <v>142.36396999999999</v>
      </c>
      <c r="O544" s="8">
        <v>16.824349999999999</v>
      </c>
      <c r="P544" s="8">
        <f t="shared" si="95"/>
        <v>276.26261999999997</v>
      </c>
      <c r="Q544" s="8">
        <f t="shared" si="93"/>
        <v>3920.1665777999997</v>
      </c>
      <c r="R544" s="11" t="s">
        <v>121</v>
      </c>
      <c r="S544" s="9">
        <f t="shared" si="94"/>
        <v>517.22375276994148</v>
      </c>
      <c r="T544" s="25"/>
      <c r="W544" s="139">
        <f t="shared" si="96"/>
        <v>19971.203999999998</v>
      </c>
      <c r="X544" s="139">
        <f t="shared" si="98"/>
        <v>19027.752999999997</v>
      </c>
      <c r="Z544" s="139">
        <f t="shared" si="97"/>
        <v>40115.184000000008</v>
      </c>
      <c r="AA544" s="139">
        <f t="shared" si="99"/>
        <v>131666.96400000004</v>
      </c>
      <c r="AC544" s="84">
        <v>8000</v>
      </c>
      <c r="AD544" s="84">
        <v>30000</v>
      </c>
      <c r="AE544" s="84">
        <v>100</v>
      </c>
      <c r="AF544" s="84">
        <v>6</v>
      </c>
      <c r="AG544" s="84">
        <v>10</v>
      </c>
      <c r="AH544" s="84">
        <v>35000</v>
      </c>
    </row>
    <row r="545" spans="1:34" ht="20.100000000000001" customHeight="1">
      <c r="A545" s="65">
        <v>41406</v>
      </c>
      <c r="B545" s="64">
        <v>0.32013888888888892</v>
      </c>
      <c r="C545" s="8">
        <v>156</v>
      </c>
      <c r="D545" s="8">
        <v>488360</v>
      </c>
      <c r="E545" s="8">
        <f t="shared" si="91"/>
        <v>15530</v>
      </c>
      <c r="F545" s="9">
        <v>7.62</v>
      </c>
      <c r="G545" s="9">
        <v>51.6</v>
      </c>
      <c r="H545" s="8">
        <v>1194.4000000000001</v>
      </c>
      <c r="I545" s="8">
        <v>1285</v>
      </c>
      <c r="J545" s="8">
        <f t="shared" si="92"/>
        <v>19956.05</v>
      </c>
      <c r="K545" s="54"/>
      <c r="L545" s="9">
        <v>80.14</v>
      </c>
      <c r="M545" s="8">
        <v>133.02678</v>
      </c>
      <c r="N545" s="8">
        <v>197.49767</v>
      </c>
      <c r="O545" s="8">
        <v>20.925180000000001</v>
      </c>
      <c r="P545" s="8">
        <f t="shared" si="95"/>
        <v>351.44963000000001</v>
      </c>
      <c r="Q545" s="8">
        <f t="shared" si="93"/>
        <v>5458.0127538999996</v>
      </c>
      <c r="R545" s="11" t="s">
        <v>121</v>
      </c>
      <c r="S545" s="9">
        <f t="shared" si="94"/>
        <v>724.64407761836094</v>
      </c>
      <c r="T545" s="25"/>
      <c r="W545" s="139">
        <f t="shared" si="96"/>
        <v>19805.016500000002</v>
      </c>
      <c r="X545" s="139">
        <f t="shared" si="98"/>
        <v>19199.827166666666</v>
      </c>
      <c r="Z545" s="139">
        <f t="shared" si="97"/>
        <v>40779.933999999994</v>
      </c>
      <c r="AA545" s="139">
        <f t="shared" si="99"/>
        <v>129602.07400000002</v>
      </c>
      <c r="AC545" s="84">
        <v>8000</v>
      </c>
      <c r="AD545" s="84">
        <v>30000</v>
      </c>
      <c r="AE545" s="84">
        <v>100</v>
      </c>
      <c r="AF545" s="84">
        <v>6</v>
      </c>
      <c r="AG545" s="84">
        <v>10</v>
      </c>
      <c r="AH545" s="84">
        <v>35000</v>
      </c>
    </row>
    <row r="546" spans="1:34" ht="20.100000000000001" customHeight="1">
      <c r="A546" s="65">
        <v>41383</v>
      </c>
      <c r="B546" s="64">
        <v>0.31874999999999998</v>
      </c>
      <c r="C546" s="8">
        <v>127</v>
      </c>
      <c r="D546" s="8">
        <v>140</v>
      </c>
      <c r="E546" s="8">
        <v>11780</v>
      </c>
      <c r="F546" s="9">
        <v>7.12</v>
      </c>
      <c r="G546" s="9">
        <v>85.2</v>
      </c>
      <c r="H546" s="8">
        <v>1148</v>
      </c>
      <c r="I546" s="8">
        <v>1261</v>
      </c>
      <c r="J546" s="8">
        <f t="shared" si="92"/>
        <v>14854.58</v>
      </c>
      <c r="K546" s="54"/>
      <c r="L546" s="9">
        <v>75.19</v>
      </c>
      <c r="M546" s="8">
        <v>55.941009999999999</v>
      </c>
      <c r="N546" s="8">
        <v>183.40947</v>
      </c>
      <c r="O546" s="8">
        <v>20.479140000000001</v>
      </c>
      <c r="P546" s="8">
        <f t="shared" si="95"/>
        <v>259.82961999999998</v>
      </c>
      <c r="Q546" s="8">
        <f t="shared" si="93"/>
        <v>3060.7929236</v>
      </c>
      <c r="R546" s="11" t="s">
        <v>121</v>
      </c>
      <c r="S546" s="9">
        <f t="shared" si="94"/>
        <v>417.15789191872364</v>
      </c>
      <c r="T546" s="25"/>
      <c r="W546" s="139">
        <f t="shared" si="96"/>
        <v>18141.679</v>
      </c>
      <c r="X546" s="139">
        <f t="shared" si="98"/>
        <v>19087.507166666659</v>
      </c>
      <c r="Z546" s="139">
        <f t="shared" si="97"/>
        <v>47433.284</v>
      </c>
      <c r="AA546" s="139">
        <f t="shared" si="99"/>
        <v>130949.91400000008</v>
      </c>
      <c r="AC546" s="84">
        <v>8000</v>
      </c>
      <c r="AD546" s="84">
        <v>30000</v>
      </c>
      <c r="AE546" s="84">
        <v>100</v>
      </c>
      <c r="AF546" s="84">
        <v>6</v>
      </c>
      <c r="AG546" s="84">
        <v>10</v>
      </c>
      <c r="AH546" s="84">
        <v>35000</v>
      </c>
    </row>
    <row r="547" spans="1:34" ht="20.100000000000001" customHeight="1">
      <c r="A547" s="65">
        <v>41390</v>
      </c>
      <c r="B547" s="64">
        <v>0.31944444444444448</v>
      </c>
      <c r="C547" s="8">
        <v>182</v>
      </c>
      <c r="D547" s="8">
        <v>13640</v>
      </c>
      <c r="E547" s="8">
        <f t="shared" ref="E547:E583" si="100">D547-D546</f>
        <v>13500</v>
      </c>
      <c r="F547" s="9">
        <v>7.86</v>
      </c>
      <c r="G547" s="9">
        <v>89.2</v>
      </c>
      <c r="H547" s="8">
        <v>1339.8</v>
      </c>
      <c r="I547" s="8">
        <v>1487.6</v>
      </c>
      <c r="J547" s="8">
        <f t="shared" si="92"/>
        <v>20082.599999999999</v>
      </c>
      <c r="K547" s="54"/>
      <c r="L547" s="9">
        <v>102.3</v>
      </c>
      <c r="M547" s="8">
        <v>136.41861</v>
      </c>
      <c r="N547" s="8">
        <v>206.56992</v>
      </c>
      <c r="O547" s="8">
        <v>31.260269999999998</v>
      </c>
      <c r="P547" s="8">
        <f t="shared" si="95"/>
        <v>374.24879999999996</v>
      </c>
      <c r="Q547" s="8">
        <f t="shared" si="93"/>
        <v>5052.3588</v>
      </c>
      <c r="R547" s="11" t="s">
        <v>121</v>
      </c>
      <c r="S547" s="9">
        <f t="shared" si="94"/>
        <v>674.83039804553937</v>
      </c>
      <c r="T547" s="25"/>
      <c r="W547" s="139">
        <f t="shared" si="96"/>
        <v>18449.996500000001</v>
      </c>
      <c r="X547" s="139">
        <f t="shared" si="98"/>
        <v>19144.027166666667</v>
      </c>
      <c r="Z547" s="139">
        <f t="shared" si="97"/>
        <v>46200.013999999996</v>
      </c>
      <c r="AA547" s="139">
        <f t="shared" si="99"/>
        <v>130271.674</v>
      </c>
      <c r="AC547" s="84">
        <v>8000</v>
      </c>
      <c r="AD547" s="84">
        <v>30000</v>
      </c>
      <c r="AE547" s="84">
        <v>100</v>
      </c>
      <c r="AF547" s="84">
        <v>6</v>
      </c>
      <c r="AG547" s="84">
        <v>10</v>
      </c>
      <c r="AH547" s="84">
        <v>35000</v>
      </c>
    </row>
    <row r="548" spans="1:34" ht="20.100000000000001" customHeight="1">
      <c r="A548" s="65">
        <v>41397</v>
      </c>
      <c r="B548" s="64">
        <v>0.39583333333333331</v>
      </c>
      <c r="C548" s="8">
        <v>134</v>
      </c>
      <c r="D548" s="8">
        <v>27300</v>
      </c>
      <c r="E548" s="8">
        <f t="shared" si="100"/>
        <v>13660</v>
      </c>
      <c r="F548" s="9">
        <v>7.47</v>
      </c>
      <c r="G548" s="9">
        <v>56.8</v>
      </c>
      <c r="H548" s="8">
        <v>1586</v>
      </c>
      <c r="I548" s="8">
        <v>1617.3822709999999</v>
      </c>
      <c r="J548" s="8">
        <f t="shared" ref="J548:J579" si="101">E548*I548/1000</f>
        <v>22093.44182186</v>
      </c>
      <c r="K548" s="54"/>
      <c r="L548" s="9">
        <v>114.4</v>
      </c>
      <c r="M548" s="8">
        <v>184.33456000000001</v>
      </c>
      <c r="N548" s="8">
        <v>245.17751999999999</v>
      </c>
      <c r="O548" s="8">
        <v>44.723770000000002</v>
      </c>
      <c r="P548" s="8">
        <f t="shared" ref="P548:P579" si="102">M548+N548+O548</f>
        <v>474.23584999999997</v>
      </c>
      <c r="Q548" s="8">
        <f t="shared" ref="Q548:Q579" si="103">E548*P548/1000</f>
        <v>6478.0617109999994</v>
      </c>
      <c r="R548" s="11" t="s">
        <v>121</v>
      </c>
      <c r="S548" s="9">
        <f t="shared" ref="S548:S579" si="104">((O548*14/87)+(N548*14/101)+(M548*14/117))*(E548/1000)</f>
        <v>863.84553385952199</v>
      </c>
      <c r="T548" s="25"/>
      <c r="W548" s="139">
        <f t="shared" si="96"/>
        <v>19246.667955465</v>
      </c>
      <c r="X548" s="139">
        <f t="shared" si="98"/>
        <v>19644.447318488332</v>
      </c>
      <c r="Z548" s="139">
        <f t="shared" si="97"/>
        <v>43013.32817814</v>
      </c>
      <c r="AA548" s="139">
        <f t="shared" si="99"/>
        <v>124266.63217814002</v>
      </c>
      <c r="AC548" s="84">
        <v>8000</v>
      </c>
      <c r="AD548" s="84">
        <v>30000</v>
      </c>
      <c r="AE548" s="84">
        <v>100</v>
      </c>
      <c r="AF548" s="84">
        <v>6</v>
      </c>
      <c r="AG548" s="84">
        <v>10</v>
      </c>
      <c r="AH548" s="84">
        <v>35000</v>
      </c>
    </row>
    <row r="549" spans="1:34" ht="20.100000000000001" customHeight="1">
      <c r="A549" s="65">
        <v>41404</v>
      </c>
      <c r="B549" s="64">
        <v>0.38611111111111113</v>
      </c>
      <c r="C549" s="8">
        <v>136</v>
      </c>
      <c r="D549" s="8">
        <v>40860</v>
      </c>
      <c r="E549" s="8">
        <f t="shared" si="100"/>
        <v>13560</v>
      </c>
      <c r="F549" s="9">
        <v>7.59</v>
      </c>
      <c r="G549" s="9">
        <v>64</v>
      </c>
      <c r="H549" s="8">
        <v>1509.6</v>
      </c>
      <c r="I549" s="8">
        <v>1469</v>
      </c>
      <c r="J549" s="8">
        <f t="shared" si="101"/>
        <v>19919.64</v>
      </c>
      <c r="K549" s="54"/>
      <c r="L549" s="9">
        <v>88.91</v>
      </c>
      <c r="M549" s="8">
        <v>163.39552</v>
      </c>
      <c r="N549" s="8">
        <v>241.625</v>
      </c>
      <c r="O549" s="8">
        <v>37.77861</v>
      </c>
      <c r="P549" s="8">
        <f t="shared" si="102"/>
        <v>442.79913000000005</v>
      </c>
      <c r="Q549" s="8">
        <f t="shared" si="103"/>
        <v>6004.3562028000006</v>
      </c>
      <c r="R549" s="11" t="s">
        <v>121</v>
      </c>
      <c r="S549" s="9">
        <f t="shared" si="104"/>
        <v>801.71454464386727</v>
      </c>
      <c r="T549" s="25"/>
      <c r="W549" s="139">
        <f t="shared" si="96"/>
        <v>19237.565455464999</v>
      </c>
      <c r="X549" s="139">
        <f t="shared" si="98"/>
        <v>19447.673985154997</v>
      </c>
      <c r="Z549" s="139">
        <f t="shared" si="97"/>
        <v>43049.738178140004</v>
      </c>
      <c r="AA549" s="139">
        <f t="shared" si="99"/>
        <v>126627.91217814002</v>
      </c>
      <c r="AC549" s="84">
        <v>8000</v>
      </c>
      <c r="AD549" s="84">
        <v>30000</v>
      </c>
      <c r="AE549" s="84">
        <v>100</v>
      </c>
      <c r="AF549" s="84">
        <v>6</v>
      </c>
      <c r="AG549" s="84">
        <v>10</v>
      </c>
      <c r="AH549" s="84">
        <v>35000</v>
      </c>
    </row>
    <row r="550" spans="1:34" ht="20.100000000000001" customHeight="1">
      <c r="A550" s="65">
        <v>41411</v>
      </c>
      <c r="B550" s="64">
        <v>0.31666666666666665</v>
      </c>
      <c r="C550" s="8">
        <v>141</v>
      </c>
      <c r="D550" s="8">
        <v>54280</v>
      </c>
      <c r="E550" s="8">
        <f t="shared" si="100"/>
        <v>13420</v>
      </c>
      <c r="F550" s="9">
        <v>7.4</v>
      </c>
      <c r="G550" s="9">
        <v>83.6</v>
      </c>
      <c r="H550" s="8">
        <v>1300</v>
      </c>
      <c r="I550" s="8">
        <v>1347.5</v>
      </c>
      <c r="J550" s="8">
        <f t="shared" si="101"/>
        <v>18083.45</v>
      </c>
      <c r="K550" s="54"/>
      <c r="L550" s="9">
        <v>51.54</v>
      </c>
      <c r="M550" s="8">
        <v>253.42757</v>
      </c>
      <c r="N550" s="8">
        <v>150.08336</v>
      </c>
      <c r="O550" s="8">
        <v>19.818480000000001</v>
      </c>
      <c r="P550" s="8">
        <f t="shared" si="102"/>
        <v>423.32941000000005</v>
      </c>
      <c r="Q550" s="8">
        <f t="shared" si="103"/>
        <v>5681.0806822000004</v>
      </c>
      <c r="R550" s="11" t="s">
        <v>121</v>
      </c>
      <c r="S550" s="9">
        <f t="shared" si="104"/>
        <v>728.94059830504978</v>
      </c>
      <c r="T550" s="25"/>
      <c r="W550" s="139">
        <f t="shared" si="96"/>
        <v>20044.782955464998</v>
      </c>
      <c r="X550" s="139">
        <f t="shared" si="98"/>
        <v>19358.978151821666</v>
      </c>
      <c r="Z550" s="139">
        <f t="shared" si="97"/>
        <v>39820.868178140008</v>
      </c>
      <c r="AA550" s="139">
        <f t="shared" si="99"/>
        <v>127692.26217813999</v>
      </c>
      <c r="AC550" s="84">
        <v>8000</v>
      </c>
      <c r="AD550" s="84">
        <v>30000</v>
      </c>
      <c r="AE550" s="84">
        <v>100</v>
      </c>
      <c r="AF550" s="84">
        <v>6</v>
      </c>
      <c r="AG550" s="84">
        <v>10</v>
      </c>
      <c r="AH550" s="84">
        <v>35000</v>
      </c>
    </row>
    <row r="551" spans="1:34" ht="20.100000000000001" customHeight="1">
      <c r="A551" s="65">
        <v>41418</v>
      </c>
      <c r="B551" s="64">
        <v>0.3215277777777778</v>
      </c>
      <c r="C551" s="8">
        <v>166</v>
      </c>
      <c r="D551" s="8">
        <v>68260</v>
      </c>
      <c r="E551" s="8">
        <f t="shared" si="100"/>
        <v>13980</v>
      </c>
      <c r="F551" s="9">
        <v>7.62</v>
      </c>
      <c r="G551" s="9">
        <v>62.8</v>
      </c>
      <c r="H551" s="8">
        <v>1665.2</v>
      </c>
      <c r="I551" s="8">
        <v>1535</v>
      </c>
      <c r="J551" s="8">
        <f t="shared" si="101"/>
        <v>21459.3</v>
      </c>
      <c r="K551" s="54"/>
      <c r="L551" s="9">
        <v>83.96</v>
      </c>
      <c r="M551" s="8">
        <v>208.97085999999999</v>
      </c>
      <c r="N551" s="8">
        <v>158.68427</v>
      </c>
      <c r="O551" s="8">
        <v>29.781880000000001</v>
      </c>
      <c r="P551" s="8">
        <f t="shared" si="102"/>
        <v>397.43700999999999</v>
      </c>
      <c r="Q551" s="8">
        <f t="shared" si="103"/>
        <v>5556.1693998000001</v>
      </c>
      <c r="R551" s="11" t="s">
        <v>121</v>
      </c>
      <c r="S551" s="9">
        <f t="shared" si="104"/>
        <v>724.07153647099994</v>
      </c>
      <c r="T551" s="25"/>
      <c r="W551" s="139">
        <f t="shared" si="96"/>
        <v>20388.957955465001</v>
      </c>
      <c r="X551" s="139">
        <f t="shared" si="98"/>
        <v>19675.653151821665</v>
      </c>
      <c r="Z551" s="139">
        <f t="shared" si="97"/>
        <v>38444.168178139997</v>
      </c>
      <c r="AA551" s="139">
        <f t="shared" si="99"/>
        <v>123892.16217814002</v>
      </c>
      <c r="AC551" s="84">
        <v>8000</v>
      </c>
      <c r="AD551" s="84">
        <v>30000</v>
      </c>
      <c r="AE551" s="84">
        <v>100</v>
      </c>
      <c r="AF551" s="84">
        <v>6</v>
      </c>
      <c r="AG551" s="84">
        <v>10</v>
      </c>
      <c r="AH551" s="84">
        <v>35000</v>
      </c>
    </row>
    <row r="552" spans="1:34" ht="20.100000000000001" customHeight="1">
      <c r="A552" s="65">
        <v>41425</v>
      </c>
      <c r="B552" s="64"/>
      <c r="C552" s="8">
        <v>129</v>
      </c>
      <c r="D552" s="8">
        <v>81160</v>
      </c>
      <c r="E552" s="8">
        <f t="shared" si="100"/>
        <v>12900</v>
      </c>
      <c r="F552" s="9">
        <v>7.33</v>
      </c>
      <c r="G552" s="9">
        <v>65.599999999999994</v>
      </c>
      <c r="H552" s="8">
        <v>1613</v>
      </c>
      <c r="I552" s="8">
        <v>1577.8</v>
      </c>
      <c r="J552" s="8">
        <f t="shared" si="101"/>
        <v>20353.62</v>
      </c>
      <c r="K552" s="54"/>
      <c r="L552" s="9">
        <v>96.65</v>
      </c>
      <c r="M552" s="8">
        <v>226.75611000000001</v>
      </c>
      <c r="N552" s="8">
        <v>159.78998000000001</v>
      </c>
      <c r="O552" s="8">
        <v>39.770409999999998</v>
      </c>
      <c r="P552" s="8">
        <f t="shared" si="102"/>
        <v>426.31650000000002</v>
      </c>
      <c r="Q552" s="8">
        <f t="shared" si="103"/>
        <v>5499.4828500000003</v>
      </c>
      <c r="R552" s="11" t="s">
        <v>121</v>
      </c>
      <c r="S552" s="9">
        <f t="shared" si="104"/>
        <v>718.29976046663353</v>
      </c>
      <c r="T552" s="25"/>
      <c r="W552" s="139">
        <f t="shared" si="96"/>
        <v>19954.002499999999</v>
      </c>
      <c r="X552" s="139">
        <f t="shared" si="98"/>
        <v>19723.958151821669</v>
      </c>
      <c r="Z552" s="139">
        <f t="shared" si="97"/>
        <v>40183.990000000005</v>
      </c>
      <c r="AA552" s="139">
        <f t="shared" si="99"/>
        <v>123312.50217813998</v>
      </c>
      <c r="AC552" s="84">
        <v>8000</v>
      </c>
      <c r="AD552" s="84">
        <v>30000</v>
      </c>
      <c r="AE552" s="84">
        <v>100</v>
      </c>
      <c r="AF552" s="84">
        <v>6</v>
      </c>
      <c r="AG552" s="84">
        <v>10</v>
      </c>
      <c r="AH552" s="84">
        <v>35000</v>
      </c>
    </row>
    <row r="553" spans="1:34" ht="20.100000000000001" customHeight="1">
      <c r="A553" s="65">
        <v>41432</v>
      </c>
      <c r="B553" s="64">
        <v>0.32291666666666669</v>
      </c>
      <c r="C553" s="8">
        <v>135</v>
      </c>
      <c r="D553" s="8">
        <v>94710</v>
      </c>
      <c r="E553" s="8">
        <f t="shared" si="100"/>
        <v>13550</v>
      </c>
      <c r="F553" s="9">
        <v>7.54</v>
      </c>
      <c r="G553" s="9">
        <v>62.8</v>
      </c>
      <c r="H553" s="8">
        <v>1836</v>
      </c>
      <c r="I553" s="8">
        <v>1591</v>
      </c>
      <c r="J553" s="8">
        <f t="shared" si="101"/>
        <v>21558.05</v>
      </c>
      <c r="K553" s="54"/>
      <c r="L553" s="9">
        <v>97.02</v>
      </c>
      <c r="M553" s="8">
        <v>168.28739999999999</v>
      </c>
      <c r="N553" s="8">
        <v>190.56068999999999</v>
      </c>
      <c r="O553" s="8">
        <v>34.511009999999999</v>
      </c>
      <c r="P553" s="8">
        <f t="shared" si="102"/>
        <v>393.35909999999996</v>
      </c>
      <c r="Q553" s="8">
        <f t="shared" si="103"/>
        <v>5330.015805</v>
      </c>
      <c r="R553" s="11" t="s">
        <v>121</v>
      </c>
      <c r="S553" s="9">
        <f t="shared" si="104"/>
        <v>706.02007763552808</v>
      </c>
      <c r="T553" s="25"/>
      <c r="W553" s="139">
        <f t="shared" si="96"/>
        <v>20363.605</v>
      </c>
      <c r="X553" s="139">
        <f t="shared" si="98"/>
        <v>19802.062318488333</v>
      </c>
      <c r="Z553" s="139">
        <f t="shared" si="97"/>
        <v>38545.58</v>
      </c>
      <c r="AA553" s="139">
        <f t="shared" si="99"/>
        <v>122375.25217813998</v>
      </c>
      <c r="AC553" s="84">
        <v>8000</v>
      </c>
      <c r="AD553" s="84">
        <v>30000</v>
      </c>
      <c r="AE553" s="84">
        <v>100</v>
      </c>
      <c r="AF553" s="84">
        <v>6</v>
      </c>
      <c r="AG553" s="84">
        <v>10</v>
      </c>
      <c r="AH553" s="84">
        <v>35000</v>
      </c>
    </row>
    <row r="554" spans="1:34" ht="20.100000000000001" customHeight="1">
      <c r="A554" s="65">
        <v>41439</v>
      </c>
      <c r="B554" s="64">
        <v>0.3527777777777778</v>
      </c>
      <c r="C554" s="8">
        <v>145</v>
      </c>
      <c r="D554" s="8">
        <v>109220</v>
      </c>
      <c r="E554" s="8">
        <f t="shared" si="100"/>
        <v>14510</v>
      </c>
      <c r="F554" s="9">
        <v>7.6</v>
      </c>
      <c r="G554" s="9">
        <v>57.6</v>
      </c>
      <c r="H554" s="8">
        <v>1902.8</v>
      </c>
      <c r="I554" s="8">
        <v>1525</v>
      </c>
      <c r="J554" s="8">
        <f t="shared" si="101"/>
        <v>22127.75</v>
      </c>
      <c r="K554" s="54"/>
      <c r="L554" s="9">
        <v>98.05</v>
      </c>
      <c r="M554" s="8">
        <v>185.49269000000001</v>
      </c>
      <c r="N554" s="8">
        <v>199.94030000000001</v>
      </c>
      <c r="O554" s="8">
        <v>35.427390000000003</v>
      </c>
      <c r="P554" s="8">
        <f t="shared" si="102"/>
        <v>420.86038000000002</v>
      </c>
      <c r="Q554" s="8">
        <f t="shared" si="103"/>
        <v>6106.6841138</v>
      </c>
      <c r="R554" s="11" t="s">
        <v>121</v>
      </c>
      <c r="S554" s="9">
        <f t="shared" si="104"/>
        <v>806.91797274708495</v>
      </c>
      <c r="T554" s="25"/>
      <c r="W554" s="139">
        <f t="shared" si="96"/>
        <v>21374.68</v>
      </c>
      <c r="X554" s="139">
        <f t="shared" si="98"/>
        <v>19853.713985154998</v>
      </c>
      <c r="Z554" s="139">
        <f t="shared" si="97"/>
        <v>34501.279999999999</v>
      </c>
      <c r="AA554" s="139">
        <f t="shared" si="99"/>
        <v>121755.43217814004</v>
      </c>
      <c r="AC554" s="84">
        <v>8000</v>
      </c>
      <c r="AD554" s="84">
        <v>30000</v>
      </c>
      <c r="AE554" s="84">
        <v>100</v>
      </c>
      <c r="AF554" s="84">
        <v>6</v>
      </c>
      <c r="AG554" s="84">
        <v>10</v>
      </c>
      <c r="AH554" s="84">
        <v>35000</v>
      </c>
    </row>
    <row r="555" spans="1:34" ht="20.100000000000001" customHeight="1">
      <c r="A555" s="65">
        <v>41446</v>
      </c>
      <c r="B555" s="64">
        <v>0.31874999999999998</v>
      </c>
      <c r="C555" s="8">
        <v>132</v>
      </c>
      <c r="D555" s="8">
        <v>122330</v>
      </c>
      <c r="E555" s="8">
        <f t="shared" si="100"/>
        <v>13110</v>
      </c>
      <c r="F555" s="9">
        <v>7.54</v>
      </c>
      <c r="G555" s="9">
        <v>70.400000000000006</v>
      </c>
      <c r="H555" s="8">
        <v>1500</v>
      </c>
      <c r="I555" s="8">
        <v>1420</v>
      </c>
      <c r="J555" s="8">
        <f t="shared" si="101"/>
        <v>18616.2</v>
      </c>
      <c r="K555" s="54"/>
      <c r="L555" s="9">
        <v>100.9</v>
      </c>
      <c r="M555" s="8">
        <v>70.937719999999999</v>
      </c>
      <c r="N555" s="8">
        <v>207.61588800000001</v>
      </c>
      <c r="O555" s="8">
        <v>33.317900000000002</v>
      </c>
      <c r="P555" s="8">
        <f t="shared" si="102"/>
        <v>311.87150800000001</v>
      </c>
      <c r="Q555" s="8">
        <f t="shared" si="103"/>
        <v>4088.6354698800001</v>
      </c>
      <c r="R555" s="11" t="s">
        <v>121</v>
      </c>
      <c r="S555" s="9">
        <f t="shared" si="104"/>
        <v>558.8559020356779</v>
      </c>
      <c r="T555" s="25"/>
      <c r="W555" s="139">
        <f t="shared" si="96"/>
        <v>20663.904999999999</v>
      </c>
      <c r="X555" s="139">
        <f t="shared" si="98"/>
        <v>19834.286485155</v>
      </c>
      <c r="Z555" s="139">
        <f t="shared" si="97"/>
        <v>37344.380000000005</v>
      </c>
      <c r="AA555" s="139">
        <f t="shared" si="99"/>
        <v>121988.56217814001</v>
      </c>
      <c r="AC555" s="84">
        <v>8000</v>
      </c>
      <c r="AD555" s="84">
        <v>30000</v>
      </c>
      <c r="AE555" s="84">
        <v>100</v>
      </c>
      <c r="AF555" s="84">
        <v>6</v>
      </c>
      <c r="AG555" s="84">
        <v>10</v>
      </c>
      <c r="AH555" s="84">
        <v>35000</v>
      </c>
    </row>
    <row r="556" spans="1:34" ht="20.100000000000001" customHeight="1">
      <c r="A556" s="65">
        <v>41453</v>
      </c>
      <c r="B556" s="64">
        <v>0.38611111111111113</v>
      </c>
      <c r="C556" s="8">
        <v>140</v>
      </c>
      <c r="D556" s="8">
        <v>135660</v>
      </c>
      <c r="E556" s="8">
        <f t="shared" si="100"/>
        <v>13330</v>
      </c>
      <c r="F556" s="9">
        <v>7.44</v>
      </c>
      <c r="G556" s="9">
        <v>63.6</v>
      </c>
      <c r="H556" s="8"/>
      <c r="I556" s="8">
        <v>1602</v>
      </c>
      <c r="J556" s="8">
        <f t="shared" si="101"/>
        <v>21354.66</v>
      </c>
      <c r="K556" s="54"/>
      <c r="L556" s="9">
        <v>113.7</v>
      </c>
      <c r="M556" s="8">
        <v>94.753680000000003</v>
      </c>
      <c r="N556" s="8">
        <v>244.78654</v>
      </c>
      <c r="O556" s="8">
        <v>39.991149999999998</v>
      </c>
      <c r="P556" s="8">
        <f t="shared" si="102"/>
        <v>379.53136999999998</v>
      </c>
      <c r="Q556" s="8">
        <f t="shared" si="103"/>
        <v>5059.1531620999995</v>
      </c>
      <c r="R556" s="11" t="s">
        <v>121</v>
      </c>
      <c r="S556" s="9">
        <f t="shared" si="104"/>
        <v>689.2171482994687</v>
      </c>
      <c r="T556" s="25"/>
      <c r="W556" s="139">
        <f t="shared" si="96"/>
        <v>20914.165000000001</v>
      </c>
      <c r="X556" s="139">
        <f t="shared" si="98"/>
        <v>20038.278485154999</v>
      </c>
      <c r="Z556" s="139">
        <f t="shared" si="97"/>
        <v>36343.339999999997</v>
      </c>
      <c r="AA556" s="139">
        <f t="shared" si="99"/>
        <v>119540.65817814</v>
      </c>
      <c r="AC556" s="84">
        <v>8000</v>
      </c>
      <c r="AD556" s="84">
        <v>30000</v>
      </c>
      <c r="AE556" s="84">
        <v>100</v>
      </c>
      <c r="AF556" s="84">
        <v>6</v>
      </c>
      <c r="AG556" s="84">
        <v>10</v>
      </c>
      <c r="AH556" s="84">
        <v>35000</v>
      </c>
    </row>
    <row r="557" spans="1:34" ht="20.100000000000001" customHeight="1">
      <c r="A557" s="65">
        <v>41460</v>
      </c>
      <c r="B557" s="64">
        <v>0.39027777777777778</v>
      </c>
      <c r="C557" s="8">
        <v>129</v>
      </c>
      <c r="D557" s="8">
        <v>148510</v>
      </c>
      <c r="E557" s="8">
        <f t="shared" si="100"/>
        <v>12850</v>
      </c>
      <c r="F557" s="9">
        <v>7.6</v>
      </c>
      <c r="G557" s="9">
        <v>46</v>
      </c>
      <c r="H557" s="8">
        <v>2543</v>
      </c>
      <c r="I557" s="8">
        <v>1584</v>
      </c>
      <c r="J557" s="8">
        <f t="shared" si="101"/>
        <v>20354.400000000001</v>
      </c>
      <c r="K557" s="54"/>
      <c r="L557" s="9">
        <v>90.59</v>
      </c>
      <c r="M557" s="8">
        <v>118.89681</v>
      </c>
      <c r="N557" s="8">
        <v>276.60496999999998</v>
      </c>
      <c r="O557" s="8">
        <v>38.56344</v>
      </c>
      <c r="P557" s="8">
        <f t="shared" si="102"/>
        <v>434.06522000000001</v>
      </c>
      <c r="Q557" s="8">
        <f t="shared" si="103"/>
        <v>5577.7380770000009</v>
      </c>
      <c r="R557" s="11" t="s">
        <v>121</v>
      </c>
      <c r="S557" s="9">
        <f t="shared" si="104"/>
        <v>755.24413598706133</v>
      </c>
      <c r="T557" s="25"/>
      <c r="W557" s="139">
        <f t="shared" si="96"/>
        <v>20613.252500000002</v>
      </c>
      <c r="X557" s="139">
        <f t="shared" si="98"/>
        <v>20071.474318488334</v>
      </c>
      <c r="Z557" s="139">
        <f t="shared" si="97"/>
        <v>37546.989999999991</v>
      </c>
      <c r="AA557" s="139">
        <f t="shared" si="99"/>
        <v>119142.30817814</v>
      </c>
      <c r="AC557" s="84">
        <v>8000</v>
      </c>
      <c r="AD557" s="84">
        <v>30000</v>
      </c>
      <c r="AE557" s="84">
        <v>100</v>
      </c>
      <c r="AF557" s="84">
        <v>6</v>
      </c>
      <c r="AG557" s="84">
        <v>10</v>
      </c>
      <c r="AH557" s="84">
        <v>35000</v>
      </c>
    </row>
    <row r="558" spans="1:34" ht="20.100000000000001" customHeight="1">
      <c r="A558" s="65">
        <v>41467</v>
      </c>
      <c r="B558" s="64">
        <v>0.38472222222222219</v>
      </c>
      <c r="C558" s="8">
        <v>142</v>
      </c>
      <c r="D558" s="8">
        <v>162730</v>
      </c>
      <c r="E558" s="8">
        <f t="shared" si="100"/>
        <v>14220</v>
      </c>
      <c r="F558" s="9">
        <v>7.4</v>
      </c>
      <c r="G558" s="9">
        <v>58</v>
      </c>
      <c r="H558" s="8"/>
      <c r="I558" s="8">
        <v>1479</v>
      </c>
      <c r="J558" s="8">
        <f t="shared" si="101"/>
        <v>21031.38</v>
      </c>
      <c r="K558" s="54"/>
      <c r="L558" s="9">
        <v>100.1</v>
      </c>
      <c r="M558" s="8">
        <v>182.94460000000001</v>
      </c>
      <c r="N558" s="8">
        <v>181.18051</v>
      </c>
      <c r="O558" s="8">
        <v>48.841830000000002</v>
      </c>
      <c r="P558" s="8">
        <f t="shared" si="102"/>
        <v>412.96694000000002</v>
      </c>
      <c r="Q558" s="8">
        <f t="shared" si="103"/>
        <v>5872.3898868000006</v>
      </c>
      <c r="R558" s="11" t="s">
        <v>121</v>
      </c>
      <c r="S558" s="9">
        <f t="shared" si="104"/>
        <v>780.17378388696591</v>
      </c>
      <c r="T558" s="25"/>
      <c r="W558" s="139">
        <f t="shared" si="96"/>
        <v>20339.16</v>
      </c>
      <c r="X558" s="139">
        <f t="shared" si="98"/>
        <v>20586.207651821667</v>
      </c>
      <c r="Z558" s="139">
        <f t="shared" si="97"/>
        <v>38643.360000000001</v>
      </c>
      <c r="AA558" s="139">
        <f t="shared" si="99"/>
        <v>112965.50817814001</v>
      </c>
      <c r="AC558" s="84">
        <v>8000</v>
      </c>
      <c r="AD558" s="84">
        <v>30000</v>
      </c>
      <c r="AE558" s="84">
        <v>100</v>
      </c>
      <c r="AF558" s="84">
        <v>6</v>
      </c>
      <c r="AG558" s="84">
        <v>10</v>
      </c>
      <c r="AH558" s="84">
        <v>35000</v>
      </c>
    </row>
    <row r="559" spans="1:34" ht="20.100000000000001" customHeight="1">
      <c r="A559" s="65">
        <v>41474</v>
      </c>
      <c r="B559" s="64">
        <v>0.32013888888888892</v>
      </c>
      <c r="C559" s="8">
        <v>134</v>
      </c>
      <c r="D559" s="8">
        <v>175460</v>
      </c>
      <c r="E559" s="8">
        <f t="shared" si="100"/>
        <v>12730</v>
      </c>
      <c r="F559" s="9">
        <v>7.63</v>
      </c>
      <c r="G559" s="9">
        <v>84.8</v>
      </c>
      <c r="H559" s="8"/>
      <c r="I559" s="8">
        <v>1494</v>
      </c>
      <c r="J559" s="8">
        <f t="shared" si="101"/>
        <v>19018.62</v>
      </c>
      <c r="K559" s="54"/>
      <c r="L559" s="9">
        <v>110</v>
      </c>
      <c r="M559" s="8">
        <v>36.705350000000003</v>
      </c>
      <c r="N559" s="8">
        <v>261.05061000000001</v>
      </c>
      <c r="O559" s="8">
        <v>37.555500000000002</v>
      </c>
      <c r="P559" s="8">
        <f t="shared" si="102"/>
        <v>335.31146000000001</v>
      </c>
      <c r="Q559" s="8">
        <f t="shared" si="103"/>
        <v>4268.5148858000002</v>
      </c>
      <c r="R559" s="11" t="s">
        <v>121</v>
      </c>
      <c r="S559" s="9">
        <f t="shared" si="104"/>
        <v>593.48202051574901</v>
      </c>
      <c r="T559" s="25"/>
      <c r="W559" s="139">
        <f t="shared" si="96"/>
        <v>20439.764999999999</v>
      </c>
      <c r="X559" s="139">
        <f t="shared" si="98"/>
        <v>20497.542651821666</v>
      </c>
      <c r="Z559" s="139">
        <f t="shared" si="97"/>
        <v>38240.94</v>
      </c>
      <c r="AA559" s="139">
        <f t="shared" si="99"/>
        <v>114029.48817813999</v>
      </c>
      <c r="AC559" s="84">
        <v>8000</v>
      </c>
      <c r="AD559" s="84">
        <v>30000</v>
      </c>
      <c r="AE559" s="84">
        <v>100</v>
      </c>
      <c r="AF559" s="84">
        <v>6</v>
      </c>
      <c r="AG559" s="84">
        <v>10</v>
      </c>
      <c r="AH559" s="84">
        <v>35000</v>
      </c>
    </row>
    <row r="560" spans="1:34" ht="20.100000000000001" customHeight="1">
      <c r="A560" s="65">
        <v>41481</v>
      </c>
      <c r="B560" s="64">
        <v>0.32361111111111113</v>
      </c>
      <c r="C560" s="8">
        <v>142</v>
      </c>
      <c r="D560" s="8">
        <v>189660</v>
      </c>
      <c r="E560" s="8">
        <f t="shared" si="100"/>
        <v>14200</v>
      </c>
      <c r="F560" s="9">
        <v>7.61</v>
      </c>
      <c r="G560" s="9">
        <v>97.6</v>
      </c>
      <c r="H560" s="8"/>
      <c r="I560" s="8">
        <v>1379</v>
      </c>
      <c r="J560" s="8">
        <f t="shared" si="101"/>
        <v>19581.8</v>
      </c>
      <c r="K560" s="54"/>
      <c r="L560" s="9">
        <v>96.76</v>
      </c>
      <c r="M560" s="8">
        <v>48.211599999999997</v>
      </c>
      <c r="N560" s="8">
        <v>205.30333999999999</v>
      </c>
      <c r="O560" s="8">
        <v>35.796010000000003</v>
      </c>
      <c r="P560" s="8">
        <f t="shared" si="102"/>
        <v>289.31094999999999</v>
      </c>
      <c r="Q560" s="8">
        <f t="shared" si="103"/>
        <v>4108.2154899999996</v>
      </c>
      <c r="R560" s="11" t="s">
        <v>121</v>
      </c>
      <c r="S560" s="9">
        <f t="shared" si="104"/>
        <v>567.81647331899978</v>
      </c>
      <c r="T560" s="25"/>
      <c r="W560" s="139">
        <f t="shared" si="96"/>
        <v>19996.55</v>
      </c>
      <c r="X560" s="139">
        <f t="shared" si="98"/>
        <v>20288.239166666666</v>
      </c>
      <c r="Z560" s="139">
        <f t="shared" si="97"/>
        <v>40013.800000000003</v>
      </c>
      <c r="AA560" s="139">
        <f t="shared" si="99"/>
        <v>116541.13</v>
      </c>
      <c r="AC560" s="84">
        <v>8000</v>
      </c>
      <c r="AD560" s="84">
        <v>30000</v>
      </c>
      <c r="AE560" s="84">
        <v>100</v>
      </c>
      <c r="AF560" s="84">
        <v>6</v>
      </c>
      <c r="AG560" s="84">
        <v>10</v>
      </c>
      <c r="AH560" s="84">
        <v>35000</v>
      </c>
    </row>
    <row r="561" spans="1:34" ht="20.100000000000001" customHeight="1">
      <c r="A561" s="65">
        <v>41488</v>
      </c>
      <c r="B561" s="64">
        <v>0.31805555555555554</v>
      </c>
      <c r="C561" s="8">
        <v>147</v>
      </c>
      <c r="D561" s="8">
        <v>204320</v>
      </c>
      <c r="E561" s="8">
        <f t="shared" si="100"/>
        <v>14660</v>
      </c>
      <c r="F561" s="9">
        <v>7.54</v>
      </c>
      <c r="G561" s="9">
        <v>68</v>
      </c>
      <c r="H561" s="8">
        <v>821.4</v>
      </c>
      <c r="I561" s="8">
        <v>1230</v>
      </c>
      <c r="J561" s="8">
        <f t="shared" si="101"/>
        <v>18031.8</v>
      </c>
      <c r="K561" s="54"/>
      <c r="L561" s="9">
        <v>86.66</v>
      </c>
      <c r="M561" s="8">
        <v>25.91827</v>
      </c>
      <c r="N561" s="8">
        <v>209.10523000000001</v>
      </c>
      <c r="O561" s="8">
        <v>28.900369999999999</v>
      </c>
      <c r="P561" s="8">
        <f t="shared" si="102"/>
        <v>263.92387000000002</v>
      </c>
      <c r="Q561" s="8">
        <f t="shared" si="103"/>
        <v>3869.1239342000003</v>
      </c>
      <c r="R561" s="11" t="s">
        <v>121</v>
      </c>
      <c r="S561" s="9">
        <f t="shared" si="104"/>
        <v>538.56220739847618</v>
      </c>
      <c r="T561" s="25"/>
      <c r="W561" s="139">
        <f t="shared" si="96"/>
        <v>19415.900000000001</v>
      </c>
      <c r="X561" s="139">
        <f t="shared" si="98"/>
        <v>20130.919166666663</v>
      </c>
      <c r="Z561" s="139">
        <f t="shared" si="97"/>
        <v>42336.399999999994</v>
      </c>
      <c r="AA561" s="139">
        <f t="shared" si="99"/>
        <v>118428.97000000003</v>
      </c>
      <c r="AC561" s="84">
        <v>8000</v>
      </c>
      <c r="AD561" s="84">
        <v>30000</v>
      </c>
      <c r="AE561" s="84">
        <v>100</v>
      </c>
      <c r="AF561" s="84">
        <v>6</v>
      </c>
      <c r="AG561" s="84">
        <v>10</v>
      </c>
      <c r="AH561" s="84">
        <v>35000</v>
      </c>
    </row>
    <row r="562" spans="1:34" ht="20.100000000000001" customHeight="1">
      <c r="A562" s="65">
        <f>+A561+7</f>
        <v>41495</v>
      </c>
      <c r="B562" s="64">
        <v>0.31805555555555554</v>
      </c>
      <c r="C562" s="8">
        <v>76</v>
      </c>
      <c r="D562" s="8">
        <v>211940</v>
      </c>
      <c r="E562" s="8">
        <f t="shared" si="100"/>
        <v>7620</v>
      </c>
      <c r="F562" s="9">
        <v>7.51</v>
      </c>
      <c r="G562" s="9">
        <v>117</v>
      </c>
      <c r="H562" s="8">
        <v>811</v>
      </c>
      <c r="I562" s="8">
        <v>1288.5999999999999</v>
      </c>
      <c r="J562" s="8">
        <f t="shared" si="101"/>
        <v>9819.1319999999996</v>
      </c>
      <c r="K562" s="54"/>
      <c r="L562" s="9">
        <v>91.09</v>
      </c>
      <c r="M562" s="8">
        <v>34.755270000000003</v>
      </c>
      <c r="N562" s="8">
        <v>220.96890999999999</v>
      </c>
      <c r="O562" s="8">
        <v>20.86515</v>
      </c>
      <c r="P562" s="8">
        <f t="shared" si="102"/>
        <v>276.58933000000002</v>
      </c>
      <c r="Q562" s="8">
        <f t="shared" si="103"/>
        <v>2107.6106946</v>
      </c>
      <c r="R562" s="11" t="s">
        <v>121</v>
      </c>
      <c r="S562" s="9">
        <f t="shared" si="104"/>
        <v>290.67034420519474</v>
      </c>
      <c r="T562" s="25"/>
      <c r="W562" s="139">
        <f t="shared" si="96"/>
        <v>16612.838</v>
      </c>
      <c r="X562" s="139">
        <f t="shared" si="98"/>
        <v>19442.225999999999</v>
      </c>
      <c r="Z562" s="139">
        <f t="shared" si="97"/>
        <v>53548.648000000001</v>
      </c>
      <c r="AA562" s="139">
        <f t="shared" si="99"/>
        <v>126693.288</v>
      </c>
      <c r="AC562" s="84">
        <v>8000</v>
      </c>
      <c r="AD562" s="84">
        <v>30000</v>
      </c>
      <c r="AE562" s="84">
        <v>100</v>
      </c>
      <c r="AF562" s="84">
        <v>6</v>
      </c>
      <c r="AG562" s="84">
        <v>10</v>
      </c>
      <c r="AH562" s="84">
        <v>35000</v>
      </c>
    </row>
    <row r="563" spans="1:34" ht="20.100000000000001" customHeight="1">
      <c r="A563" s="65">
        <f>+A562+7</f>
        <v>41502</v>
      </c>
      <c r="B563" s="64">
        <v>0.3215277777777778</v>
      </c>
      <c r="C563" s="8">
        <v>136</v>
      </c>
      <c r="D563" s="8">
        <v>225540</v>
      </c>
      <c r="E563" s="8">
        <f t="shared" si="100"/>
        <v>13600</v>
      </c>
      <c r="F563" s="9">
        <v>7.7</v>
      </c>
      <c r="G563" s="9">
        <v>97.2</v>
      </c>
      <c r="H563" s="8">
        <v>1024</v>
      </c>
      <c r="I563" s="8">
        <v>1272.5</v>
      </c>
      <c r="J563" s="8">
        <f t="shared" si="101"/>
        <v>17306</v>
      </c>
      <c r="K563" s="54"/>
      <c r="L563" s="9">
        <v>81.84</v>
      </c>
      <c r="M563" s="8">
        <v>41.82</v>
      </c>
      <c r="N563" s="8">
        <v>188.67894000000001</v>
      </c>
      <c r="O563" s="8">
        <v>4.2656799999999997</v>
      </c>
      <c r="P563" s="8">
        <f t="shared" si="102"/>
        <v>234.76462000000001</v>
      </c>
      <c r="Q563" s="8">
        <f t="shared" si="103"/>
        <v>3192.7988319999999</v>
      </c>
      <c r="R563" s="11" t="s">
        <v>121</v>
      </c>
      <c r="S563" s="9">
        <f t="shared" si="104"/>
        <v>433.07908359194965</v>
      </c>
      <c r="T563" s="25"/>
      <c r="W563" s="139">
        <f t="shared" si="96"/>
        <v>16184.682999999999</v>
      </c>
      <c r="X563" s="139">
        <f t="shared" si="98"/>
        <v>19096.117666666665</v>
      </c>
      <c r="Z563" s="139">
        <f t="shared" si="97"/>
        <v>55261.268000000004</v>
      </c>
      <c r="AA563" s="139">
        <f t="shared" si="99"/>
        <v>130846.58800000002</v>
      </c>
      <c r="AC563" s="84">
        <v>8000</v>
      </c>
      <c r="AD563" s="84">
        <v>30000</v>
      </c>
      <c r="AE563" s="84">
        <v>100</v>
      </c>
      <c r="AF563" s="84">
        <v>6</v>
      </c>
      <c r="AG563" s="84">
        <v>10</v>
      </c>
      <c r="AH563" s="84">
        <v>35000</v>
      </c>
    </row>
    <row r="564" spans="1:34" ht="20.100000000000001" customHeight="1">
      <c r="A564" s="65">
        <v>41509</v>
      </c>
      <c r="B564" s="64">
        <v>0.3215277777777778</v>
      </c>
      <c r="C564" s="8">
        <v>148</v>
      </c>
      <c r="D564" s="8">
        <v>239500</v>
      </c>
      <c r="E564" s="8">
        <f t="shared" si="100"/>
        <v>13960</v>
      </c>
      <c r="F564" s="9">
        <v>7.32</v>
      </c>
      <c r="G564" s="9">
        <v>75.2</v>
      </c>
      <c r="H564" s="8">
        <v>1136</v>
      </c>
      <c r="I564" s="8">
        <v>1310</v>
      </c>
      <c r="J564" s="8">
        <f t="shared" si="101"/>
        <v>18287.599999999999</v>
      </c>
      <c r="K564" s="54"/>
      <c r="L564" s="9">
        <v>100.4</v>
      </c>
      <c r="M564" s="8">
        <v>5.4887100000000002</v>
      </c>
      <c r="N564" s="8">
        <v>175.03201999999999</v>
      </c>
      <c r="O564" s="8">
        <v>5.0156400000000003</v>
      </c>
      <c r="P564" s="8">
        <f t="shared" si="102"/>
        <v>185.53636999999998</v>
      </c>
      <c r="Q564" s="8">
        <f t="shared" si="103"/>
        <v>2590.0877251999996</v>
      </c>
      <c r="R564" s="11" t="s">
        <v>121</v>
      </c>
      <c r="S564" s="9">
        <f t="shared" si="104"/>
        <v>359.13143313335956</v>
      </c>
      <c r="T564" s="25"/>
      <c r="W564" s="139">
        <f t="shared" si="96"/>
        <v>15861.133</v>
      </c>
      <c r="X564" s="139">
        <f t="shared" si="98"/>
        <v>18923.949333333334</v>
      </c>
      <c r="Z564" s="139">
        <f t="shared" si="97"/>
        <v>56555.468000000001</v>
      </c>
      <c r="AA564" s="139">
        <f t="shared" si="99"/>
        <v>132912.60800000001</v>
      </c>
      <c r="AC564" s="84">
        <v>8000</v>
      </c>
      <c r="AD564" s="84">
        <v>30000</v>
      </c>
      <c r="AE564" s="84">
        <v>100</v>
      </c>
      <c r="AF564" s="84">
        <v>6</v>
      </c>
      <c r="AG564" s="84">
        <v>10</v>
      </c>
      <c r="AH564" s="84">
        <v>35000</v>
      </c>
    </row>
    <row r="565" spans="1:34" ht="20.100000000000001" customHeight="1">
      <c r="A565" s="65">
        <v>41516</v>
      </c>
      <c r="B565" s="64">
        <v>0.34583333333333338</v>
      </c>
      <c r="C565" s="8">
        <v>123</v>
      </c>
      <c r="D565" s="8">
        <v>251830</v>
      </c>
      <c r="E565" s="8">
        <f t="shared" si="100"/>
        <v>12330</v>
      </c>
      <c r="F565" s="9">
        <v>7.44</v>
      </c>
      <c r="G565" s="9">
        <v>56.8</v>
      </c>
      <c r="H565" s="8">
        <v>991</v>
      </c>
      <c r="I565" s="8">
        <v>1127</v>
      </c>
      <c r="J565" s="8">
        <f t="shared" si="101"/>
        <v>13895.91</v>
      </c>
      <c r="K565" s="54"/>
      <c r="L565" s="9">
        <v>59.05</v>
      </c>
      <c r="M565" s="8">
        <v>0</v>
      </c>
      <c r="N565" s="8">
        <v>165.82442</v>
      </c>
      <c r="O565" s="8">
        <v>5.87981</v>
      </c>
      <c r="P565" s="8">
        <f t="shared" si="102"/>
        <v>171.70423</v>
      </c>
      <c r="Q565" s="8">
        <f t="shared" si="103"/>
        <v>2117.1131559</v>
      </c>
      <c r="R565" s="11" t="s">
        <v>121</v>
      </c>
      <c r="S565" s="9">
        <f t="shared" si="104"/>
        <v>295.07834791362239</v>
      </c>
      <c r="T565" s="25"/>
      <c r="W565" s="139">
        <f t="shared" si="96"/>
        <v>14827.160499999998</v>
      </c>
      <c r="X565" s="139">
        <f t="shared" si="98"/>
        <v>18285.437666666669</v>
      </c>
      <c r="Z565" s="139">
        <f t="shared" si="97"/>
        <v>60691.358000000007</v>
      </c>
      <c r="AA565" s="139">
        <f t="shared" si="99"/>
        <v>140574.74799999999</v>
      </c>
      <c r="AC565" s="84">
        <v>8000</v>
      </c>
      <c r="AD565" s="84">
        <v>30000</v>
      </c>
      <c r="AE565" s="84">
        <v>100</v>
      </c>
      <c r="AF565" s="84">
        <v>6</v>
      </c>
      <c r="AG565" s="84">
        <v>10</v>
      </c>
      <c r="AH565" s="84">
        <v>35000</v>
      </c>
    </row>
    <row r="566" spans="1:34" ht="20.100000000000001" customHeight="1">
      <c r="A566" s="65">
        <v>41523</v>
      </c>
      <c r="B566" s="64">
        <v>0.31944444444444448</v>
      </c>
      <c r="C566" s="8">
        <v>152</v>
      </c>
      <c r="D566" s="8">
        <v>267020</v>
      </c>
      <c r="E566" s="8">
        <f t="shared" si="100"/>
        <v>15190</v>
      </c>
      <c r="F566" s="9">
        <v>7.53</v>
      </c>
      <c r="G566" s="9">
        <v>50.8</v>
      </c>
      <c r="H566" s="8">
        <v>1195</v>
      </c>
      <c r="I566" s="8">
        <v>1304</v>
      </c>
      <c r="J566" s="8">
        <f t="shared" si="101"/>
        <v>19807.759999999998</v>
      </c>
      <c r="K566" s="54"/>
      <c r="L566" s="9">
        <v>82.97</v>
      </c>
      <c r="M566" s="8">
        <v>105.38168</v>
      </c>
      <c r="N566" s="8">
        <v>118.59827</v>
      </c>
      <c r="O566" s="8">
        <v>9.3150099999999991</v>
      </c>
      <c r="P566" s="8">
        <f t="shared" si="102"/>
        <v>233.29496</v>
      </c>
      <c r="Q566" s="8">
        <f t="shared" si="103"/>
        <v>3543.7504423999999</v>
      </c>
      <c r="R566" s="11" t="s">
        <v>121</v>
      </c>
      <c r="S566" s="9">
        <f t="shared" si="104"/>
        <v>464.02571434340706</v>
      </c>
      <c r="T566" s="25"/>
      <c r="W566" s="139">
        <f t="shared" si="96"/>
        <v>17324.317499999997</v>
      </c>
      <c r="X566" s="139">
        <f t="shared" si="98"/>
        <v>18092.105166666668</v>
      </c>
      <c r="Z566" s="139">
        <f t="shared" si="97"/>
        <v>50702.73000000001</v>
      </c>
      <c r="AA566" s="139">
        <f t="shared" si="99"/>
        <v>142894.73799999998</v>
      </c>
      <c r="AC566" s="84">
        <v>8000</v>
      </c>
      <c r="AD566" s="84">
        <v>30000</v>
      </c>
      <c r="AE566" s="84">
        <v>100</v>
      </c>
      <c r="AF566" s="84">
        <v>6</v>
      </c>
      <c r="AG566" s="84">
        <v>10</v>
      </c>
      <c r="AH566" s="84">
        <v>35000</v>
      </c>
    </row>
    <row r="567" spans="1:34" ht="20.100000000000001" customHeight="1">
      <c r="A567" s="65">
        <v>41530</v>
      </c>
      <c r="B567" s="64">
        <v>0.31805555555555554</v>
      </c>
      <c r="C567" s="8">
        <v>145</v>
      </c>
      <c r="D567" s="8">
        <v>281450</v>
      </c>
      <c r="E567" s="8">
        <f t="shared" si="100"/>
        <v>14430</v>
      </c>
      <c r="F567" s="9">
        <v>7.73</v>
      </c>
      <c r="G567" s="9">
        <v>67.599999999999994</v>
      </c>
      <c r="H567" s="8">
        <v>1432</v>
      </c>
      <c r="I567" s="8">
        <v>1525</v>
      </c>
      <c r="J567" s="8">
        <f t="shared" si="101"/>
        <v>22005.75</v>
      </c>
      <c r="K567" s="54"/>
      <c r="L567" s="9">
        <v>102.1</v>
      </c>
      <c r="M567" s="8">
        <v>219.94</v>
      </c>
      <c r="N567" s="8">
        <v>108.96004000000001</v>
      </c>
      <c r="O567" s="8">
        <v>8.4529599999999991</v>
      </c>
      <c r="P567" s="8">
        <f t="shared" si="102"/>
        <v>337.35300000000001</v>
      </c>
      <c r="Q567" s="8">
        <f t="shared" si="103"/>
        <v>4868.0037899999998</v>
      </c>
      <c r="R567" s="11" t="s">
        <v>121</v>
      </c>
      <c r="S567" s="9">
        <f t="shared" si="104"/>
        <v>617.33307899496981</v>
      </c>
      <c r="T567" s="25"/>
      <c r="W567" s="139">
        <f t="shared" si="96"/>
        <v>18499.254999999997</v>
      </c>
      <c r="X567" s="139">
        <f t="shared" si="98"/>
        <v>18374.56766666667</v>
      </c>
      <c r="Z567" s="139">
        <f t="shared" si="97"/>
        <v>46002.98000000001</v>
      </c>
      <c r="AA567" s="139">
        <f t="shared" si="99"/>
        <v>139505.18799999997</v>
      </c>
      <c r="AC567" s="84">
        <v>8000</v>
      </c>
      <c r="AD567" s="84">
        <v>30000</v>
      </c>
      <c r="AE567" s="84">
        <v>100</v>
      </c>
      <c r="AF567" s="84">
        <v>6</v>
      </c>
      <c r="AG567" s="84">
        <v>10</v>
      </c>
      <c r="AH567" s="84">
        <v>35000</v>
      </c>
    </row>
    <row r="568" spans="1:34" ht="20.100000000000001" customHeight="1">
      <c r="A568" s="65">
        <v>41537</v>
      </c>
      <c r="B568" s="64">
        <v>0.32430555555555557</v>
      </c>
      <c r="C568" s="8">
        <v>141</v>
      </c>
      <c r="D568" s="8">
        <v>295580</v>
      </c>
      <c r="E568" s="8">
        <f t="shared" si="100"/>
        <v>14130</v>
      </c>
      <c r="F568" s="9">
        <v>7.6</v>
      </c>
      <c r="G568" s="9">
        <v>63.6</v>
      </c>
      <c r="H568" s="8">
        <v>1454</v>
      </c>
      <c r="I568" s="8">
        <v>1598</v>
      </c>
      <c r="J568" s="8">
        <f t="shared" si="101"/>
        <v>22579.74</v>
      </c>
      <c r="K568" s="54"/>
      <c r="L568" s="9">
        <v>107.3</v>
      </c>
      <c r="M568" s="8">
        <v>135.67252999999999</v>
      </c>
      <c r="N568" s="8">
        <v>118.68335999999999</v>
      </c>
      <c r="O568" s="8">
        <v>9.6877499999999994</v>
      </c>
      <c r="P568" s="8">
        <f t="shared" si="102"/>
        <v>264.04363999999998</v>
      </c>
      <c r="Q568" s="8">
        <f t="shared" si="103"/>
        <v>3730.9366331999995</v>
      </c>
      <c r="R568" s="11" t="s">
        <v>121</v>
      </c>
      <c r="S568" s="9">
        <f t="shared" si="104"/>
        <v>483.87375233442754</v>
      </c>
      <c r="T568" s="25"/>
      <c r="W568" s="139">
        <f t="shared" si="96"/>
        <v>19572.29</v>
      </c>
      <c r="X568" s="139">
        <f t="shared" si="98"/>
        <v>18476.657666666666</v>
      </c>
      <c r="Z568" s="139">
        <f t="shared" si="97"/>
        <v>41710.839999999997</v>
      </c>
      <c r="AA568" s="139">
        <f t="shared" si="99"/>
        <v>138280.10800000001</v>
      </c>
      <c r="AC568" s="84">
        <v>8000</v>
      </c>
      <c r="AD568" s="84">
        <v>30000</v>
      </c>
      <c r="AE568" s="84">
        <v>100</v>
      </c>
      <c r="AF568" s="84">
        <v>6</v>
      </c>
      <c r="AG568" s="84">
        <v>10</v>
      </c>
      <c r="AH568" s="84">
        <v>35000</v>
      </c>
    </row>
    <row r="569" spans="1:34" ht="20.100000000000001" customHeight="1">
      <c r="A569" s="65">
        <v>41544</v>
      </c>
      <c r="B569" s="64">
        <v>0.34513888888888888</v>
      </c>
      <c r="C569" s="8">
        <v>143</v>
      </c>
      <c r="D569" s="8">
        <v>309930</v>
      </c>
      <c r="E569" s="8">
        <f t="shared" si="100"/>
        <v>14350</v>
      </c>
      <c r="F569" s="9">
        <v>7.61</v>
      </c>
      <c r="G569" s="9">
        <v>76.8</v>
      </c>
      <c r="H569" s="8">
        <v>1303</v>
      </c>
      <c r="I569" s="8">
        <v>1352</v>
      </c>
      <c r="J569" s="8">
        <f t="shared" si="101"/>
        <v>19401.2</v>
      </c>
      <c r="K569" s="54"/>
      <c r="L569" s="9">
        <v>94.32</v>
      </c>
      <c r="M569" s="8">
        <v>104.52251</v>
      </c>
      <c r="N569" s="8">
        <v>122.67255</v>
      </c>
      <c r="O569" s="8">
        <v>8.7947699999999998</v>
      </c>
      <c r="P569" s="8">
        <f t="shared" si="102"/>
        <v>235.98983000000001</v>
      </c>
      <c r="Q569" s="8">
        <f t="shared" si="103"/>
        <v>3386.4540605000002</v>
      </c>
      <c r="R569" s="11" t="s">
        <v>121</v>
      </c>
      <c r="S569" s="9">
        <f t="shared" si="104"/>
        <v>443.79288134765812</v>
      </c>
      <c r="T569" s="25"/>
      <c r="W569" s="139">
        <f t="shared" si="96"/>
        <v>20948.612499999999</v>
      </c>
      <c r="X569" s="139">
        <f t="shared" si="98"/>
        <v>18397.224333333335</v>
      </c>
      <c r="Z569" s="139">
        <f t="shared" si="97"/>
        <v>36205.550000000003</v>
      </c>
      <c r="AA569" s="139">
        <f t="shared" si="99"/>
        <v>139233.30799999999</v>
      </c>
      <c r="AC569" s="84">
        <v>8000</v>
      </c>
      <c r="AD569" s="84">
        <v>30000</v>
      </c>
      <c r="AE569" s="84">
        <v>100</v>
      </c>
      <c r="AF569" s="84">
        <v>6</v>
      </c>
      <c r="AG569" s="84">
        <v>10</v>
      </c>
      <c r="AH569" s="84">
        <v>35000</v>
      </c>
    </row>
    <row r="570" spans="1:34" ht="20.100000000000001" customHeight="1">
      <c r="A570" s="65">
        <v>41551</v>
      </c>
      <c r="B570" s="64">
        <v>0.31944444444444448</v>
      </c>
      <c r="C570" s="8">
        <v>146</v>
      </c>
      <c r="D570" s="8">
        <v>324480</v>
      </c>
      <c r="E570" s="8">
        <f t="shared" si="100"/>
        <v>14550</v>
      </c>
      <c r="F570" s="9">
        <v>7.62</v>
      </c>
      <c r="G570" s="9">
        <v>72</v>
      </c>
      <c r="H570" s="8">
        <v>1692.2</v>
      </c>
      <c r="I570" s="8">
        <v>1474</v>
      </c>
      <c r="J570" s="8">
        <f t="shared" si="101"/>
        <v>21446.7</v>
      </c>
      <c r="K570" s="54"/>
      <c r="L570" s="9">
        <v>100.4</v>
      </c>
      <c r="M570" s="8">
        <v>133</v>
      </c>
      <c r="N570" s="8">
        <v>161.04492999999999</v>
      </c>
      <c r="O570" s="8">
        <v>6</v>
      </c>
      <c r="P570" s="8">
        <f t="shared" si="102"/>
        <v>300.04493000000002</v>
      </c>
      <c r="Q570" s="8">
        <f t="shared" si="103"/>
        <v>4365.6537315000005</v>
      </c>
      <c r="R570" s="11" t="s">
        <v>121</v>
      </c>
      <c r="S570" s="9">
        <f t="shared" si="104"/>
        <v>570.40520335610302</v>
      </c>
      <c r="T570" s="25"/>
      <c r="W570" s="139">
        <f t="shared" si="96"/>
        <v>21358.3475</v>
      </c>
      <c r="X570" s="139">
        <f t="shared" si="98"/>
        <v>18431.834333333336</v>
      </c>
      <c r="Z570" s="139">
        <f t="shared" si="97"/>
        <v>34566.61</v>
      </c>
      <c r="AA570" s="139">
        <f t="shared" si="99"/>
        <v>138817.98799999998</v>
      </c>
      <c r="AC570" s="84">
        <v>8000</v>
      </c>
      <c r="AD570" s="84">
        <v>30000</v>
      </c>
      <c r="AE570" s="84">
        <v>100</v>
      </c>
      <c r="AF570" s="84">
        <v>6</v>
      </c>
      <c r="AG570" s="84">
        <v>10</v>
      </c>
      <c r="AH570" s="84">
        <v>35000</v>
      </c>
    </row>
    <row r="571" spans="1:34" ht="20.100000000000001" customHeight="1">
      <c r="A571" s="65">
        <v>41558</v>
      </c>
      <c r="B571" s="64">
        <v>0.32291666666666669</v>
      </c>
      <c r="C571" s="8">
        <v>146</v>
      </c>
      <c r="D571" s="8">
        <v>338400</v>
      </c>
      <c r="E571" s="8">
        <f t="shared" si="100"/>
        <v>13920</v>
      </c>
      <c r="F571" s="9">
        <v>7.77</v>
      </c>
      <c r="G571" s="9">
        <v>71.599999999999994</v>
      </c>
      <c r="H571" s="8">
        <v>810.4</v>
      </c>
      <c r="I571" s="8">
        <v>1545</v>
      </c>
      <c r="J571" s="8">
        <f t="shared" si="101"/>
        <v>21506.400000000001</v>
      </c>
      <c r="K571" s="54"/>
      <c r="L571" s="9">
        <v>111</v>
      </c>
      <c r="M571" s="8">
        <v>130.21225000000001</v>
      </c>
      <c r="N571" s="8">
        <v>175.34125</v>
      </c>
      <c r="O571" s="8">
        <v>6.57341</v>
      </c>
      <c r="P571" s="8">
        <f t="shared" si="102"/>
        <v>312.12691000000001</v>
      </c>
      <c r="Q571" s="8">
        <f t="shared" si="103"/>
        <v>4344.8065871999997</v>
      </c>
      <c r="R571" s="11" t="s">
        <v>121</v>
      </c>
      <c r="S571" s="9">
        <f t="shared" si="104"/>
        <v>569.93311394201567</v>
      </c>
      <c r="T571" s="25"/>
      <c r="W571" s="139">
        <f t="shared" si="96"/>
        <v>21233.510000000002</v>
      </c>
      <c r="X571" s="139">
        <f t="shared" si="98"/>
        <v>18639.149333333331</v>
      </c>
      <c r="Z571" s="139">
        <f t="shared" si="97"/>
        <v>35065.959999999992</v>
      </c>
      <c r="AA571" s="139">
        <f t="shared" si="99"/>
        <v>136330.20800000001</v>
      </c>
      <c r="AC571" s="84">
        <v>8000</v>
      </c>
      <c r="AD571" s="84">
        <v>30000</v>
      </c>
      <c r="AE571" s="84">
        <v>100</v>
      </c>
      <c r="AF571" s="84">
        <v>6</v>
      </c>
      <c r="AG571" s="84">
        <v>10</v>
      </c>
      <c r="AH571" s="84">
        <v>35000</v>
      </c>
    </row>
    <row r="572" spans="1:34" ht="20.100000000000001" customHeight="1">
      <c r="A572" s="65">
        <v>41565</v>
      </c>
      <c r="B572" s="64">
        <v>0.34583333333333338</v>
      </c>
      <c r="C572" s="8">
        <v>141</v>
      </c>
      <c r="D572" s="8">
        <v>352530</v>
      </c>
      <c r="E572" s="8">
        <f t="shared" si="100"/>
        <v>14130</v>
      </c>
      <c r="F572" s="9">
        <v>7.87</v>
      </c>
      <c r="G572" s="9">
        <v>49.2</v>
      </c>
      <c r="H572" s="8"/>
      <c r="I572" s="8">
        <v>1496</v>
      </c>
      <c r="J572" s="8">
        <f t="shared" si="101"/>
        <v>21138.48</v>
      </c>
      <c r="K572" s="54"/>
      <c r="L572" s="9">
        <v>101.5</v>
      </c>
      <c r="M572" s="8">
        <v>103.45028000000001</v>
      </c>
      <c r="N572" s="8">
        <v>195.96688</v>
      </c>
      <c r="O572" s="8">
        <v>5.7307199999999998</v>
      </c>
      <c r="P572" s="8">
        <f t="shared" si="102"/>
        <v>305.14788000000004</v>
      </c>
      <c r="Q572" s="8">
        <f t="shared" si="103"/>
        <v>4311.7395444000013</v>
      </c>
      <c r="R572" s="11" t="s">
        <v>121</v>
      </c>
      <c r="S572" s="9">
        <f t="shared" si="104"/>
        <v>571.76446949284878</v>
      </c>
      <c r="T572" s="25"/>
      <c r="W572" s="139">
        <f t="shared" si="96"/>
        <v>20873.195</v>
      </c>
      <c r="X572" s="139">
        <f t="shared" si="98"/>
        <v>18768.872666666666</v>
      </c>
      <c r="Z572" s="139">
        <f t="shared" si="97"/>
        <v>36507.22</v>
      </c>
      <c r="AA572" s="139">
        <f t="shared" si="99"/>
        <v>134773.52799999999</v>
      </c>
      <c r="AC572" s="84">
        <v>8000</v>
      </c>
      <c r="AD572" s="84">
        <v>30000</v>
      </c>
      <c r="AE572" s="84">
        <v>100</v>
      </c>
      <c r="AF572" s="84">
        <v>6</v>
      </c>
      <c r="AG572" s="84">
        <v>10</v>
      </c>
      <c r="AH572" s="84">
        <v>35000</v>
      </c>
    </row>
    <row r="573" spans="1:34" ht="20.100000000000001" customHeight="1">
      <c r="A573" s="65">
        <v>41572</v>
      </c>
      <c r="B573" s="64">
        <v>0.32291666666666669</v>
      </c>
      <c r="C573" s="8">
        <v>145</v>
      </c>
      <c r="D573" s="8">
        <v>366370</v>
      </c>
      <c r="E573" s="8">
        <f t="shared" si="100"/>
        <v>13840</v>
      </c>
      <c r="F573" s="9">
        <v>7.67</v>
      </c>
      <c r="G573" s="9">
        <v>56.4</v>
      </c>
      <c r="H573" s="8"/>
      <c r="I573" s="8">
        <v>1360</v>
      </c>
      <c r="J573" s="8">
        <f t="shared" si="101"/>
        <v>18822.400000000001</v>
      </c>
      <c r="K573" s="54"/>
      <c r="L573" s="9">
        <v>99.49</v>
      </c>
      <c r="M573" s="8">
        <v>137.71594999999999</v>
      </c>
      <c r="N573" s="8">
        <v>174.01348999999999</v>
      </c>
      <c r="O573" s="8">
        <v>4.9823199999999996</v>
      </c>
      <c r="P573" s="8">
        <f t="shared" si="102"/>
        <v>316.71175999999997</v>
      </c>
      <c r="Q573" s="8">
        <f t="shared" si="103"/>
        <v>4383.2907583999995</v>
      </c>
      <c r="R573" s="11" t="s">
        <v>121</v>
      </c>
      <c r="S573" s="9">
        <f t="shared" si="104"/>
        <v>572.99352212906592</v>
      </c>
      <c r="T573" s="25"/>
      <c r="W573" s="139">
        <f t="shared" si="96"/>
        <v>20728.495000000003</v>
      </c>
      <c r="X573" s="139">
        <f t="shared" si="98"/>
        <v>18834.756000000001</v>
      </c>
      <c r="Z573" s="139">
        <f t="shared" si="97"/>
        <v>37086.01999999999</v>
      </c>
      <c r="AA573" s="139">
        <f t="shared" si="99"/>
        <v>133982.92799999999</v>
      </c>
      <c r="AC573" s="84">
        <v>8000</v>
      </c>
      <c r="AD573" s="84">
        <v>30000</v>
      </c>
      <c r="AE573" s="84">
        <v>100</v>
      </c>
      <c r="AF573" s="84">
        <v>6</v>
      </c>
      <c r="AG573" s="84">
        <v>10</v>
      </c>
      <c r="AH573" s="84">
        <v>35000</v>
      </c>
    </row>
    <row r="574" spans="1:34" ht="20.100000000000001" customHeight="1">
      <c r="A574" s="65">
        <v>41579</v>
      </c>
      <c r="B574" s="64">
        <v>0.3888888888888889</v>
      </c>
      <c r="C574" s="8">
        <v>141</v>
      </c>
      <c r="D574" s="8">
        <v>380440</v>
      </c>
      <c r="E574" s="8">
        <f t="shared" si="100"/>
        <v>14070</v>
      </c>
      <c r="F574" s="9">
        <v>7.55</v>
      </c>
      <c r="G574" s="9">
        <v>48</v>
      </c>
      <c r="H574" s="8"/>
      <c r="I574" s="8">
        <v>1468</v>
      </c>
      <c r="J574" s="8">
        <f t="shared" si="101"/>
        <v>20654.759999999998</v>
      </c>
      <c r="K574" s="54"/>
      <c r="L574" s="9">
        <v>90.24</v>
      </c>
      <c r="M574" s="8">
        <v>145.32818</v>
      </c>
      <c r="N574" s="8">
        <v>195.92430999999999</v>
      </c>
      <c r="O574" s="8">
        <v>5.7772399999999999</v>
      </c>
      <c r="P574" s="8">
        <f t="shared" si="102"/>
        <v>347.02972999999997</v>
      </c>
      <c r="Q574" s="8">
        <f t="shared" si="103"/>
        <v>4882.7083010999995</v>
      </c>
      <c r="R574" s="11" t="s">
        <v>121</v>
      </c>
      <c r="S574" s="9">
        <f t="shared" si="104"/>
        <v>639.86410136285781</v>
      </c>
      <c r="T574" s="25"/>
      <c r="W574" s="139">
        <f t="shared" si="96"/>
        <v>20530.510000000002</v>
      </c>
      <c r="X574" s="139">
        <f t="shared" si="98"/>
        <v>19737.725000000002</v>
      </c>
      <c r="Z574" s="139">
        <f t="shared" si="97"/>
        <v>37877.959999999992</v>
      </c>
      <c r="AA574" s="139">
        <f t="shared" si="99"/>
        <v>123147.29999999999</v>
      </c>
      <c r="AC574" s="84">
        <v>8000</v>
      </c>
      <c r="AD574" s="84">
        <v>30000</v>
      </c>
      <c r="AE574" s="84">
        <v>100</v>
      </c>
      <c r="AF574" s="84">
        <v>6</v>
      </c>
      <c r="AG574" s="84">
        <v>10</v>
      </c>
      <c r="AH574" s="84">
        <v>35000</v>
      </c>
    </row>
    <row r="575" spans="1:34" ht="20.100000000000001" customHeight="1">
      <c r="A575" s="65">
        <v>41586</v>
      </c>
      <c r="B575" s="64">
        <v>0.35694444444444445</v>
      </c>
      <c r="C575" s="8">
        <v>125</v>
      </c>
      <c r="D575" s="8">
        <v>392920</v>
      </c>
      <c r="E575" s="8">
        <f t="shared" si="100"/>
        <v>12480</v>
      </c>
      <c r="F575" s="9">
        <v>7.52</v>
      </c>
      <c r="G575" s="9">
        <v>48.8</v>
      </c>
      <c r="H575" s="8">
        <v>853.8</v>
      </c>
      <c r="I575" s="8">
        <v>1422</v>
      </c>
      <c r="J575" s="8">
        <f t="shared" si="101"/>
        <v>17746.560000000001</v>
      </c>
      <c r="K575" s="54"/>
      <c r="L575" s="9">
        <v>62.21</v>
      </c>
      <c r="M575" s="8">
        <v>163.56178</v>
      </c>
      <c r="N575" s="8">
        <v>164.15084999999999</v>
      </c>
      <c r="O575" s="8">
        <v>7.1164199999999997</v>
      </c>
      <c r="P575" s="8">
        <f t="shared" si="102"/>
        <v>334.82905</v>
      </c>
      <c r="Q575" s="8">
        <f t="shared" si="103"/>
        <v>4178.6665439999997</v>
      </c>
      <c r="R575" s="11" t="s">
        <v>121</v>
      </c>
      <c r="S575" s="9">
        <f t="shared" si="104"/>
        <v>542.50871058427219</v>
      </c>
      <c r="T575" s="25"/>
      <c r="W575" s="139">
        <f t="shared" si="96"/>
        <v>19590.55</v>
      </c>
      <c r="X575" s="139">
        <f t="shared" si="98"/>
        <v>19774.438333333335</v>
      </c>
      <c r="Z575" s="139">
        <f t="shared" si="97"/>
        <v>41637.800000000003</v>
      </c>
      <c r="AA575" s="139">
        <f t="shared" si="99"/>
        <v>122706.73999999999</v>
      </c>
      <c r="AC575" s="84">
        <v>8000</v>
      </c>
      <c r="AD575" s="84">
        <v>30000</v>
      </c>
      <c r="AE575" s="84">
        <v>100</v>
      </c>
      <c r="AF575" s="84">
        <v>6</v>
      </c>
      <c r="AG575" s="84">
        <v>10</v>
      </c>
      <c r="AH575" s="84">
        <v>35000</v>
      </c>
    </row>
    <row r="576" spans="1:34" ht="20.100000000000001" customHeight="1">
      <c r="A576" s="65">
        <v>41593</v>
      </c>
      <c r="B576" s="64">
        <v>0.3888888888888889</v>
      </c>
      <c r="C576" s="8">
        <v>127</v>
      </c>
      <c r="D576" s="8">
        <v>405630</v>
      </c>
      <c r="E576" s="8">
        <f t="shared" si="100"/>
        <v>12710</v>
      </c>
      <c r="F576" s="9">
        <v>7.42</v>
      </c>
      <c r="G576" s="9">
        <v>34.4</v>
      </c>
      <c r="H576" s="8">
        <v>992.8</v>
      </c>
      <c r="I576" s="8">
        <v>1359</v>
      </c>
      <c r="J576" s="8">
        <f t="shared" si="101"/>
        <v>17272.89</v>
      </c>
      <c r="K576" s="54"/>
      <c r="L576" s="9">
        <v>74.069999999999993</v>
      </c>
      <c r="M576" s="8">
        <v>161.52143000000001</v>
      </c>
      <c r="N576" s="8">
        <v>151.77590000000001</v>
      </c>
      <c r="O576" s="8">
        <v>7.2496900000000002</v>
      </c>
      <c r="P576" s="8">
        <f t="shared" si="102"/>
        <v>320.54701999999997</v>
      </c>
      <c r="Q576" s="8">
        <f t="shared" si="103"/>
        <v>4074.1526241999995</v>
      </c>
      <c r="R576" s="11" t="s">
        <v>121</v>
      </c>
      <c r="S576" s="9">
        <f t="shared" si="104"/>
        <v>527.8744011014968</v>
      </c>
      <c r="T576" s="25"/>
      <c r="W576" s="139">
        <f t="shared" si="96"/>
        <v>18624.1525</v>
      </c>
      <c r="X576" s="139">
        <f t="shared" si="98"/>
        <v>19689.879166666666</v>
      </c>
      <c r="Z576" s="139">
        <f t="shared" si="97"/>
        <v>45503.39</v>
      </c>
      <c r="AA576" s="139">
        <f t="shared" si="99"/>
        <v>123721.45000000001</v>
      </c>
      <c r="AC576" s="84">
        <v>8000</v>
      </c>
      <c r="AD576" s="84">
        <v>30000</v>
      </c>
      <c r="AE576" s="84">
        <v>100</v>
      </c>
      <c r="AF576" s="84">
        <v>6</v>
      </c>
      <c r="AG576" s="84">
        <v>10</v>
      </c>
      <c r="AH576" s="84">
        <v>35000</v>
      </c>
    </row>
    <row r="577" spans="1:34" ht="20.100000000000001" customHeight="1">
      <c r="A577" s="65">
        <v>41600</v>
      </c>
      <c r="B577" s="64">
        <v>0.39166666666666666</v>
      </c>
      <c r="C577" s="8">
        <v>145</v>
      </c>
      <c r="D577" s="8">
        <v>419330</v>
      </c>
      <c r="E577" s="8">
        <f t="shared" si="100"/>
        <v>13700</v>
      </c>
      <c r="F577" s="9">
        <v>7.59</v>
      </c>
      <c r="G577" s="9">
        <v>31.6</v>
      </c>
      <c r="H577" s="8">
        <v>874.8</v>
      </c>
      <c r="I577" s="8">
        <v>1477</v>
      </c>
      <c r="J577" s="8">
        <f t="shared" si="101"/>
        <v>20234.900000000001</v>
      </c>
      <c r="K577" s="54"/>
      <c r="L577" s="9">
        <v>103.7</v>
      </c>
      <c r="M577" s="8">
        <v>157.00815</v>
      </c>
      <c r="N577" s="8">
        <v>146.38067000000001</v>
      </c>
      <c r="O577" s="8">
        <v>2.2716799999999999</v>
      </c>
      <c r="P577" s="8">
        <f t="shared" si="102"/>
        <v>305.66050000000001</v>
      </c>
      <c r="Q577" s="8">
        <f t="shared" si="103"/>
        <v>4187.5488500000001</v>
      </c>
      <c r="R577" s="11" t="s">
        <v>121</v>
      </c>
      <c r="S577" s="9">
        <f t="shared" si="104"/>
        <v>540.37249214931137</v>
      </c>
      <c r="T577" s="25"/>
      <c r="W577" s="139">
        <f t="shared" si="96"/>
        <v>18977.2775</v>
      </c>
      <c r="X577" s="139">
        <f t="shared" si="98"/>
        <v>20218.128333333334</v>
      </c>
      <c r="Z577" s="139">
        <f t="shared" si="97"/>
        <v>44090.89</v>
      </c>
      <c r="AA577" s="139">
        <f t="shared" si="99"/>
        <v>117382.45999999999</v>
      </c>
      <c r="AC577" s="84">
        <v>8000</v>
      </c>
      <c r="AD577" s="84">
        <v>30000</v>
      </c>
      <c r="AE577" s="84">
        <v>100</v>
      </c>
      <c r="AF577" s="84">
        <v>6</v>
      </c>
      <c r="AG577" s="84">
        <v>10</v>
      </c>
      <c r="AH577" s="84">
        <v>35000</v>
      </c>
    </row>
    <row r="578" spans="1:34" ht="20.100000000000001" customHeight="1">
      <c r="A578" s="65">
        <v>41607</v>
      </c>
      <c r="B578" s="64">
        <v>0.39374999999999999</v>
      </c>
      <c r="C578" s="8">
        <v>137</v>
      </c>
      <c r="D578" s="8">
        <v>433050</v>
      </c>
      <c r="E578" s="8">
        <f t="shared" si="100"/>
        <v>13720</v>
      </c>
      <c r="F578" s="9">
        <v>7.6</v>
      </c>
      <c r="G578" s="9">
        <v>42</v>
      </c>
      <c r="H578" s="8">
        <v>881</v>
      </c>
      <c r="I578" s="8">
        <v>1630</v>
      </c>
      <c r="J578" s="8">
        <f t="shared" si="101"/>
        <v>22363.599999999999</v>
      </c>
      <c r="K578" s="54"/>
      <c r="L578" s="9">
        <v>116.8</v>
      </c>
      <c r="M578" s="8">
        <v>230</v>
      </c>
      <c r="N578" s="8">
        <v>147</v>
      </c>
      <c r="O578" s="8">
        <v>0</v>
      </c>
      <c r="P578" s="8">
        <f t="shared" si="102"/>
        <v>377</v>
      </c>
      <c r="Q578" s="8">
        <f t="shared" si="103"/>
        <v>5172.4399999999996</v>
      </c>
      <c r="R578" s="11" t="s">
        <v>121</v>
      </c>
      <c r="S578" s="9">
        <f t="shared" si="104"/>
        <v>657.15514259118231</v>
      </c>
      <c r="T578" s="25"/>
      <c r="W578" s="139">
        <f t="shared" si="96"/>
        <v>19404.487499999999</v>
      </c>
      <c r="X578" s="139">
        <f t="shared" si="98"/>
        <v>20431.115000000002</v>
      </c>
      <c r="Z578" s="139">
        <f t="shared" si="97"/>
        <v>42382.05</v>
      </c>
      <c r="AA578" s="139">
        <f t="shared" si="99"/>
        <v>114826.62</v>
      </c>
      <c r="AC578" s="84">
        <v>8000</v>
      </c>
      <c r="AD578" s="84">
        <v>30000</v>
      </c>
      <c r="AE578" s="84">
        <v>100</v>
      </c>
      <c r="AF578" s="84">
        <v>6</v>
      </c>
      <c r="AG578" s="84">
        <v>10</v>
      </c>
      <c r="AH578" s="84">
        <v>35000</v>
      </c>
    </row>
    <row r="579" spans="1:34" ht="20.100000000000001" customHeight="1">
      <c r="A579" s="65">
        <v>41614</v>
      </c>
      <c r="B579" s="64">
        <v>0.39166666666666666</v>
      </c>
      <c r="C579" s="8">
        <v>134</v>
      </c>
      <c r="D579" s="8">
        <v>446440</v>
      </c>
      <c r="E579" s="8">
        <f t="shared" si="100"/>
        <v>13390</v>
      </c>
      <c r="F579" s="9">
        <v>7.64</v>
      </c>
      <c r="G579" s="9">
        <v>34</v>
      </c>
      <c r="H579" s="8">
        <v>1622.6</v>
      </c>
      <c r="I579" s="8">
        <v>1575</v>
      </c>
      <c r="J579" s="8">
        <f t="shared" si="101"/>
        <v>21089.25</v>
      </c>
      <c r="K579" s="54"/>
      <c r="L579" s="9">
        <v>112.3</v>
      </c>
      <c r="M579" s="8">
        <v>177.62943999999999</v>
      </c>
      <c r="N579" s="8">
        <v>174.99214000000001</v>
      </c>
      <c r="O579" s="8">
        <v>0</v>
      </c>
      <c r="P579" s="8">
        <f t="shared" si="102"/>
        <v>352.62157999999999</v>
      </c>
      <c r="Q579" s="8">
        <f t="shared" si="103"/>
        <v>4721.6029562000003</v>
      </c>
      <c r="R579" s="11" t="s">
        <v>121</v>
      </c>
      <c r="S579" s="9">
        <f t="shared" si="104"/>
        <v>609.39417831067112</v>
      </c>
      <c r="T579" s="25"/>
      <c r="W579" s="139">
        <f t="shared" si="96"/>
        <v>20240.16</v>
      </c>
      <c r="X579" s="139">
        <f t="shared" si="98"/>
        <v>20354.740000000002</v>
      </c>
      <c r="Z579" s="139">
        <f t="shared" si="97"/>
        <v>39039.360000000001</v>
      </c>
      <c r="AA579" s="139">
        <f t="shared" si="99"/>
        <v>115743.12</v>
      </c>
      <c r="AC579" s="84">
        <v>8000</v>
      </c>
      <c r="AD579" s="84">
        <v>30000</v>
      </c>
      <c r="AE579" s="84">
        <v>100</v>
      </c>
      <c r="AF579" s="84">
        <v>6</v>
      </c>
      <c r="AG579" s="84">
        <v>10</v>
      </c>
      <c r="AH579" s="84">
        <v>35000</v>
      </c>
    </row>
    <row r="580" spans="1:34" ht="20.100000000000001" customHeight="1">
      <c r="A580" s="65">
        <v>41621</v>
      </c>
      <c r="B580" s="64">
        <v>0.39583333333333331</v>
      </c>
      <c r="C580" s="8">
        <v>120</v>
      </c>
      <c r="D580" s="8">
        <v>458420</v>
      </c>
      <c r="E580" s="8">
        <f t="shared" si="100"/>
        <v>11980</v>
      </c>
      <c r="F580" s="9">
        <v>7.09</v>
      </c>
      <c r="G580" s="9">
        <v>51.2</v>
      </c>
      <c r="H580" s="8">
        <v>839.8</v>
      </c>
      <c r="I580" s="8">
        <v>1309</v>
      </c>
      <c r="J580" s="8">
        <f t="shared" ref="J580:J609" si="105">E580*I580/1000</f>
        <v>15681.82</v>
      </c>
      <c r="K580" s="54"/>
      <c r="L580" s="9">
        <v>21.594999999999999</v>
      </c>
      <c r="M580" s="8">
        <v>220.06766999999999</v>
      </c>
      <c r="N580" s="8">
        <v>128.44771</v>
      </c>
      <c r="O580" s="8">
        <v>11.51689</v>
      </c>
      <c r="P580" s="8">
        <f t="shared" ref="P580:P608" si="106">M580+N580+O580</f>
        <v>360.03226999999998</v>
      </c>
      <c r="Q580" s="8">
        <f t="shared" ref="Q580:Q608" si="107">E580*P580/1000</f>
        <v>4313.1865945999998</v>
      </c>
      <c r="R580" s="11" t="s">
        <v>121</v>
      </c>
      <c r="S580" s="9">
        <f t="shared" ref="S580:S609" si="108">((O580*14/87)+(N580*14/101)+(M580*14/117))*(E580/1000)</f>
        <v>550.96989544668963</v>
      </c>
      <c r="T580" s="25"/>
      <c r="W580" s="139">
        <f t="shared" si="96"/>
        <v>19842.392500000002</v>
      </c>
      <c r="X580" s="139">
        <f t="shared" si="98"/>
        <v>19779.913333333334</v>
      </c>
      <c r="Z580" s="139">
        <f t="shared" si="97"/>
        <v>40630.429999999993</v>
      </c>
      <c r="AA580" s="139">
        <f t="shared" si="99"/>
        <v>122641.03999999998</v>
      </c>
      <c r="AC580" s="84">
        <v>8000</v>
      </c>
      <c r="AD580" s="84">
        <v>30000</v>
      </c>
      <c r="AE580" s="84">
        <v>100</v>
      </c>
      <c r="AF580" s="84">
        <v>6</v>
      </c>
      <c r="AG580" s="84">
        <v>10</v>
      </c>
      <c r="AH580" s="84">
        <v>35000</v>
      </c>
    </row>
    <row r="581" spans="1:34" ht="20.100000000000001" customHeight="1">
      <c r="A581" s="65">
        <v>41628</v>
      </c>
      <c r="B581" s="64">
        <v>0.39166666666666666</v>
      </c>
      <c r="C581" s="8">
        <v>139</v>
      </c>
      <c r="D581" s="8">
        <v>472410</v>
      </c>
      <c r="E581" s="8">
        <f t="shared" si="100"/>
        <v>13990</v>
      </c>
      <c r="F581" s="9">
        <v>7.51</v>
      </c>
      <c r="G581" s="9">
        <v>22.8</v>
      </c>
      <c r="H581" s="8"/>
      <c r="I581" s="8">
        <v>1574</v>
      </c>
      <c r="J581" s="8">
        <f t="shared" si="105"/>
        <v>22020.26</v>
      </c>
      <c r="K581" s="54"/>
      <c r="L581" s="9">
        <v>109.2</v>
      </c>
      <c r="M581" s="8">
        <v>166.83064999999999</v>
      </c>
      <c r="N581" s="8">
        <v>197.69235</v>
      </c>
      <c r="O581" s="8">
        <v>0</v>
      </c>
      <c r="P581" s="8">
        <f t="shared" si="106"/>
        <v>364.52300000000002</v>
      </c>
      <c r="Q581" s="8">
        <f t="shared" si="107"/>
        <v>5099.67677</v>
      </c>
      <c r="R581" s="11" t="s">
        <v>121</v>
      </c>
      <c r="S581" s="9">
        <f t="shared" si="108"/>
        <v>662.64393090598287</v>
      </c>
      <c r="T581" s="25"/>
      <c r="W581" s="139">
        <f t="shared" si="96"/>
        <v>20288.732499999998</v>
      </c>
      <c r="X581" s="139">
        <f t="shared" si="98"/>
        <v>19998.168333333335</v>
      </c>
      <c r="Z581" s="139">
        <f t="shared" si="97"/>
        <v>38845.070000000007</v>
      </c>
      <c r="AA581" s="139">
        <f t="shared" si="99"/>
        <v>120021.97999999998</v>
      </c>
      <c r="AC581" s="84">
        <v>8000</v>
      </c>
      <c r="AD581" s="84">
        <v>30000</v>
      </c>
      <c r="AE581" s="84">
        <v>100</v>
      </c>
      <c r="AF581" s="84">
        <v>6</v>
      </c>
      <c r="AG581" s="84">
        <v>10</v>
      </c>
      <c r="AH581" s="84">
        <v>35000</v>
      </c>
    </row>
    <row r="582" spans="1:34" ht="20.100000000000001" customHeight="1">
      <c r="A582" s="65">
        <v>41635</v>
      </c>
      <c r="B582" s="64">
        <v>0.39374999999999999</v>
      </c>
      <c r="C582" s="8">
        <v>132</v>
      </c>
      <c r="D582" s="8">
        <v>484730</v>
      </c>
      <c r="E582" s="8">
        <f t="shared" si="100"/>
        <v>12320</v>
      </c>
      <c r="F582" s="9">
        <v>7.37</v>
      </c>
      <c r="G582" s="9">
        <v>18.8</v>
      </c>
      <c r="H582" s="8"/>
      <c r="I582" s="8">
        <v>1494</v>
      </c>
      <c r="J582" s="8">
        <f t="shared" si="105"/>
        <v>18406.080000000002</v>
      </c>
      <c r="K582" s="54"/>
      <c r="L582" s="9">
        <v>72.209999999999994</v>
      </c>
      <c r="M582" s="8">
        <v>177.56179</v>
      </c>
      <c r="N582" s="8">
        <v>143.31359</v>
      </c>
      <c r="O582" s="8">
        <v>7.1197999999999997</v>
      </c>
      <c r="P582" s="8">
        <f t="shared" si="106"/>
        <v>327.99518</v>
      </c>
      <c r="Q582" s="8">
        <f t="shared" si="107"/>
        <v>4040.9006175999998</v>
      </c>
      <c r="R582" s="11" t="s">
        <v>121</v>
      </c>
      <c r="S582" s="9">
        <f t="shared" si="108"/>
        <v>520.61455545876458</v>
      </c>
      <c r="T582" s="25"/>
      <c r="W582" s="139">
        <f t="shared" si="96"/>
        <v>19299.352500000001</v>
      </c>
      <c r="X582" s="139">
        <f t="shared" si="98"/>
        <v>19744.783333333336</v>
      </c>
      <c r="Z582" s="139">
        <f t="shared" si="97"/>
        <v>42802.59</v>
      </c>
      <c r="AA582" s="139">
        <f t="shared" si="99"/>
        <v>123062.59999999998</v>
      </c>
      <c r="AC582" s="84">
        <v>8000</v>
      </c>
      <c r="AD582" s="84">
        <v>30000</v>
      </c>
      <c r="AE582" s="84">
        <v>100</v>
      </c>
      <c r="AF582" s="84">
        <v>6</v>
      </c>
      <c r="AG582" s="84">
        <v>10</v>
      </c>
      <c r="AH582" s="84">
        <v>35000</v>
      </c>
    </row>
    <row r="583" spans="1:34" ht="20.100000000000001" customHeight="1">
      <c r="A583" s="65">
        <v>41642</v>
      </c>
      <c r="B583" s="64">
        <v>0.36875000000000002</v>
      </c>
      <c r="C583" s="8">
        <v>112</v>
      </c>
      <c r="D583" s="8">
        <v>495950</v>
      </c>
      <c r="E583" s="8">
        <f t="shared" si="100"/>
        <v>11220</v>
      </c>
      <c r="F583" s="9">
        <v>7.45</v>
      </c>
      <c r="G583" s="9">
        <v>20</v>
      </c>
      <c r="H583" s="8">
        <v>1063</v>
      </c>
      <c r="I583" s="8">
        <v>1324</v>
      </c>
      <c r="J583" s="8">
        <f t="shared" si="105"/>
        <v>14855.28</v>
      </c>
      <c r="K583" s="54"/>
      <c r="L583" s="9">
        <v>39.840000000000003</v>
      </c>
      <c r="M583" s="8">
        <v>172</v>
      </c>
      <c r="N583" s="8">
        <v>161</v>
      </c>
      <c r="O583" s="8">
        <v>15</v>
      </c>
      <c r="P583" s="8">
        <f t="shared" si="106"/>
        <v>348</v>
      </c>
      <c r="Q583" s="8">
        <f t="shared" si="107"/>
        <v>3904.56</v>
      </c>
      <c r="R583" s="11" t="s">
        <v>121</v>
      </c>
      <c r="S583" s="9">
        <f t="shared" si="108"/>
        <v>508.39863574686393</v>
      </c>
      <c r="T583" s="25"/>
      <c r="W583" s="139">
        <f t="shared" si="96"/>
        <v>17740.86</v>
      </c>
      <c r="X583" s="139">
        <f t="shared" si="98"/>
        <v>19190.523333333334</v>
      </c>
      <c r="Z583" s="139">
        <f t="shared" si="97"/>
        <v>49036.56</v>
      </c>
      <c r="AA583" s="139">
        <f t="shared" si="99"/>
        <v>129713.72</v>
      </c>
      <c r="AC583" s="84">
        <v>8000</v>
      </c>
      <c r="AD583" s="84">
        <v>30000</v>
      </c>
      <c r="AE583" s="84">
        <v>100</v>
      </c>
      <c r="AF583" s="84">
        <v>6</v>
      </c>
      <c r="AG583" s="84">
        <v>10</v>
      </c>
      <c r="AH583" s="84">
        <v>35000</v>
      </c>
    </row>
    <row r="584" spans="1:34" ht="20.100000000000001" customHeight="1">
      <c r="A584" s="65">
        <v>41649</v>
      </c>
      <c r="B584" s="64">
        <v>0.40625</v>
      </c>
      <c r="C584" s="8">
        <v>147</v>
      </c>
      <c r="D584" s="8">
        <v>10650</v>
      </c>
      <c r="E584" s="8">
        <v>14700</v>
      </c>
      <c r="F584" s="9">
        <v>7.54</v>
      </c>
      <c r="G584" s="9">
        <v>20.8</v>
      </c>
      <c r="H584" s="8"/>
      <c r="I584" s="8">
        <v>1521</v>
      </c>
      <c r="J584" s="8">
        <f t="shared" si="105"/>
        <v>22358.7</v>
      </c>
      <c r="K584" s="54"/>
      <c r="L584" s="9">
        <v>106.2</v>
      </c>
      <c r="M584" s="8">
        <v>218</v>
      </c>
      <c r="N584" s="8">
        <v>175</v>
      </c>
      <c r="O584" s="8">
        <v>13</v>
      </c>
      <c r="P584" s="8">
        <f t="shared" si="106"/>
        <v>406</v>
      </c>
      <c r="Q584" s="8">
        <f t="shared" si="107"/>
        <v>5968.2</v>
      </c>
      <c r="R584" s="11" t="s">
        <v>121</v>
      </c>
      <c r="S584" s="9">
        <f t="shared" si="108"/>
        <v>770.79229281018286</v>
      </c>
      <c r="T584" s="25"/>
      <c r="W584" s="139">
        <f t="shared" si="96"/>
        <v>19410.079999999998</v>
      </c>
      <c r="X584" s="139">
        <f t="shared" si="98"/>
        <v>19292.208333333336</v>
      </c>
      <c r="Z584" s="139">
        <f t="shared" si="97"/>
        <v>42359.680000000008</v>
      </c>
      <c r="AA584" s="139">
        <f t="shared" si="99"/>
        <v>128493.49999999997</v>
      </c>
      <c r="AC584" s="84">
        <v>8000</v>
      </c>
      <c r="AD584" s="84">
        <v>30000</v>
      </c>
      <c r="AE584" s="84">
        <v>100</v>
      </c>
      <c r="AF584" s="84">
        <v>6</v>
      </c>
      <c r="AG584" s="84">
        <v>10</v>
      </c>
      <c r="AH584" s="84">
        <v>35000</v>
      </c>
    </row>
    <row r="585" spans="1:34" ht="20.100000000000001" customHeight="1">
      <c r="A585" s="65">
        <v>41656</v>
      </c>
      <c r="B585" s="64">
        <v>0.39166666666666666</v>
      </c>
      <c r="C585" s="8">
        <v>133</v>
      </c>
      <c r="D585" s="8">
        <v>23980</v>
      </c>
      <c r="E585" s="8">
        <f t="shared" ref="E585:E607" si="109">D585-D584</f>
        <v>13330</v>
      </c>
      <c r="F585" s="9">
        <v>7.62</v>
      </c>
      <c r="G585" s="9">
        <v>37.200000000000003</v>
      </c>
      <c r="H585" s="8">
        <v>1556</v>
      </c>
      <c r="I585" s="8">
        <v>1451</v>
      </c>
      <c r="J585" s="8">
        <f t="shared" si="105"/>
        <v>19341.830000000002</v>
      </c>
      <c r="K585" s="54"/>
      <c r="L585" s="9">
        <v>115</v>
      </c>
      <c r="M585" s="8">
        <v>131.58959999999999</v>
      </c>
      <c r="N585" s="8">
        <v>186.0591</v>
      </c>
      <c r="O585" s="8">
        <v>2.78505</v>
      </c>
      <c r="P585" s="8">
        <f t="shared" si="106"/>
        <v>320.43374999999997</v>
      </c>
      <c r="Q585" s="8">
        <f t="shared" si="107"/>
        <v>4271.3818874999988</v>
      </c>
      <c r="R585" s="11" t="s">
        <v>121</v>
      </c>
      <c r="S585" s="9">
        <f t="shared" si="108"/>
        <v>559.65076385693021</v>
      </c>
      <c r="T585" s="25"/>
      <c r="W585" s="139">
        <f t="shared" si="96"/>
        <v>18740.4725</v>
      </c>
      <c r="X585" s="139">
        <f t="shared" si="98"/>
        <v>19335.494166666667</v>
      </c>
      <c r="Z585" s="139">
        <f t="shared" si="97"/>
        <v>45038.11</v>
      </c>
      <c r="AA585" s="139">
        <f t="shared" si="99"/>
        <v>127974.07</v>
      </c>
      <c r="AC585" s="84">
        <v>8000</v>
      </c>
      <c r="AD585" s="84">
        <v>30000</v>
      </c>
      <c r="AE585" s="84">
        <v>100</v>
      </c>
      <c r="AF585" s="84">
        <v>6</v>
      </c>
      <c r="AG585" s="84">
        <v>10</v>
      </c>
      <c r="AH585" s="84">
        <v>35000</v>
      </c>
    </row>
    <row r="586" spans="1:34" ht="20.100000000000001" customHeight="1">
      <c r="A586" s="65">
        <v>41663</v>
      </c>
      <c r="B586" s="64">
        <v>0.38750000000000001</v>
      </c>
      <c r="C586" s="8">
        <v>121</v>
      </c>
      <c r="D586" s="8">
        <v>36110</v>
      </c>
      <c r="E586" s="8">
        <f t="shared" si="109"/>
        <v>12130</v>
      </c>
      <c r="F586" s="9">
        <v>7.36</v>
      </c>
      <c r="G586" s="9">
        <v>35.200000000000003</v>
      </c>
      <c r="H586" s="8">
        <v>901.4</v>
      </c>
      <c r="I586" s="8">
        <v>1341</v>
      </c>
      <c r="J586" s="8">
        <f t="shared" si="105"/>
        <v>16266.33</v>
      </c>
      <c r="K586" s="54"/>
      <c r="L586" s="9">
        <v>64.28</v>
      </c>
      <c r="M586" s="8">
        <v>139.24384000000001</v>
      </c>
      <c r="N586" s="8">
        <v>149.50228000000001</v>
      </c>
      <c r="O586" s="8">
        <v>9.3023500000000006</v>
      </c>
      <c r="P586" s="8">
        <f t="shared" si="106"/>
        <v>298.04847000000001</v>
      </c>
      <c r="Q586" s="8">
        <f t="shared" si="107"/>
        <v>3615.3279410999999</v>
      </c>
      <c r="R586" s="11" t="s">
        <v>121</v>
      </c>
      <c r="S586" s="9">
        <f t="shared" si="108"/>
        <v>471.63470889831717</v>
      </c>
      <c r="T586" s="25"/>
      <c r="W586" s="139">
        <f t="shared" si="96"/>
        <v>18205.535</v>
      </c>
      <c r="X586" s="139">
        <f t="shared" si="98"/>
        <v>18969.791666666664</v>
      </c>
      <c r="Z586" s="139">
        <f t="shared" si="97"/>
        <v>47177.86</v>
      </c>
      <c r="AA586" s="139">
        <f t="shared" si="99"/>
        <v>132362.50000000003</v>
      </c>
      <c r="AC586" s="84">
        <v>8000</v>
      </c>
      <c r="AD586" s="84">
        <v>30000</v>
      </c>
      <c r="AE586" s="84">
        <v>100</v>
      </c>
      <c r="AF586" s="84">
        <v>6</v>
      </c>
      <c r="AG586" s="84">
        <v>10</v>
      </c>
      <c r="AH586" s="84">
        <v>35000</v>
      </c>
    </row>
    <row r="587" spans="1:34" ht="20.100000000000001" customHeight="1">
      <c r="A587" s="65">
        <v>41670</v>
      </c>
      <c r="B587" s="64">
        <v>0.38611111111111113</v>
      </c>
      <c r="C587" s="8">
        <v>116</v>
      </c>
      <c r="D587" s="8">
        <v>46940</v>
      </c>
      <c r="E587" s="8">
        <f t="shared" si="109"/>
        <v>10830</v>
      </c>
      <c r="F587" s="9">
        <v>7.34</v>
      </c>
      <c r="G587" s="9">
        <v>34.799999999999997</v>
      </c>
      <c r="H587" s="8">
        <v>1031</v>
      </c>
      <c r="I587" s="8">
        <v>1422</v>
      </c>
      <c r="J587" s="8">
        <f t="shared" si="105"/>
        <v>15400.26</v>
      </c>
      <c r="K587" s="54"/>
      <c r="L587" s="9">
        <v>14.52</v>
      </c>
      <c r="M587" s="8">
        <v>140.20067</v>
      </c>
      <c r="N587" s="8">
        <v>168.6824</v>
      </c>
      <c r="O587" s="8">
        <v>6.6001200000000004</v>
      </c>
      <c r="P587" s="8">
        <f t="shared" si="106"/>
        <v>315.48318999999998</v>
      </c>
      <c r="Q587" s="8">
        <f t="shared" si="107"/>
        <v>3416.6829477000001</v>
      </c>
      <c r="R587" s="11" t="s">
        <v>121</v>
      </c>
      <c r="S587" s="9">
        <f t="shared" si="108"/>
        <v>446.41211952436214</v>
      </c>
      <c r="T587" s="25"/>
      <c r="W587" s="139">
        <f t="shared" si="96"/>
        <v>18341.78</v>
      </c>
      <c r="X587" s="139">
        <f t="shared" si="98"/>
        <v>18774.266666666666</v>
      </c>
      <c r="Z587" s="139">
        <f t="shared" si="97"/>
        <v>46632.880000000005</v>
      </c>
      <c r="AA587" s="139">
        <f t="shared" si="99"/>
        <v>134708.80000000002</v>
      </c>
      <c r="AC587" s="84">
        <v>8000</v>
      </c>
      <c r="AD587" s="84">
        <v>30000</v>
      </c>
      <c r="AE587" s="84">
        <v>100</v>
      </c>
      <c r="AF587" s="84">
        <v>6</v>
      </c>
      <c r="AG587" s="84">
        <v>10</v>
      </c>
      <c r="AH587" s="84">
        <v>35000</v>
      </c>
    </row>
    <row r="588" spans="1:34" ht="20.100000000000001" customHeight="1">
      <c r="A588" s="65">
        <v>41677</v>
      </c>
      <c r="B588" s="64">
        <v>0.3888888888888889</v>
      </c>
      <c r="C588" s="8">
        <v>135</v>
      </c>
      <c r="D588" s="8">
        <v>60450</v>
      </c>
      <c r="E588" s="8">
        <f t="shared" si="109"/>
        <v>13510</v>
      </c>
      <c r="F588" s="9">
        <v>7.39</v>
      </c>
      <c r="G588" s="9">
        <v>40.799999999999997</v>
      </c>
      <c r="H588" s="8">
        <v>912</v>
      </c>
      <c r="I588" s="8">
        <v>1422</v>
      </c>
      <c r="J588" s="8">
        <f t="shared" si="105"/>
        <v>19211.22</v>
      </c>
      <c r="K588" s="54"/>
      <c r="L588" s="9">
        <v>99.15</v>
      </c>
      <c r="M588" s="8">
        <v>240.13672</v>
      </c>
      <c r="N588" s="8">
        <v>159.279</v>
      </c>
      <c r="O588" s="8">
        <v>6.8353900000000003</v>
      </c>
      <c r="P588" s="8">
        <f t="shared" si="106"/>
        <v>406.25110999999998</v>
      </c>
      <c r="Q588" s="8">
        <f t="shared" si="107"/>
        <v>5488.4524960999997</v>
      </c>
      <c r="R588" s="11" t="s">
        <v>121</v>
      </c>
      <c r="S588" s="9">
        <f t="shared" si="108"/>
        <v>701.3383265026207</v>
      </c>
      <c r="T588" s="25"/>
      <c r="W588" s="139">
        <f t="shared" si="96"/>
        <v>17554.910000000003</v>
      </c>
      <c r="X588" s="139">
        <f t="shared" si="98"/>
        <v>18935.79416666667</v>
      </c>
      <c r="Z588" s="139">
        <f t="shared" si="97"/>
        <v>49780.359999999986</v>
      </c>
      <c r="AA588" s="139">
        <f t="shared" si="99"/>
        <v>132770.46999999997</v>
      </c>
      <c r="AC588" s="84">
        <v>8000</v>
      </c>
      <c r="AD588" s="84">
        <v>30000</v>
      </c>
      <c r="AE588" s="84">
        <v>100</v>
      </c>
      <c r="AF588" s="84">
        <v>6</v>
      </c>
      <c r="AG588" s="84">
        <v>10</v>
      </c>
      <c r="AH588" s="84">
        <v>35000</v>
      </c>
    </row>
    <row r="589" spans="1:34" ht="20.100000000000001" customHeight="1">
      <c r="A589" s="65">
        <v>41684</v>
      </c>
      <c r="B589" s="64">
        <v>0.36805555555555558</v>
      </c>
      <c r="C589" s="8">
        <v>131</v>
      </c>
      <c r="D589" s="8">
        <v>73520</v>
      </c>
      <c r="E589" s="8">
        <f t="shared" si="109"/>
        <v>13070</v>
      </c>
      <c r="F589" s="9">
        <v>7.43</v>
      </c>
      <c r="G589" s="9">
        <v>25.2</v>
      </c>
      <c r="H589" s="8">
        <v>974.2</v>
      </c>
      <c r="I589" s="8">
        <v>1402</v>
      </c>
      <c r="J589" s="8">
        <f t="shared" si="105"/>
        <v>18324.14</v>
      </c>
      <c r="K589" s="54"/>
      <c r="L589" s="9">
        <v>94.9</v>
      </c>
      <c r="M589" s="8">
        <v>106.55062</v>
      </c>
      <c r="N589" s="8">
        <v>167.55368999999999</v>
      </c>
      <c r="O589" s="8">
        <v>8.2120300000000004</v>
      </c>
      <c r="P589" s="8">
        <f t="shared" si="106"/>
        <v>282.31634000000003</v>
      </c>
      <c r="Q589" s="8">
        <f t="shared" si="107"/>
        <v>3689.8745638</v>
      </c>
      <c r="R589" s="11" t="s">
        <v>121</v>
      </c>
      <c r="S589" s="9">
        <f t="shared" si="108"/>
        <v>487.46377665173668</v>
      </c>
      <c r="T589" s="25"/>
      <c r="W589" s="139">
        <f t="shared" si="96"/>
        <v>17300.487499999999</v>
      </c>
      <c r="X589" s="139">
        <f t="shared" si="98"/>
        <v>18776.564166666667</v>
      </c>
      <c r="Z589" s="139">
        <f t="shared" si="97"/>
        <v>50798.05</v>
      </c>
      <c r="AA589" s="139">
        <f t="shared" si="99"/>
        <v>134681.22999999998</v>
      </c>
      <c r="AC589" s="84">
        <v>8000</v>
      </c>
      <c r="AD589" s="84">
        <v>30000</v>
      </c>
      <c r="AE589" s="84">
        <v>100</v>
      </c>
      <c r="AF589" s="84">
        <v>6</v>
      </c>
      <c r="AG589" s="84">
        <v>10</v>
      </c>
      <c r="AH589" s="84">
        <v>35000</v>
      </c>
    </row>
    <row r="590" spans="1:34" ht="20.100000000000001" customHeight="1">
      <c r="A590" s="65">
        <v>41691</v>
      </c>
      <c r="B590" s="64">
        <v>0.37152777777777773</v>
      </c>
      <c r="C590" s="8">
        <v>132</v>
      </c>
      <c r="D590" s="8">
        <v>86740</v>
      </c>
      <c r="E590" s="8">
        <f t="shared" si="109"/>
        <v>13220</v>
      </c>
      <c r="F590" s="9">
        <v>7.61</v>
      </c>
      <c r="G590" s="9">
        <v>20</v>
      </c>
      <c r="H590" s="8">
        <v>972.8</v>
      </c>
      <c r="I590" s="8">
        <v>1484</v>
      </c>
      <c r="J590" s="8">
        <f t="shared" si="105"/>
        <v>19618.48</v>
      </c>
      <c r="K590" s="54"/>
      <c r="L590" s="9">
        <v>131.5</v>
      </c>
      <c r="M590" s="8">
        <v>124.26536</v>
      </c>
      <c r="N590" s="8">
        <v>170.95480000000001</v>
      </c>
      <c r="O590" s="8">
        <v>11.28622</v>
      </c>
      <c r="P590" s="8">
        <f t="shared" si="106"/>
        <v>306.50638000000004</v>
      </c>
      <c r="Q590" s="8">
        <f t="shared" si="107"/>
        <v>4052.0143436000003</v>
      </c>
      <c r="R590" s="11" t="s">
        <v>121</v>
      </c>
      <c r="S590" s="9">
        <f t="shared" si="108"/>
        <v>533.85318107289504</v>
      </c>
      <c r="T590" s="25"/>
      <c r="W590" s="139">
        <f t="shared" ref="W590:W653" si="110">AVERAGE(J587:J590)</f>
        <v>18138.525000000001</v>
      </c>
      <c r="X590" s="139">
        <f t="shared" si="98"/>
        <v>18547.804166666665</v>
      </c>
      <c r="Z590" s="139">
        <f t="shared" ref="Z590:Z653" si="111">120000-(SUM(J587:J590))</f>
        <v>47445.899999999994</v>
      </c>
      <c r="AA590" s="139">
        <f t="shared" si="99"/>
        <v>137426.35</v>
      </c>
      <c r="AC590" s="84">
        <v>8000</v>
      </c>
      <c r="AD590" s="84">
        <v>30000</v>
      </c>
      <c r="AE590" s="84">
        <v>100</v>
      </c>
      <c r="AF590" s="84">
        <v>6</v>
      </c>
      <c r="AG590" s="84">
        <v>10</v>
      </c>
      <c r="AH590" s="84">
        <v>35000</v>
      </c>
    </row>
    <row r="591" spans="1:34" ht="20.100000000000001" customHeight="1">
      <c r="A591" s="65">
        <v>41698</v>
      </c>
      <c r="B591" s="64">
        <v>0.37916666666666665</v>
      </c>
      <c r="C591" s="8">
        <v>146</v>
      </c>
      <c r="D591" s="8">
        <v>101270</v>
      </c>
      <c r="E591" s="8">
        <f t="shared" si="109"/>
        <v>14530</v>
      </c>
      <c r="F591" s="9">
        <v>7.6</v>
      </c>
      <c r="G591" s="9">
        <v>34.4</v>
      </c>
      <c r="H591" s="8">
        <v>1115.5999999999999</v>
      </c>
      <c r="I591" s="8">
        <v>1473</v>
      </c>
      <c r="J591" s="8">
        <f t="shared" si="105"/>
        <v>21402.69</v>
      </c>
      <c r="K591" s="54"/>
      <c r="L591" s="9">
        <v>114.3</v>
      </c>
      <c r="M591" s="8">
        <v>116.94895</v>
      </c>
      <c r="N591" s="8">
        <v>86.596029999999999</v>
      </c>
      <c r="O591" s="8">
        <v>99.604330000000004</v>
      </c>
      <c r="P591" s="8">
        <f t="shared" si="106"/>
        <v>303.14931000000001</v>
      </c>
      <c r="Q591" s="8">
        <f t="shared" si="107"/>
        <v>4404.7594743</v>
      </c>
      <c r="R591" s="11" t="s">
        <v>121</v>
      </c>
      <c r="S591" s="9">
        <f t="shared" si="108"/>
        <v>610.63174337356816</v>
      </c>
      <c r="T591" s="25"/>
      <c r="W591" s="139">
        <f t="shared" si="110"/>
        <v>19639.1325</v>
      </c>
      <c r="X591" s="139">
        <f t="shared" si="98"/>
        <v>18573.924166666668</v>
      </c>
      <c r="Z591" s="139">
        <f t="shared" si="111"/>
        <v>41443.47</v>
      </c>
      <c r="AA591" s="139">
        <f t="shared" si="99"/>
        <v>137112.91</v>
      </c>
      <c r="AC591" s="84">
        <v>8000</v>
      </c>
      <c r="AD591" s="84">
        <v>30000</v>
      </c>
      <c r="AE591" s="84">
        <v>100</v>
      </c>
      <c r="AF591" s="84">
        <v>6</v>
      </c>
      <c r="AG591" s="84">
        <v>10</v>
      </c>
      <c r="AH591" s="84">
        <v>35000</v>
      </c>
    </row>
    <row r="592" spans="1:34" ht="20.100000000000001" customHeight="1">
      <c r="A592" s="65">
        <v>41705</v>
      </c>
      <c r="B592" s="64">
        <v>0.3756944444444445</v>
      </c>
      <c r="C592" s="8">
        <v>151</v>
      </c>
      <c r="D592" s="8">
        <v>116380</v>
      </c>
      <c r="E592" s="8">
        <f t="shared" si="109"/>
        <v>15110</v>
      </c>
      <c r="F592" s="9">
        <v>7.61</v>
      </c>
      <c r="G592" s="9">
        <v>50.4</v>
      </c>
      <c r="H592" s="8"/>
      <c r="I592" s="8">
        <v>1479</v>
      </c>
      <c r="J592" s="8">
        <f t="shared" si="105"/>
        <v>22347.69</v>
      </c>
      <c r="K592" s="54"/>
      <c r="L592" s="9">
        <v>116.9</v>
      </c>
      <c r="M592" s="8">
        <v>173.53552999999999</v>
      </c>
      <c r="N592" s="8">
        <v>181.58684</v>
      </c>
      <c r="O592" s="8">
        <v>15.3331</v>
      </c>
      <c r="P592" s="8">
        <f t="shared" si="106"/>
        <v>370.45546999999999</v>
      </c>
      <c r="Q592" s="8">
        <f t="shared" si="107"/>
        <v>5597.5821517000004</v>
      </c>
      <c r="R592" s="11" t="s">
        <v>121</v>
      </c>
      <c r="S592" s="9">
        <f t="shared" si="108"/>
        <v>731.36606148459578</v>
      </c>
      <c r="T592" s="25"/>
      <c r="W592" s="139">
        <f t="shared" si="110"/>
        <v>20423.25</v>
      </c>
      <c r="X592" s="139">
        <f t="shared" si="98"/>
        <v>19129.413333333334</v>
      </c>
      <c r="Z592" s="139">
        <f t="shared" si="111"/>
        <v>38307</v>
      </c>
      <c r="AA592" s="139">
        <f t="shared" si="99"/>
        <v>130447.04000000001</v>
      </c>
      <c r="AC592" s="84">
        <v>8000</v>
      </c>
      <c r="AD592" s="84">
        <v>30000</v>
      </c>
      <c r="AE592" s="84">
        <v>100</v>
      </c>
      <c r="AF592" s="84">
        <v>6</v>
      </c>
      <c r="AG592" s="84">
        <v>10</v>
      </c>
      <c r="AH592" s="84">
        <v>35000</v>
      </c>
    </row>
    <row r="593" spans="1:34" ht="20.100000000000001" customHeight="1">
      <c r="A593" s="65">
        <v>41712</v>
      </c>
      <c r="B593" s="64">
        <v>0.37083333333333335</v>
      </c>
      <c r="C593" s="8">
        <v>130</v>
      </c>
      <c r="D593" s="8">
        <v>128650</v>
      </c>
      <c r="E593" s="8">
        <f t="shared" si="109"/>
        <v>12270</v>
      </c>
      <c r="F593" s="9">
        <v>7.55</v>
      </c>
      <c r="G593" s="9">
        <v>64.400000000000006</v>
      </c>
      <c r="H593" s="8"/>
      <c r="I593" s="8">
        <v>1402</v>
      </c>
      <c r="J593" s="8">
        <f t="shared" si="105"/>
        <v>17202.54</v>
      </c>
      <c r="K593" s="54"/>
      <c r="L593" s="9">
        <v>78.959999999999994</v>
      </c>
      <c r="M593" s="8">
        <v>122.99402000000001</v>
      </c>
      <c r="N593" s="8">
        <v>187.29567</v>
      </c>
      <c r="O593" s="8">
        <v>14.38091</v>
      </c>
      <c r="P593" s="8">
        <f t="shared" si="106"/>
        <v>324.67060000000004</v>
      </c>
      <c r="Q593" s="8">
        <f t="shared" si="107"/>
        <v>3983.7082620000006</v>
      </c>
      <c r="R593" s="11" t="s">
        <v>121</v>
      </c>
      <c r="S593" s="9">
        <f t="shared" si="108"/>
        <v>527.52630175678053</v>
      </c>
      <c r="T593" s="25"/>
      <c r="W593" s="139">
        <f t="shared" si="110"/>
        <v>20142.849999999999</v>
      </c>
      <c r="X593" s="139">
        <f t="shared" si="98"/>
        <v>18727.936666666668</v>
      </c>
      <c r="Z593" s="139">
        <f t="shared" si="111"/>
        <v>39428.600000000006</v>
      </c>
      <c r="AA593" s="139">
        <f t="shared" si="99"/>
        <v>135264.75999999998</v>
      </c>
      <c r="AC593" s="84">
        <v>8000</v>
      </c>
      <c r="AD593" s="84">
        <v>30000</v>
      </c>
      <c r="AE593" s="84">
        <v>100</v>
      </c>
      <c r="AF593" s="84">
        <v>6</v>
      </c>
      <c r="AG593" s="84">
        <v>10</v>
      </c>
      <c r="AH593" s="84">
        <v>35000</v>
      </c>
    </row>
    <row r="594" spans="1:34" ht="20.100000000000001" customHeight="1">
      <c r="A594" s="65">
        <v>41719</v>
      </c>
      <c r="B594" s="64">
        <v>0.38750000000000001</v>
      </c>
      <c r="C594" s="8">
        <v>142</v>
      </c>
      <c r="D594" s="8">
        <v>142840</v>
      </c>
      <c r="E594" s="8">
        <f t="shared" si="109"/>
        <v>14190</v>
      </c>
      <c r="F594" s="9">
        <v>7.52</v>
      </c>
      <c r="G594" s="9">
        <v>41.2</v>
      </c>
      <c r="H594" s="8">
        <v>881.4</v>
      </c>
      <c r="I594" s="8">
        <v>1449.9318800000001</v>
      </c>
      <c r="J594" s="8">
        <f t="shared" si="105"/>
        <v>20574.533377200001</v>
      </c>
      <c r="K594" s="54"/>
      <c r="L594" s="9">
        <v>107.7</v>
      </c>
      <c r="M594" s="8">
        <v>146.2071</v>
      </c>
      <c r="N594" s="8">
        <v>167.71652</v>
      </c>
      <c r="O594" s="8">
        <v>4.5851600000000001</v>
      </c>
      <c r="P594" s="8">
        <f t="shared" si="106"/>
        <v>318.50878</v>
      </c>
      <c r="Q594" s="8">
        <f t="shared" si="107"/>
        <v>4519.6395881999997</v>
      </c>
      <c r="R594" s="11" t="s">
        <v>121</v>
      </c>
      <c r="S594" s="9">
        <f t="shared" si="108"/>
        <v>588.60890461932399</v>
      </c>
      <c r="T594" s="25"/>
      <c r="W594" s="139">
        <f t="shared" si="110"/>
        <v>20381.8633443</v>
      </c>
      <c r="X594" s="139">
        <f t="shared" si="98"/>
        <v>18908.641114766666</v>
      </c>
      <c r="Z594" s="139">
        <f t="shared" si="111"/>
        <v>38472.5466228</v>
      </c>
      <c r="AA594" s="139">
        <f t="shared" si="99"/>
        <v>133096.30662280001</v>
      </c>
      <c r="AC594" s="84">
        <v>8000</v>
      </c>
      <c r="AD594" s="84">
        <v>30000</v>
      </c>
      <c r="AE594" s="84">
        <v>100</v>
      </c>
      <c r="AF594" s="84">
        <v>6</v>
      </c>
      <c r="AG594" s="84">
        <v>10</v>
      </c>
      <c r="AH594" s="84">
        <v>35000</v>
      </c>
    </row>
    <row r="595" spans="1:34" ht="20.100000000000001" customHeight="1">
      <c r="A595" s="65">
        <v>41726</v>
      </c>
      <c r="B595" s="64">
        <v>0.38958333333333334</v>
      </c>
      <c r="C595" s="8">
        <v>135</v>
      </c>
      <c r="D595" s="8">
        <v>156340</v>
      </c>
      <c r="E595" s="8">
        <f t="shared" si="109"/>
        <v>13500</v>
      </c>
      <c r="F595" s="9">
        <v>7.59</v>
      </c>
      <c r="G595" s="9">
        <v>35.200000000000003</v>
      </c>
      <c r="H595" s="8"/>
      <c r="I595" s="8">
        <v>1498</v>
      </c>
      <c r="J595" s="8">
        <f t="shared" si="105"/>
        <v>20223</v>
      </c>
      <c r="K595" s="54"/>
      <c r="L595" s="9">
        <v>115.6</v>
      </c>
      <c r="M595" s="8">
        <v>142.11972</v>
      </c>
      <c r="N595" s="8">
        <v>133.2106</v>
      </c>
      <c r="O595" s="8">
        <v>5.8994400000000002</v>
      </c>
      <c r="P595" s="8">
        <f t="shared" si="106"/>
        <v>281.22976000000006</v>
      </c>
      <c r="Q595" s="8">
        <f t="shared" si="107"/>
        <v>3796.6017600000009</v>
      </c>
      <c r="R595" s="11" t="s">
        <v>121</v>
      </c>
      <c r="S595" s="9">
        <f t="shared" si="108"/>
        <v>491.66931524647418</v>
      </c>
      <c r="T595" s="25"/>
      <c r="W595" s="139">
        <f t="shared" si="110"/>
        <v>20086.940844299999</v>
      </c>
      <c r="X595" s="139">
        <f t="shared" si="98"/>
        <v>19355.951114766667</v>
      </c>
      <c r="Z595" s="139">
        <f t="shared" si="111"/>
        <v>39652.236622800003</v>
      </c>
      <c r="AA595" s="139">
        <f t="shared" si="99"/>
        <v>127728.58662279998</v>
      </c>
      <c r="AC595" s="84">
        <v>8000</v>
      </c>
      <c r="AD595" s="84">
        <v>30000</v>
      </c>
      <c r="AE595" s="84">
        <v>100</v>
      </c>
      <c r="AF595" s="84">
        <v>6</v>
      </c>
      <c r="AG595" s="84">
        <v>10</v>
      </c>
      <c r="AH595" s="84">
        <v>35000</v>
      </c>
    </row>
    <row r="596" spans="1:34" ht="20.100000000000001" customHeight="1">
      <c r="A596" s="65">
        <v>41733</v>
      </c>
      <c r="B596" s="64">
        <v>0.36805555555555558</v>
      </c>
      <c r="C596" s="8">
        <v>130</v>
      </c>
      <c r="D596" s="8">
        <v>169360</v>
      </c>
      <c r="E596" s="8">
        <f t="shared" si="109"/>
        <v>13020</v>
      </c>
      <c r="F596" s="9">
        <v>7.63</v>
      </c>
      <c r="G596" s="9">
        <v>40.799999999999997</v>
      </c>
      <c r="H596" s="8"/>
      <c r="I596" s="8">
        <v>1500</v>
      </c>
      <c r="J596" s="8">
        <f t="shared" si="105"/>
        <v>19530</v>
      </c>
      <c r="K596" s="54"/>
      <c r="L596" s="9">
        <v>113.8</v>
      </c>
      <c r="M596" s="8">
        <v>104.52471</v>
      </c>
      <c r="N596" s="8">
        <v>154.49543</v>
      </c>
      <c r="O596" s="8">
        <v>40.886319999999998</v>
      </c>
      <c r="P596" s="8">
        <f t="shared" si="106"/>
        <v>299.90645999999998</v>
      </c>
      <c r="Q596" s="8">
        <f t="shared" si="107"/>
        <v>3904.7821091999999</v>
      </c>
      <c r="R596" s="11" t="s">
        <v>121</v>
      </c>
      <c r="S596" s="9">
        <f t="shared" si="108"/>
        <v>527.33403741090945</v>
      </c>
      <c r="T596" s="25"/>
      <c r="W596" s="139">
        <f t="shared" si="110"/>
        <v>19382.518344299999</v>
      </c>
      <c r="X596" s="139">
        <f t="shared" si="98"/>
        <v>19120.226114766669</v>
      </c>
      <c r="Z596" s="139">
        <f t="shared" si="111"/>
        <v>42469.926622800005</v>
      </c>
      <c r="AA596" s="139">
        <f t="shared" si="99"/>
        <v>130557.28662279999</v>
      </c>
      <c r="AC596" s="84">
        <v>8000</v>
      </c>
      <c r="AD596" s="84">
        <v>30000</v>
      </c>
      <c r="AE596" s="84">
        <v>100</v>
      </c>
      <c r="AF596" s="84">
        <v>6</v>
      </c>
      <c r="AG596" s="84">
        <v>10</v>
      </c>
      <c r="AH596" s="84">
        <v>35000</v>
      </c>
    </row>
    <row r="597" spans="1:34" ht="20.100000000000001" customHeight="1">
      <c r="A597" s="65">
        <v>41740</v>
      </c>
      <c r="B597" s="64">
        <v>0.34791666666666665</v>
      </c>
      <c r="C597" s="8">
        <v>118</v>
      </c>
      <c r="D597" s="8">
        <v>181120</v>
      </c>
      <c r="E597" s="8">
        <f t="shared" si="109"/>
        <v>11760</v>
      </c>
      <c r="F597" s="9">
        <v>7.37</v>
      </c>
      <c r="G597" s="9">
        <v>42.4</v>
      </c>
      <c r="H597" s="8"/>
      <c r="I597" s="8">
        <v>1364</v>
      </c>
      <c r="J597" s="8">
        <f t="shared" si="105"/>
        <v>16040.64</v>
      </c>
      <c r="K597" s="54"/>
      <c r="L597" s="9">
        <v>71.13</v>
      </c>
      <c r="M597" s="8">
        <v>167.34275</v>
      </c>
      <c r="N597" s="8">
        <v>172.24001999999999</v>
      </c>
      <c r="O597" s="8">
        <v>46.776679999999999</v>
      </c>
      <c r="P597" s="8">
        <f t="shared" si="106"/>
        <v>386.35944999999998</v>
      </c>
      <c r="Q597" s="8">
        <f t="shared" si="107"/>
        <v>4543.5871320000006</v>
      </c>
      <c r="R597" s="11" t="s">
        <v>121</v>
      </c>
      <c r="S597" s="9">
        <f t="shared" si="108"/>
        <v>604.77040562311811</v>
      </c>
      <c r="T597" s="25"/>
      <c r="W597" s="139">
        <f t="shared" si="110"/>
        <v>19092.0433443</v>
      </c>
      <c r="X597" s="139">
        <f t="shared" si="98"/>
        <v>18845.126948100002</v>
      </c>
      <c r="Z597" s="139">
        <f t="shared" si="111"/>
        <v>43631.826622799999</v>
      </c>
      <c r="AA597" s="139">
        <f t="shared" si="99"/>
        <v>133858.47662279999</v>
      </c>
      <c r="AC597" s="84">
        <v>8000</v>
      </c>
      <c r="AD597" s="84">
        <v>30000</v>
      </c>
      <c r="AE597" s="84">
        <v>100</v>
      </c>
      <c r="AF597" s="84">
        <v>6</v>
      </c>
      <c r="AG597" s="84">
        <v>10</v>
      </c>
      <c r="AH597" s="84">
        <v>35000</v>
      </c>
    </row>
    <row r="598" spans="1:34" ht="20.100000000000001" customHeight="1">
      <c r="A598" s="65">
        <v>41747</v>
      </c>
      <c r="B598" s="64">
        <v>0.34930555555555554</v>
      </c>
      <c r="C598" s="8">
        <v>135</v>
      </c>
      <c r="D598" s="8">
        <v>193880</v>
      </c>
      <c r="E598" s="8">
        <f t="shared" si="109"/>
        <v>12760</v>
      </c>
      <c r="F598" s="9">
        <v>7.58</v>
      </c>
      <c r="G598" s="9">
        <v>38</v>
      </c>
      <c r="H598" s="8"/>
      <c r="I598" s="8">
        <v>1367</v>
      </c>
      <c r="J598" s="8">
        <f t="shared" si="105"/>
        <v>17442.919999999998</v>
      </c>
      <c r="K598" s="54"/>
      <c r="L598" s="9">
        <v>108.4</v>
      </c>
      <c r="M598" s="8">
        <v>124.12237</v>
      </c>
      <c r="N598" s="8">
        <v>141.26167000000001</v>
      </c>
      <c r="O598" s="8">
        <v>36.047629999999998</v>
      </c>
      <c r="P598" s="8">
        <f t="shared" si="106"/>
        <v>301.43167000000005</v>
      </c>
      <c r="Q598" s="8">
        <f t="shared" si="107"/>
        <v>3846.2681092000007</v>
      </c>
      <c r="R598" s="11" t="s">
        <v>121</v>
      </c>
      <c r="S598" s="9">
        <f t="shared" si="108"/>
        <v>513.38383658099349</v>
      </c>
      <c r="T598" s="25"/>
      <c r="W598" s="139">
        <f t="shared" si="110"/>
        <v>18309.14</v>
      </c>
      <c r="X598" s="139">
        <f t="shared" ref="X598:X661" si="112">AVERAGE(J587:J598)</f>
        <v>18943.176114766669</v>
      </c>
      <c r="Z598" s="139">
        <f t="shared" si="111"/>
        <v>46763.44</v>
      </c>
      <c r="AA598" s="139">
        <f t="shared" ref="AA598:AA661" si="113">360000-(SUM(J587:J598))</f>
        <v>132681.88662279997</v>
      </c>
      <c r="AC598" s="84">
        <v>8000</v>
      </c>
      <c r="AD598" s="84">
        <v>30000</v>
      </c>
      <c r="AE598" s="84">
        <v>100</v>
      </c>
      <c r="AF598" s="84">
        <v>6</v>
      </c>
      <c r="AG598" s="84">
        <v>10</v>
      </c>
      <c r="AH598" s="84">
        <v>35000</v>
      </c>
    </row>
    <row r="599" spans="1:34" ht="20.100000000000001" customHeight="1">
      <c r="A599" s="65">
        <v>41754</v>
      </c>
      <c r="B599" s="64">
        <v>0.37222222222222223</v>
      </c>
      <c r="C599" s="8">
        <v>134</v>
      </c>
      <c r="D599" s="8">
        <v>207280</v>
      </c>
      <c r="E599" s="8">
        <f t="shared" si="109"/>
        <v>13400</v>
      </c>
      <c r="F599" s="9">
        <v>7.54</v>
      </c>
      <c r="G599" s="9">
        <v>36.799999999999997</v>
      </c>
      <c r="H599" s="8"/>
      <c r="I599" s="8">
        <v>1393</v>
      </c>
      <c r="J599" s="8">
        <f t="shared" si="105"/>
        <v>18666.2</v>
      </c>
      <c r="K599" s="54"/>
      <c r="L599" s="9">
        <v>102.4</v>
      </c>
      <c r="M599" s="8">
        <v>156.22376</v>
      </c>
      <c r="N599" s="8">
        <v>132.18568999999999</v>
      </c>
      <c r="O599" s="8">
        <v>37.07403</v>
      </c>
      <c r="P599" s="8">
        <f t="shared" si="106"/>
        <v>325.48347999999999</v>
      </c>
      <c r="Q599" s="8">
        <f t="shared" si="107"/>
        <v>4361.4786320000003</v>
      </c>
      <c r="R599" s="11" t="s">
        <v>121</v>
      </c>
      <c r="S599" s="9">
        <f t="shared" si="108"/>
        <v>575.96075828245102</v>
      </c>
      <c r="T599" s="25"/>
      <c r="W599" s="139">
        <f t="shared" si="110"/>
        <v>17919.939999999999</v>
      </c>
      <c r="X599" s="139">
        <f t="shared" si="112"/>
        <v>19215.337781433336</v>
      </c>
      <c r="Z599" s="139">
        <f t="shared" si="111"/>
        <v>48320.240000000005</v>
      </c>
      <c r="AA599" s="139">
        <f t="shared" si="113"/>
        <v>129415.94662279997</v>
      </c>
      <c r="AC599" s="84">
        <v>8000</v>
      </c>
      <c r="AD599" s="84">
        <v>30000</v>
      </c>
      <c r="AE599" s="84">
        <v>100</v>
      </c>
      <c r="AF599" s="84">
        <v>6</v>
      </c>
      <c r="AG599" s="84">
        <v>10</v>
      </c>
      <c r="AH599" s="84">
        <v>35000</v>
      </c>
    </row>
    <row r="600" spans="1:34" ht="20.100000000000001" customHeight="1">
      <c r="A600" s="65">
        <v>41761</v>
      </c>
      <c r="B600" s="64">
        <v>0.37986111111111115</v>
      </c>
      <c r="C600" s="8">
        <v>119</v>
      </c>
      <c r="D600" s="8">
        <v>219190</v>
      </c>
      <c r="E600" s="8">
        <f t="shared" si="109"/>
        <v>11910</v>
      </c>
      <c r="F600" s="9">
        <v>7.42</v>
      </c>
      <c r="G600" s="9">
        <v>50</v>
      </c>
      <c r="H600" s="8"/>
      <c r="I600" s="8">
        <v>1277</v>
      </c>
      <c r="J600" s="8">
        <f t="shared" si="105"/>
        <v>15209.07</v>
      </c>
      <c r="K600" s="54"/>
      <c r="L600" s="9">
        <v>68.040000000000006</v>
      </c>
      <c r="M600" s="8">
        <v>70.878749999999997</v>
      </c>
      <c r="N600" s="8">
        <v>132.18872999999999</v>
      </c>
      <c r="O600" s="8">
        <v>48.590429999999998</v>
      </c>
      <c r="P600" s="8">
        <f t="shared" si="106"/>
        <v>251.65790999999999</v>
      </c>
      <c r="Q600" s="8">
        <f t="shared" si="107"/>
        <v>2997.2457080999998</v>
      </c>
      <c r="R600" s="11" t="s">
        <v>121</v>
      </c>
      <c r="S600" s="9">
        <f t="shared" si="108"/>
        <v>412.36657459995803</v>
      </c>
      <c r="T600" s="25"/>
      <c r="W600" s="139">
        <f t="shared" si="110"/>
        <v>16839.707499999997</v>
      </c>
      <c r="X600" s="139">
        <f t="shared" si="112"/>
        <v>18881.825281433335</v>
      </c>
      <c r="Z600" s="139">
        <f t="shared" si="111"/>
        <v>52641.170000000013</v>
      </c>
      <c r="AA600" s="139">
        <f t="shared" si="113"/>
        <v>133418.09662279999</v>
      </c>
      <c r="AC600" s="84">
        <v>8000</v>
      </c>
      <c r="AD600" s="84">
        <v>30000</v>
      </c>
      <c r="AE600" s="84">
        <v>100</v>
      </c>
      <c r="AF600" s="84">
        <v>6</v>
      </c>
      <c r="AG600" s="84">
        <v>10</v>
      </c>
      <c r="AH600" s="84">
        <v>35000</v>
      </c>
    </row>
    <row r="601" spans="1:34" ht="20.100000000000001" customHeight="1">
      <c r="A601" s="65">
        <v>41768</v>
      </c>
      <c r="B601" s="64">
        <v>0.40069444444444446</v>
      </c>
      <c r="C601" s="8">
        <v>131</v>
      </c>
      <c r="D601" s="8">
        <v>232400</v>
      </c>
      <c r="E601" s="8">
        <f t="shared" si="109"/>
        <v>13210</v>
      </c>
      <c r="F601" s="9">
        <v>7.25</v>
      </c>
      <c r="G601" s="9">
        <v>43.6</v>
      </c>
      <c r="H601" s="8"/>
      <c r="I601" s="8">
        <v>1289</v>
      </c>
      <c r="J601" s="8">
        <f t="shared" si="105"/>
        <v>17027.689999999999</v>
      </c>
      <c r="K601" s="54"/>
      <c r="L601" s="9">
        <v>35.85</v>
      </c>
      <c r="M601" s="8">
        <v>244.49288999999999</v>
      </c>
      <c r="N601" s="8">
        <v>137.64958999999999</v>
      </c>
      <c r="O601" s="8">
        <v>57.802489999999999</v>
      </c>
      <c r="P601" s="8">
        <f t="shared" si="106"/>
        <v>439.94496999999996</v>
      </c>
      <c r="Q601" s="8">
        <f t="shared" si="107"/>
        <v>5811.6730536999994</v>
      </c>
      <c r="R601" s="11" t="s">
        <v>121</v>
      </c>
      <c r="S601" s="9">
        <f t="shared" si="108"/>
        <v>761.38808293908141</v>
      </c>
      <c r="T601" s="25"/>
      <c r="W601" s="139">
        <f t="shared" si="110"/>
        <v>17086.469999999998</v>
      </c>
      <c r="X601" s="139">
        <f t="shared" si="112"/>
        <v>18773.787781433333</v>
      </c>
      <c r="Z601" s="139">
        <f t="shared" si="111"/>
        <v>51654.12000000001</v>
      </c>
      <c r="AA601" s="139">
        <f t="shared" si="113"/>
        <v>134714.5466228</v>
      </c>
      <c r="AC601" s="84">
        <v>8000</v>
      </c>
      <c r="AD601" s="84">
        <v>30000</v>
      </c>
      <c r="AE601" s="84">
        <v>100</v>
      </c>
      <c r="AF601" s="84">
        <v>6</v>
      </c>
      <c r="AG601" s="84">
        <v>10</v>
      </c>
      <c r="AH601" s="84">
        <v>35000</v>
      </c>
    </row>
    <row r="602" spans="1:34" ht="20.100000000000001" customHeight="1">
      <c r="A602" s="65">
        <v>41775</v>
      </c>
      <c r="B602" s="64">
        <v>0.375</v>
      </c>
      <c r="C602" s="8">
        <v>128</v>
      </c>
      <c r="D602" s="8">
        <v>245120</v>
      </c>
      <c r="E602" s="8">
        <f t="shared" si="109"/>
        <v>12720</v>
      </c>
      <c r="F602" s="9">
        <v>7.52</v>
      </c>
      <c r="G602" s="9">
        <v>56</v>
      </c>
      <c r="H602" s="8"/>
      <c r="I602" s="8">
        <v>1335</v>
      </c>
      <c r="J602" s="8">
        <f t="shared" si="105"/>
        <v>16981.2</v>
      </c>
      <c r="K602" s="54"/>
      <c r="L602" s="9">
        <v>97.8</v>
      </c>
      <c r="M602" s="8">
        <v>58.227809999999998</v>
      </c>
      <c r="N602" s="8">
        <v>171.20275000000001</v>
      </c>
      <c r="O602" s="8">
        <v>40.026249999999997</v>
      </c>
      <c r="P602" s="8">
        <f t="shared" si="106"/>
        <v>269.45681000000002</v>
      </c>
      <c r="Q602" s="8">
        <f t="shared" si="107"/>
        <v>3427.4906232000003</v>
      </c>
      <c r="R602" s="11" t="s">
        <v>121</v>
      </c>
      <c r="S602" s="9">
        <f t="shared" si="108"/>
        <v>472.41457051944224</v>
      </c>
      <c r="T602" s="25"/>
      <c r="W602" s="139">
        <f t="shared" si="110"/>
        <v>16971.04</v>
      </c>
      <c r="X602" s="139">
        <f t="shared" si="112"/>
        <v>18554.014448100002</v>
      </c>
      <c r="Z602" s="139">
        <f t="shared" si="111"/>
        <v>52115.839999999997</v>
      </c>
      <c r="AA602" s="139">
        <f t="shared" si="113"/>
        <v>137351.82662279997</v>
      </c>
      <c r="AC602" s="84">
        <v>8000</v>
      </c>
      <c r="AD602" s="84">
        <v>30000</v>
      </c>
      <c r="AE602" s="84">
        <v>100</v>
      </c>
      <c r="AF602" s="84">
        <v>6</v>
      </c>
      <c r="AG602" s="84">
        <v>10</v>
      </c>
      <c r="AH602" s="84">
        <v>35000</v>
      </c>
    </row>
    <row r="603" spans="1:34" ht="20.100000000000001" customHeight="1">
      <c r="A603" s="65">
        <v>41782</v>
      </c>
      <c r="B603" s="64">
        <v>0.39166666666666666</v>
      </c>
      <c r="C603" s="8">
        <v>116</v>
      </c>
      <c r="D603" s="8">
        <v>256740</v>
      </c>
      <c r="E603" s="8">
        <f t="shared" si="109"/>
        <v>11620</v>
      </c>
      <c r="F603" s="9">
        <v>7.2</v>
      </c>
      <c r="G603" s="9">
        <v>40</v>
      </c>
      <c r="H603" s="8"/>
      <c r="I603" s="8">
        <v>1242</v>
      </c>
      <c r="J603" s="8">
        <f t="shared" si="105"/>
        <v>14432.04</v>
      </c>
      <c r="K603" s="54"/>
      <c r="L603" s="9">
        <v>50.74</v>
      </c>
      <c r="M603" s="8">
        <v>26.298269999999999</v>
      </c>
      <c r="N603" s="8">
        <v>175.14230000000001</v>
      </c>
      <c r="O603" s="8">
        <v>54.126130000000003</v>
      </c>
      <c r="P603" s="8">
        <f t="shared" si="106"/>
        <v>255.56670000000003</v>
      </c>
      <c r="Q603" s="8">
        <f t="shared" si="107"/>
        <v>2969.6850540000005</v>
      </c>
      <c r="R603" s="11" t="s">
        <v>121</v>
      </c>
      <c r="S603" s="9">
        <f t="shared" si="108"/>
        <v>419.87596433514545</v>
      </c>
      <c r="T603" s="25"/>
      <c r="W603" s="139">
        <f t="shared" si="110"/>
        <v>15912.5</v>
      </c>
      <c r="X603" s="139">
        <f t="shared" si="112"/>
        <v>17973.126948100002</v>
      </c>
      <c r="Z603" s="139">
        <f t="shared" si="111"/>
        <v>56350</v>
      </c>
      <c r="AA603" s="139">
        <f t="shared" si="113"/>
        <v>144322.47662279996</v>
      </c>
      <c r="AC603" s="84">
        <v>8000</v>
      </c>
      <c r="AD603" s="84">
        <v>30000</v>
      </c>
      <c r="AE603" s="84">
        <v>100</v>
      </c>
      <c r="AF603" s="84">
        <v>6</v>
      </c>
      <c r="AG603" s="84">
        <v>10</v>
      </c>
      <c r="AH603" s="84">
        <v>35000</v>
      </c>
    </row>
    <row r="604" spans="1:34" ht="20.100000000000001" customHeight="1">
      <c r="A604" s="65">
        <v>41789</v>
      </c>
      <c r="B604" s="64">
        <v>0.39861111111111108</v>
      </c>
      <c r="C604" s="8">
        <v>141</v>
      </c>
      <c r="D604" s="8">
        <v>270840</v>
      </c>
      <c r="E604" s="8">
        <f t="shared" si="109"/>
        <v>14100</v>
      </c>
      <c r="F604" s="9">
        <v>7.76</v>
      </c>
      <c r="G604" s="9">
        <v>49.2</v>
      </c>
      <c r="H604" s="8"/>
      <c r="I604" s="8">
        <v>1299</v>
      </c>
      <c r="J604" s="8">
        <f t="shared" si="105"/>
        <v>18315.900000000001</v>
      </c>
      <c r="K604" s="54"/>
      <c r="L604" s="9">
        <v>102</v>
      </c>
      <c r="M604" s="8">
        <v>55.57788</v>
      </c>
      <c r="N604" s="8">
        <v>123.23053</v>
      </c>
      <c r="O604" s="8">
        <v>39.724919999999997</v>
      </c>
      <c r="P604" s="8">
        <f t="shared" si="106"/>
        <v>218.53333000000001</v>
      </c>
      <c r="Q604" s="8">
        <f t="shared" si="107"/>
        <v>3081.3199530000002</v>
      </c>
      <c r="R604" s="11" t="s">
        <v>121</v>
      </c>
      <c r="S604" s="9">
        <f t="shared" si="108"/>
        <v>424.75291314793708</v>
      </c>
      <c r="T604" s="25"/>
      <c r="W604" s="139">
        <f t="shared" si="110"/>
        <v>16689.2075</v>
      </c>
      <c r="X604" s="139">
        <f t="shared" si="112"/>
        <v>17637.1444481</v>
      </c>
      <c r="Z604" s="139">
        <f t="shared" si="111"/>
        <v>53243.17</v>
      </c>
      <c r="AA604" s="139">
        <f t="shared" si="113"/>
        <v>148354.2666228</v>
      </c>
      <c r="AC604" s="84">
        <v>8000</v>
      </c>
      <c r="AD604" s="84">
        <v>30000</v>
      </c>
      <c r="AE604" s="84">
        <v>100</v>
      </c>
      <c r="AF604" s="84">
        <v>6</v>
      </c>
      <c r="AG604" s="84">
        <v>10</v>
      </c>
      <c r="AH604" s="84">
        <v>35000</v>
      </c>
    </row>
    <row r="605" spans="1:34" ht="20.100000000000001" customHeight="1">
      <c r="A605" s="65">
        <v>41796</v>
      </c>
      <c r="B605" s="64">
        <v>0.3659722222222222</v>
      </c>
      <c r="C605" s="8">
        <v>130</v>
      </c>
      <c r="D605" s="8">
        <v>283860</v>
      </c>
      <c r="E605" s="8">
        <f t="shared" si="109"/>
        <v>13020</v>
      </c>
      <c r="F605" s="9">
        <v>7.39</v>
      </c>
      <c r="G605" s="9">
        <v>44.4</v>
      </c>
      <c r="H605" s="8">
        <v>1152</v>
      </c>
      <c r="I605" s="8">
        <v>1367</v>
      </c>
      <c r="J605" s="8">
        <f t="shared" si="105"/>
        <v>17798.34</v>
      </c>
      <c r="K605" s="54"/>
      <c r="L605" s="9">
        <v>111.3</v>
      </c>
      <c r="M605" s="8">
        <v>84.313379999999995</v>
      </c>
      <c r="N605" s="8">
        <v>103.48535</v>
      </c>
      <c r="O605" s="8">
        <v>28.182680000000001</v>
      </c>
      <c r="P605" s="8">
        <f t="shared" si="106"/>
        <v>215.98140999999998</v>
      </c>
      <c r="Q605" s="8">
        <f t="shared" si="107"/>
        <v>2812.0779581999996</v>
      </c>
      <c r="R605" s="11" t="s">
        <v>121</v>
      </c>
      <c r="S605" s="9">
        <f t="shared" si="108"/>
        <v>377.16893752403809</v>
      </c>
      <c r="T605" s="25"/>
      <c r="W605" s="139">
        <f t="shared" si="110"/>
        <v>16881.87</v>
      </c>
      <c r="X605" s="139">
        <f t="shared" si="112"/>
        <v>17686.794448100001</v>
      </c>
      <c r="Z605" s="139">
        <f t="shared" si="111"/>
        <v>52472.520000000004</v>
      </c>
      <c r="AA605" s="139">
        <f t="shared" si="113"/>
        <v>147758.46662279998</v>
      </c>
      <c r="AC605" s="84">
        <v>8000</v>
      </c>
      <c r="AD605" s="84">
        <v>30000</v>
      </c>
      <c r="AE605" s="84">
        <v>100</v>
      </c>
      <c r="AF605" s="84">
        <v>6</v>
      </c>
      <c r="AG605" s="84">
        <v>10</v>
      </c>
      <c r="AH605" s="84">
        <v>35000</v>
      </c>
    </row>
    <row r="606" spans="1:34" ht="20.100000000000001" customHeight="1">
      <c r="A606" s="65">
        <v>41803</v>
      </c>
      <c r="B606" s="64">
        <v>0.39097222222222222</v>
      </c>
      <c r="C606" s="8">
        <v>139</v>
      </c>
      <c r="D606" s="8">
        <v>297750</v>
      </c>
      <c r="E606" s="8">
        <f t="shared" si="109"/>
        <v>13890</v>
      </c>
      <c r="F606" s="9">
        <v>7.4</v>
      </c>
      <c r="G606" s="9">
        <v>69.2</v>
      </c>
      <c r="H606" s="8">
        <v>1214.5999999999999</v>
      </c>
      <c r="I606" s="8">
        <v>1287</v>
      </c>
      <c r="J606" s="8">
        <f t="shared" si="105"/>
        <v>17876.43</v>
      </c>
      <c r="K606" s="54"/>
      <c r="L606" s="9">
        <v>80.81</v>
      </c>
      <c r="M606" s="8">
        <v>4.7470499999999998</v>
      </c>
      <c r="N606" s="8">
        <v>235.46686</v>
      </c>
      <c r="O606" s="8">
        <v>34.906210000000002</v>
      </c>
      <c r="P606" s="8">
        <f t="shared" si="106"/>
        <v>275.12011999999999</v>
      </c>
      <c r="Q606" s="8">
        <f t="shared" si="107"/>
        <v>3821.4184667999998</v>
      </c>
      <c r="R606" s="11" t="s">
        <v>121</v>
      </c>
      <c r="S606" s="9">
        <f t="shared" si="108"/>
        <v>539.26654112726317</v>
      </c>
      <c r="T606" s="25"/>
      <c r="W606" s="139">
        <f t="shared" si="110"/>
        <v>17105.677499999998</v>
      </c>
      <c r="X606" s="139">
        <f t="shared" si="112"/>
        <v>17461.952499999999</v>
      </c>
      <c r="Z606" s="139">
        <f t="shared" si="111"/>
        <v>51577.290000000008</v>
      </c>
      <c r="AA606" s="139">
        <f t="shared" si="113"/>
        <v>150456.57</v>
      </c>
      <c r="AC606" s="84">
        <v>8000</v>
      </c>
      <c r="AD606" s="84">
        <v>30000</v>
      </c>
      <c r="AE606" s="84">
        <v>100</v>
      </c>
      <c r="AF606" s="84">
        <v>6</v>
      </c>
      <c r="AG606" s="84">
        <v>10</v>
      </c>
      <c r="AH606" s="84">
        <v>35000</v>
      </c>
    </row>
    <row r="607" spans="1:34" ht="20.100000000000001" customHeight="1">
      <c r="A607" s="65">
        <v>41810</v>
      </c>
      <c r="B607" s="64">
        <v>0.3888888888888889</v>
      </c>
      <c r="C607" s="8">
        <v>125</v>
      </c>
      <c r="D607" s="8">
        <v>310330</v>
      </c>
      <c r="E607" s="8">
        <f t="shared" si="109"/>
        <v>12580</v>
      </c>
      <c r="F607" s="9">
        <v>7.47</v>
      </c>
      <c r="G607" s="9">
        <v>45.6</v>
      </c>
      <c r="H607" s="8">
        <v>1214.8</v>
      </c>
      <c r="I607" s="8">
        <v>1456</v>
      </c>
      <c r="J607" s="8">
        <f t="shared" si="105"/>
        <v>18316.48</v>
      </c>
      <c r="K607" s="54"/>
      <c r="L607" s="9">
        <v>106.2</v>
      </c>
      <c r="M607" s="8">
        <v>121.93344999999999</v>
      </c>
      <c r="N607" s="8">
        <v>187.59894</v>
      </c>
      <c r="O607" s="8">
        <v>41.436369999999997</v>
      </c>
      <c r="P607" s="8">
        <f t="shared" si="106"/>
        <v>350.96875999999997</v>
      </c>
      <c r="Q607" s="8">
        <f t="shared" si="107"/>
        <v>4415.1870007999996</v>
      </c>
      <c r="R607" s="11" t="s">
        <v>121</v>
      </c>
      <c r="S607" s="9">
        <f t="shared" si="108"/>
        <v>594.55674530611361</v>
      </c>
      <c r="T607" s="25"/>
      <c r="W607" s="139">
        <f t="shared" si="110"/>
        <v>18076.787500000002</v>
      </c>
      <c r="X607" s="139">
        <f t="shared" si="112"/>
        <v>17303.075833333332</v>
      </c>
      <c r="Z607" s="139">
        <f t="shared" si="111"/>
        <v>47692.849999999991</v>
      </c>
      <c r="AA607" s="139">
        <f t="shared" si="113"/>
        <v>152363.09000000003</v>
      </c>
      <c r="AC607" s="84">
        <v>8000</v>
      </c>
      <c r="AD607" s="84">
        <v>30000</v>
      </c>
      <c r="AE607" s="84">
        <v>100</v>
      </c>
      <c r="AF607" s="84">
        <v>6</v>
      </c>
      <c r="AG607" s="84">
        <v>10</v>
      </c>
      <c r="AH607" s="84">
        <v>35000</v>
      </c>
    </row>
    <row r="608" spans="1:34" ht="20.100000000000001" customHeight="1">
      <c r="A608" s="65">
        <v>41817</v>
      </c>
      <c r="B608" s="64">
        <v>0.40763888888888888</v>
      </c>
      <c r="C608" s="8">
        <v>135</v>
      </c>
      <c r="D608" s="8">
        <v>323860</v>
      </c>
      <c r="E608" s="8">
        <f t="shared" ref="E608:E613" si="114">D608-D607</f>
        <v>13530</v>
      </c>
      <c r="F608" s="9">
        <v>7.43</v>
      </c>
      <c r="G608" s="9">
        <v>55.2</v>
      </c>
      <c r="H608" s="8">
        <v>1234</v>
      </c>
      <c r="I608" s="8">
        <v>1490</v>
      </c>
      <c r="J608" s="8">
        <f t="shared" si="105"/>
        <v>20159.7</v>
      </c>
      <c r="K608" s="54"/>
      <c r="L608" s="9">
        <v>114.3</v>
      </c>
      <c r="M608" s="8">
        <v>72.096860000000007</v>
      </c>
      <c r="N608" s="8">
        <v>252.81408999999999</v>
      </c>
      <c r="O608" s="8">
        <v>52.939720000000001</v>
      </c>
      <c r="P608" s="8">
        <f t="shared" si="106"/>
        <v>377.85067000000004</v>
      </c>
      <c r="Q608" s="8">
        <f t="shared" si="107"/>
        <v>5112.3195651000005</v>
      </c>
      <c r="R608" s="11" t="s">
        <v>121</v>
      </c>
      <c r="S608" s="9">
        <f t="shared" si="108"/>
        <v>706.12457538675665</v>
      </c>
      <c r="T608" s="25"/>
      <c r="W608" s="139">
        <f t="shared" si="110"/>
        <v>18537.737499999999</v>
      </c>
      <c r="X608" s="139">
        <f t="shared" si="112"/>
        <v>17355.550833333331</v>
      </c>
      <c r="Z608" s="139">
        <f t="shared" si="111"/>
        <v>45849.05</v>
      </c>
      <c r="AA608" s="139">
        <f t="shared" si="113"/>
        <v>151733.39000000001</v>
      </c>
      <c r="AC608" s="84">
        <v>8000</v>
      </c>
      <c r="AD608" s="84">
        <v>30000</v>
      </c>
      <c r="AE608" s="84">
        <v>100</v>
      </c>
      <c r="AF608" s="84">
        <v>6</v>
      </c>
      <c r="AG608" s="84">
        <v>10</v>
      </c>
      <c r="AH608" s="84">
        <v>35000</v>
      </c>
    </row>
    <row r="609" spans="1:34" ht="20.100000000000001" customHeight="1">
      <c r="A609" s="65">
        <v>41824</v>
      </c>
      <c r="B609" s="64">
        <v>0.36944444444444446</v>
      </c>
      <c r="C609" s="8">
        <v>127</v>
      </c>
      <c r="D609" s="8">
        <v>336630</v>
      </c>
      <c r="E609" s="8">
        <f t="shared" si="114"/>
        <v>12770</v>
      </c>
      <c r="F609" s="9">
        <v>7.4</v>
      </c>
      <c r="G609" s="9">
        <v>73.599999999999994</v>
      </c>
      <c r="H609" s="8">
        <v>1231</v>
      </c>
      <c r="I609" s="8">
        <v>1417</v>
      </c>
      <c r="J609" s="8">
        <f t="shared" si="105"/>
        <v>18095.09</v>
      </c>
      <c r="K609" s="54"/>
      <c r="L609" s="9">
        <v>121.4</v>
      </c>
      <c r="M609" s="8">
        <v>6</v>
      </c>
      <c r="N609" s="8">
        <v>241</v>
      </c>
      <c r="O609" s="8">
        <v>19</v>
      </c>
      <c r="P609" s="8">
        <f t="shared" ref="P609:P614" si="115">M609+N609+O609</f>
        <v>266</v>
      </c>
      <c r="Q609" s="8">
        <f t="shared" ref="Q609:Q614" si="116">E609*P609/1000</f>
        <v>3396.82</v>
      </c>
      <c r="R609" s="11" t="s">
        <v>121</v>
      </c>
      <c r="S609" s="9">
        <f t="shared" si="108"/>
        <v>474.80597456032069</v>
      </c>
      <c r="T609" s="25"/>
      <c r="W609" s="139">
        <f t="shared" si="110"/>
        <v>18611.924999999999</v>
      </c>
      <c r="X609" s="139">
        <f t="shared" si="112"/>
        <v>17526.755000000001</v>
      </c>
      <c r="Z609" s="139">
        <f t="shared" si="111"/>
        <v>45552.3</v>
      </c>
      <c r="AA609" s="139">
        <f t="shared" si="113"/>
        <v>149678.94</v>
      </c>
      <c r="AC609" s="84">
        <v>8000</v>
      </c>
      <c r="AD609" s="84">
        <v>30000</v>
      </c>
      <c r="AE609" s="84">
        <v>100</v>
      </c>
      <c r="AF609" s="84">
        <v>6</v>
      </c>
      <c r="AG609" s="84">
        <v>10</v>
      </c>
      <c r="AH609" s="84">
        <v>35000</v>
      </c>
    </row>
    <row r="610" spans="1:34" ht="20.100000000000001" customHeight="1">
      <c r="A610" s="65">
        <v>41831</v>
      </c>
      <c r="B610" s="64">
        <v>0.39027777777777778</v>
      </c>
      <c r="C610" s="8">
        <v>146</v>
      </c>
      <c r="D610" s="8">
        <v>351240</v>
      </c>
      <c r="E610" s="8">
        <f t="shared" si="114"/>
        <v>14610</v>
      </c>
      <c r="F610" s="9">
        <v>7.72</v>
      </c>
      <c r="G610" s="9">
        <v>57.2</v>
      </c>
      <c r="H610" s="8">
        <v>1164.4000000000001</v>
      </c>
      <c r="I610" s="8">
        <v>1306</v>
      </c>
      <c r="J610" s="8">
        <f t="shared" ref="J610:J615" si="117">E610*I610/1000</f>
        <v>19080.66</v>
      </c>
      <c r="K610" s="54"/>
      <c r="L610" s="9">
        <v>108.4</v>
      </c>
      <c r="M610" s="8">
        <v>58.334650000000003</v>
      </c>
      <c r="N610" s="8">
        <v>151.65254999999999</v>
      </c>
      <c r="O610" s="8">
        <v>20.200320000000001</v>
      </c>
      <c r="P610" s="8">
        <f t="shared" si="115"/>
        <v>230.18752000000001</v>
      </c>
      <c r="Q610" s="8">
        <f t="shared" si="116"/>
        <v>3363.0396672000002</v>
      </c>
      <c r="R610" s="11" t="s">
        <v>121</v>
      </c>
      <c r="S610" s="9">
        <f t="shared" ref="S610:S615" si="118">((O610*14/87)+(N610*14/101)+(M610*14/117))*(E610/1000)</f>
        <v>456.59151957075045</v>
      </c>
      <c r="T610" s="25"/>
      <c r="W610" s="139">
        <f t="shared" si="110"/>
        <v>18912.982500000002</v>
      </c>
      <c r="X610" s="139">
        <f t="shared" si="112"/>
        <v>17663.233333333334</v>
      </c>
      <c r="Z610" s="139">
        <f t="shared" si="111"/>
        <v>44348.069999999992</v>
      </c>
      <c r="AA610" s="139">
        <f t="shared" si="113"/>
        <v>148041.19999999998</v>
      </c>
      <c r="AC610" s="84">
        <v>8000</v>
      </c>
      <c r="AD610" s="84">
        <v>30000</v>
      </c>
      <c r="AE610" s="84">
        <v>100</v>
      </c>
      <c r="AF610" s="84">
        <v>6</v>
      </c>
      <c r="AG610" s="84">
        <v>10</v>
      </c>
      <c r="AH610" s="84">
        <v>35000</v>
      </c>
    </row>
    <row r="611" spans="1:34" ht="20.100000000000001" customHeight="1">
      <c r="A611" s="65">
        <v>41838</v>
      </c>
      <c r="B611" s="64">
        <v>0.38958333333333334</v>
      </c>
      <c r="C611" s="8">
        <v>137</v>
      </c>
      <c r="D611" s="8">
        <v>364930</v>
      </c>
      <c r="E611" s="8">
        <f t="shared" si="114"/>
        <v>13690</v>
      </c>
      <c r="F611" s="9">
        <v>7.38</v>
      </c>
      <c r="G611" s="9">
        <v>36</v>
      </c>
      <c r="H611" s="8">
        <v>1202.2</v>
      </c>
      <c r="I611" s="8">
        <v>1426</v>
      </c>
      <c r="J611" s="8">
        <f t="shared" si="117"/>
        <v>19521.939999999999</v>
      </c>
      <c r="K611" s="54"/>
      <c r="L611" s="9">
        <v>101</v>
      </c>
      <c r="M611" s="8">
        <v>3.42517</v>
      </c>
      <c r="N611" s="8">
        <v>245.55520000000001</v>
      </c>
      <c r="O611" s="8">
        <v>0</v>
      </c>
      <c r="P611" s="8">
        <f t="shared" si="115"/>
        <v>248.98037000000002</v>
      </c>
      <c r="Q611" s="8">
        <f t="shared" si="116"/>
        <v>3408.5412653000003</v>
      </c>
      <c r="R611" s="11" t="s">
        <v>121</v>
      </c>
      <c r="S611" s="9">
        <f t="shared" si="118"/>
        <v>471.5822208044512</v>
      </c>
      <c r="T611" s="25"/>
      <c r="W611" s="139">
        <f t="shared" si="110"/>
        <v>19214.3475</v>
      </c>
      <c r="X611" s="139">
        <f t="shared" si="112"/>
        <v>17734.545000000002</v>
      </c>
      <c r="Z611" s="139">
        <f t="shared" si="111"/>
        <v>43142.61</v>
      </c>
      <c r="AA611" s="139">
        <f t="shared" si="113"/>
        <v>147185.46</v>
      </c>
      <c r="AC611" s="84">
        <v>8000</v>
      </c>
      <c r="AD611" s="84">
        <v>30000</v>
      </c>
      <c r="AE611" s="84">
        <v>100</v>
      </c>
      <c r="AF611" s="84">
        <v>6</v>
      </c>
      <c r="AG611" s="84">
        <v>10</v>
      </c>
      <c r="AH611" s="84">
        <v>35000</v>
      </c>
    </row>
    <row r="612" spans="1:34" ht="20.100000000000001" customHeight="1">
      <c r="A612" s="65">
        <v>41845</v>
      </c>
      <c r="B612" s="64">
        <v>0.35625000000000001</v>
      </c>
      <c r="C612" s="8">
        <v>126</v>
      </c>
      <c r="D612" s="8">
        <v>377570</v>
      </c>
      <c r="E612" s="8">
        <f t="shared" si="114"/>
        <v>12640</v>
      </c>
      <c r="F612" s="9">
        <v>7.58</v>
      </c>
      <c r="G612" s="9">
        <v>48</v>
      </c>
      <c r="H612" s="8">
        <v>1183.5999999999999</v>
      </c>
      <c r="I612" s="8">
        <v>1241</v>
      </c>
      <c r="J612" s="8">
        <f t="shared" si="117"/>
        <v>15686.24</v>
      </c>
      <c r="K612" s="54"/>
      <c r="L612" s="9">
        <v>68.13</v>
      </c>
      <c r="M612" s="8">
        <v>0</v>
      </c>
      <c r="N612" s="8">
        <v>183</v>
      </c>
      <c r="O612" s="8">
        <v>8</v>
      </c>
      <c r="P612" s="8">
        <f t="shared" si="115"/>
        <v>191</v>
      </c>
      <c r="Q612" s="8">
        <f t="shared" si="116"/>
        <v>2414.2399999999998</v>
      </c>
      <c r="R612" s="11" t="s">
        <v>121</v>
      </c>
      <c r="S612" s="9">
        <f t="shared" si="118"/>
        <v>336.90267895755096</v>
      </c>
      <c r="T612" s="25"/>
      <c r="W612" s="139">
        <f t="shared" si="110"/>
        <v>18095.982500000002</v>
      </c>
      <c r="X612" s="139">
        <f t="shared" si="112"/>
        <v>17774.309166666666</v>
      </c>
      <c r="Z612" s="139">
        <f t="shared" si="111"/>
        <v>47616.069999999992</v>
      </c>
      <c r="AA612" s="139">
        <f t="shared" si="113"/>
        <v>146708.29</v>
      </c>
      <c r="AC612" s="84">
        <v>8000</v>
      </c>
      <c r="AD612" s="84">
        <v>30000</v>
      </c>
      <c r="AE612" s="84">
        <v>100</v>
      </c>
      <c r="AF612" s="84">
        <v>6</v>
      </c>
      <c r="AG612" s="84">
        <v>10</v>
      </c>
      <c r="AH612" s="84">
        <v>35000</v>
      </c>
    </row>
    <row r="613" spans="1:34" ht="20.100000000000001" customHeight="1">
      <c r="A613" s="65">
        <v>41852</v>
      </c>
      <c r="B613" s="64">
        <v>0.38819444444444445</v>
      </c>
      <c r="C613" s="8">
        <v>148</v>
      </c>
      <c r="D613" s="8">
        <v>391390</v>
      </c>
      <c r="E613" s="8">
        <f t="shared" si="114"/>
        <v>13820</v>
      </c>
      <c r="F613" s="9">
        <v>7.13</v>
      </c>
      <c r="G613" s="9">
        <v>61.2</v>
      </c>
      <c r="H613" s="8">
        <v>1108.4000000000001</v>
      </c>
      <c r="I613" s="8">
        <v>1282</v>
      </c>
      <c r="J613" s="8">
        <f t="shared" si="117"/>
        <v>17717.240000000002</v>
      </c>
      <c r="K613" s="54"/>
      <c r="L613" s="9">
        <v>99.35</v>
      </c>
      <c r="M613" s="8">
        <v>2.9220199999999998</v>
      </c>
      <c r="N613" s="8">
        <v>175.29597000000001</v>
      </c>
      <c r="O613" s="8">
        <v>10.53393</v>
      </c>
      <c r="P613" s="8">
        <f t="shared" si="115"/>
        <v>188.75192000000001</v>
      </c>
      <c r="Q613" s="8">
        <f t="shared" si="116"/>
        <v>2608.5515344</v>
      </c>
      <c r="R613" s="11" t="s">
        <v>121</v>
      </c>
      <c r="S613" s="9">
        <f t="shared" si="118"/>
        <v>364.06316051874069</v>
      </c>
      <c r="T613" s="25"/>
      <c r="W613" s="139">
        <f t="shared" si="110"/>
        <v>18001.52</v>
      </c>
      <c r="X613" s="139">
        <f t="shared" si="112"/>
        <v>17831.771666666664</v>
      </c>
      <c r="Z613" s="139">
        <f t="shared" si="111"/>
        <v>47993.919999999998</v>
      </c>
      <c r="AA613" s="139">
        <f t="shared" si="113"/>
        <v>146018.74000000002</v>
      </c>
      <c r="AC613" s="84">
        <v>8000</v>
      </c>
      <c r="AD613" s="84">
        <v>30000</v>
      </c>
      <c r="AE613" s="84">
        <v>100</v>
      </c>
      <c r="AF613" s="84">
        <v>6</v>
      </c>
      <c r="AG613" s="84">
        <v>10</v>
      </c>
      <c r="AH613" s="84">
        <v>35000</v>
      </c>
    </row>
    <row r="614" spans="1:34" ht="20.100000000000001" customHeight="1">
      <c r="A614" s="65">
        <v>41859</v>
      </c>
      <c r="B614" s="64">
        <v>0.375</v>
      </c>
      <c r="C614" s="8">
        <v>143</v>
      </c>
      <c r="D614" s="8">
        <v>405680</v>
      </c>
      <c r="E614" s="8">
        <f t="shared" ref="E614:E619" si="119">D614-D613</f>
        <v>14290</v>
      </c>
      <c r="F614" s="9">
        <v>7.52</v>
      </c>
      <c r="G614" s="9">
        <v>54</v>
      </c>
      <c r="H614" s="8">
        <v>1291.4000000000001</v>
      </c>
      <c r="I614" s="8">
        <v>1362</v>
      </c>
      <c r="J614" s="8">
        <f t="shared" si="117"/>
        <v>19462.98</v>
      </c>
      <c r="K614" s="54"/>
      <c r="L614" s="9">
        <v>105.8</v>
      </c>
      <c r="M614" s="8">
        <v>0</v>
      </c>
      <c r="N614" s="8">
        <v>220.50103999999999</v>
      </c>
      <c r="O614" s="8">
        <v>8.0833100000000009</v>
      </c>
      <c r="P614" s="8">
        <f t="shared" si="115"/>
        <v>228.58435</v>
      </c>
      <c r="Q614" s="8">
        <f t="shared" si="116"/>
        <v>3266.4703615000003</v>
      </c>
      <c r="R614" s="11" t="s">
        <v>121</v>
      </c>
      <c r="S614" s="9">
        <f t="shared" si="118"/>
        <v>455.35461002474102</v>
      </c>
      <c r="T614" s="25"/>
      <c r="W614" s="139">
        <f t="shared" si="110"/>
        <v>18097.099999999999</v>
      </c>
      <c r="X614" s="139">
        <f t="shared" si="112"/>
        <v>18038.586666666666</v>
      </c>
      <c r="Z614" s="139">
        <f t="shared" si="111"/>
        <v>47611.600000000006</v>
      </c>
      <c r="AA614" s="139">
        <f t="shared" si="113"/>
        <v>143536.96000000002</v>
      </c>
      <c r="AC614" s="84">
        <v>8000</v>
      </c>
      <c r="AD614" s="84">
        <v>30000</v>
      </c>
      <c r="AE614" s="84">
        <v>100</v>
      </c>
      <c r="AF614" s="84">
        <v>6</v>
      </c>
      <c r="AG614" s="84">
        <v>10</v>
      </c>
      <c r="AH614" s="84">
        <v>35000</v>
      </c>
    </row>
    <row r="615" spans="1:34" ht="20.100000000000001" customHeight="1">
      <c r="A615" s="65">
        <v>41866</v>
      </c>
      <c r="B615" s="64">
        <v>0.39166666666666666</v>
      </c>
      <c r="C615" s="8">
        <v>156</v>
      </c>
      <c r="D615" s="8">
        <v>421380</v>
      </c>
      <c r="E615" s="8">
        <f t="shared" si="119"/>
        <v>15700</v>
      </c>
      <c r="F615" s="9">
        <v>7.29</v>
      </c>
      <c r="G615" s="9">
        <v>53.2</v>
      </c>
      <c r="H615" s="8">
        <v>1017.8</v>
      </c>
      <c r="I615" s="8">
        <v>1242</v>
      </c>
      <c r="J615" s="8">
        <f t="shared" si="117"/>
        <v>19499.400000000001</v>
      </c>
      <c r="K615" s="54"/>
      <c r="L615" s="9">
        <v>89.52</v>
      </c>
      <c r="M615" s="8">
        <v>4.0247999999999999</v>
      </c>
      <c r="N615" s="8">
        <v>238.88585</v>
      </c>
      <c r="O615" s="8">
        <v>11.29271</v>
      </c>
      <c r="P615" s="8">
        <f t="shared" ref="P615:P620" si="120">M615+N615+O615</f>
        <v>254.20336</v>
      </c>
      <c r="Q615" s="8">
        <f t="shared" ref="Q615:Q620" si="121">E615*P615/1000</f>
        <v>3990.9927519999997</v>
      </c>
      <c r="R615" s="11" t="s">
        <v>121</v>
      </c>
      <c r="S615" s="9">
        <f t="shared" si="118"/>
        <v>555.96381246250144</v>
      </c>
      <c r="T615" s="25"/>
      <c r="W615" s="139">
        <f t="shared" si="110"/>
        <v>18091.465000000004</v>
      </c>
      <c r="X615" s="139">
        <f t="shared" si="112"/>
        <v>18460.866666666665</v>
      </c>
      <c r="Z615" s="139">
        <f t="shared" si="111"/>
        <v>47634.139999999985</v>
      </c>
      <c r="AA615" s="139">
        <f t="shared" si="113"/>
        <v>138469.6</v>
      </c>
      <c r="AC615" s="84">
        <v>8000</v>
      </c>
      <c r="AD615" s="84">
        <v>30000</v>
      </c>
      <c r="AE615" s="84">
        <v>100</v>
      </c>
      <c r="AF615" s="84">
        <v>6</v>
      </c>
      <c r="AG615" s="84">
        <v>10</v>
      </c>
      <c r="AH615" s="84">
        <v>35000</v>
      </c>
    </row>
    <row r="616" spans="1:34" ht="20.100000000000001" customHeight="1">
      <c r="A616" s="65">
        <v>41873</v>
      </c>
      <c r="B616" s="64">
        <v>0.36805555555555558</v>
      </c>
      <c r="C616" s="8">
        <v>146</v>
      </c>
      <c r="D616" s="8">
        <v>435930</v>
      </c>
      <c r="E616" s="8">
        <f t="shared" si="119"/>
        <v>14550</v>
      </c>
      <c r="F616" s="9">
        <v>7.75</v>
      </c>
      <c r="G616" s="9">
        <v>48.8</v>
      </c>
      <c r="H616" s="8">
        <v>3029.6</v>
      </c>
      <c r="I616" s="8">
        <v>1404</v>
      </c>
      <c r="J616" s="8">
        <f t="shared" ref="J616:J621" si="122">E616*I616/1000</f>
        <v>20428.2</v>
      </c>
      <c r="K616" s="54"/>
      <c r="L616" s="9">
        <v>108.9</v>
      </c>
      <c r="M616" s="8">
        <v>0</v>
      </c>
      <c r="N616" s="8">
        <v>171.00779</v>
      </c>
      <c r="O616" s="8">
        <v>6.7810600000000001</v>
      </c>
      <c r="P616" s="8">
        <f t="shared" si="120"/>
        <v>177.78885</v>
      </c>
      <c r="Q616" s="8">
        <f t="shared" si="121"/>
        <v>2586.8277674999999</v>
      </c>
      <c r="R616" s="11" t="s">
        <v>121</v>
      </c>
      <c r="S616" s="9">
        <f t="shared" ref="S616:S621" si="123">((O616*14/87)+(N616*14/101)+(M616*14/117))*(E616/1000)</f>
        <v>360.77096252680093</v>
      </c>
      <c r="T616" s="25"/>
      <c r="W616" s="139">
        <f t="shared" si="110"/>
        <v>19276.955000000002</v>
      </c>
      <c r="X616" s="139">
        <f t="shared" si="112"/>
        <v>18636.891666666666</v>
      </c>
      <c r="Z616" s="139">
        <f t="shared" si="111"/>
        <v>42892.179999999993</v>
      </c>
      <c r="AA616" s="139">
        <f t="shared" si="113"/>
        <v>136357.29999999999</v>
      </c>
      <c r="AC616" s="84">
        <v>8000</v>
      </c>
      <c r="AD616" s="84">
        <v>30000</v>
      </c>
      <c r="AE616" s="84">
        <v>100</v>
      </c>
      <c r="AF616" s="84">
        <v>6</v>
      </c>
      <c r="AG616" s="84">
        <v>10</v>
      </c>
      <c r="AH616" s="84">
        <v>35000</v>
      </c>
    </row>
    <row r="617" spans="1:34" ht="20.100000000000001" customHeight="1">
      <c r="A617" s="65">
        <v>41880</v>
      </c>
      <c r="B617" s="64">
        <v>0.3923611111111111</v>
      </c>
      <c r="C617" s="8">
        <v>142</v>
      </c>
      <c r="D617" s="8">
        <v>450190</v>
      </c>
      <c r="E617" s="8">
        <f t="shared" si="119"/>
        <v>14260</v>
      </c>
      <c r="F617" s="9">
        <v>7.62</v>
      </c>
      <c r="G617" s="9">
        <v>47.2</v>
      </c>
      <c r="H617" s="8">
        <v>3121</v>
      </c>
      <c r="I617" s="8">
        <v>1304</v>
      </c>
      <c r="J617" s="8">
        <f t="shared" si="122"/>
        <v>18595.04</v>
      </c>
      <c r="K617" s="54"/>
      <c r="L617" s="9">
        <v>107.2</v>
      </c>
      <c r="M617" s="8">
        <v>111.24167</v>
      </c>
      <c r="N617" s="8">
        <v>97.366500000000002</v>
      </c>
      <c r="O617" s="8">
        <v>12.993600000000001</v>
      </c>
      <c r="P617" s="8">
        <f t="shared" si="120"/>
        <v>221.60176999999999</v>
      </c>
      <c r="Q617" s="8">
        <f t="shared" si="121"/>
        <v>3160.0412401999997</v>
      </c>
      <c r="R617" s="11" t="s">
        <v>121</v>
      </c>
      <c r="S617" s="9">
        <f t="shared" si="123"/>
        <v>412.0888985842173</v>
      </c>
      <c r="T617" s="25"/>
      <c r="W617" s="139">
        <f t="shared" si="110"/>
        <v>19496.404999999999</v>
      </c>
      <c r="X617" s="139">
        <f t="shared" si="112"/>
        <v>18703.283333333336</v>
      </c>
      <c r="Z617" s="139">
        <f t="shared" si="111"/>
        <v>42014.380000000005</v>
      </c>
      <c r="AA617" s="139">
        <f t="shared" si="113"/>
        <v>135560.59999999998</v>
      </c>
      <c r="AC617" s="84">
        <v>8000</v>
      </c>
      <c r="AD617" s="84">
        <v>30000</v>
      </c>
      <c r="AE617" s="84">
        <v>100</v>
      </c>
      <c r="AF617" s="84">
        <v>6</v>
      </c>
      <c r="AG617" s="84">
        <v>10</v>
      </c>
      <c r="AH617" s="84">
        <v>35000</v>
      </c>
    </row>
    <row r="618" spans="1:34" ht="20.100000000000001" customHeight="1">
      <c r="A618" s="65">
        <v>41887</v>
      </c>
      <c r="B618" s="64">
        <v>0.37152777777777773</v>
      </c>
      <c r="C618" s="8">
        <v>150</v>
      </c>
      <c r="D618" s="8">
        <v>465080</v>
      </c>
      <c r="E618" s="8">
        <f t="shared" si="119"/>
        <v>14890</v>
      </c>
      <c r="F618" s="9">
        <v>7.5</v>
      </c>
      <c r="G618" s="9">
        <v>53.2</v>
      </c>
      <c r="H618" s="8">
        <v>3397</v>
      </c>
      <c r="I618" s="8">
        <v>1212</v>
      </c>
      <c r="J618" s="8">
        <f t="shared" si="122"/>
        <v>18046.68</v>
      </c>
      <c r="K618" s="54"/>
      <c r="L618" s="9">
        <v>102.1</v>
      </c>
      <c r="M618" s="8">
        <v>86.95617</v>
      </c>
      <c r="N618" s="8">
        <v>109.58978</v>
      </c>
      <c r="O618" s="8">
        <v>16.92728</v>
      </c>
      <c r="P618" s="8">
        <f t="shared" si="120"/>
        <v>213.47323</v>
      </c>
      <c r="Q618" s="8">
        <f t="shared" si="121"/>
        <v>3178.6163947</v>
      </c>
      <c r="R618" s="11" t="s">
        <v>121</v>
      </c>
      <c r="S618" s="9">
        <f t="shared" si="123"/>
        <v>421.67891076782831</v>
      </c>
      <c r="T618" s="25"/>
      <c r="W618" s="139">
        <f t="shared" si="110"/>
        <v>19142.330000000002</v>
      </c>
      <c r="X618" s="139">
        <f t="shared" si="112"/>
        <v>18717.470833333336</v>
      </c>
      <c r="Z618" s="139">
        <f t="shared" si="111"/>
        <v>43430.679999999993</v>
      </c>
      <c r="AA618" s="139">
        <f t="shared" si="113"/>
        <v>135390.34999999998</v>
      </c>
      <c r="AC618" s="84">
        <v>8000</v>
      </c>
      <c r="AD618" s="84">
        <v>30000</v>
      </c>
      <c r="AE618" s="84">
        <v>100</v>
      </c>
      <c r="AF618" s="84">
        <v>6</v>
      </c>
      <c r="AG618" s="84">
        <v>10</v>
      </c>
      <c r="AH618" s="84">
        <v>35000</v>
      </c>
    </row>
    <row r="619" spans="1:34" ht="20.100000000000001" customHeight="1">
      <c r="A619" s="65">
        <v>41894</v>
      </c>
      <c r="B619" s="64">
        <v>0.37152777777777773</v>
      </c>
      <c r="C619" s="8">
        <v>136</v>
      </c>
      <c r="D619" s="8">
        <v>478750</v>
      </c>
      <c r="E619" s="8">
        <f t="shared" si="119"/>
        <v>13670</v>
      </c>
      <c r="F619" s="9">
        <v>7.51</v>
      </c>
      <c r="G619" s="9">
        <v>67.599999999999994</v>
      </c>
      <c r="H619" s="8">
        <v>4281</v>
      </c>
      <c r="I619" s="8">
        <v>1461</v>
      </c>
      <c r="J619" s="8">
        <f t="shared" si="122"/>
        <v>19971.87</v>
      </c>
      <c r="K619" s="54"/>
      <c r="L619" s="9">
        <v>107.9</v>
      </c>
      <c r="M619" s="8">
        <v>155.19406000000001</v>
      </c>
      <c r="N619" s="8">
        <v>176.0224</v>
      </c>
      <c r="O619" s="8">
        <v>5.1954099999999999</v>
      </c>
      <c r="P619" s="8">
        <f t="shared" si="120"/>
        <v>336.41186999999996</v>
      </c>
      <c r="Q619" s="8">
        <f t="shared" si="121"/>
        <v>4598.7502628999991</v>
      </c>
      <c r="R619" s="11" t="s">
        <v>121</v>
      </c>
      <c r="S619" s="9">
        <f t="shared" si="123"/>
        <v>598.82004963364705</v>
      </c>
      <c r="T619" s="25"/>
      <c r="W619" s="139">
        <f t="shared" si="110"/>
        <v>19260.447500000002</v>
      </c>
      <c r="X619" s="139">
        <f t="shared" si="112"/>
        <v>18855.420000000002</v>
      </c>
      <c r="Z619" s="139">
        <f t="shared" si="111"/>
        <v>42958.209999999992</v>
      </c>
      <c r="AA619" s="139">
        <f t="shared" si="113"/>
        <v>133734.96</v>
      </c>
      <c r="AC619" s="84">
        <v>8000</v>
      </c>
      <c r="AD619" s="84">
        <v>30000</v>
      </c>
      <c r="AE619" s="84">
        <v>100</v>
      </c>
      <c r="AF619" s="84">
        <v>6</v>
      </c>
      <c r="AG619" s="84">
        <v>10</v>
      </c>
      <c r="AH619" s="84">
        <v>35000</v>
      </c>
    </row>
    <row r="620" spans="1:34" ht="20.100000000000001" customHeight="1">
      <c r="A620" s="65">
        <v>41901</v>
      </c>
      <c r="B620" s="64">
        <v>0.40208333333333335</v>
      </c>
      <c r="C620" s="8">
        <v>125</v>
      </c>
      <c r="D620" s="8">
        <v>491200</v>
      </c>
      <c r="E620" s="8">
        <f>D620-D619</f>
        <v>12450</v>
      </c>
      <c r="F620" s="9">
        <v>7.65</v>
      </c>
      <c r="G620" s="9">
        <v>53.2</v>
      </c>
      <c r="H620" s="8">
        <v>1242.4000000000001</v>
      </c>
      <c r="I620" s="8">
        <v>1317</v>
      </c>
      <c r="J620" s="8">
        <f t="shared" si="122"/>
        <v>16396.650000000001</v>
      </c>
      <c r="K620" s="54"/>
      <c r="L620" s="9">
        <v>94.25</v>
      </c>
      <c r="M620" s="8">
        <v>44.822389999999999</v>
      </c>
      <c r="N620" s="8">
        <v>135.80573000000001</v>
      </c>
      <c r="O620" s="8">
        <v>24.681280000000001</v>
      </c>
      <c r="P620" s="8">
        <f t="shared" si="120"/>
        <v>205.30940000000004</v>
      </c>
      <c r="Q620" s="8">
        <f t="shared" si="121"/>
        <v>2556.1020300000005</v>
      </c>
      <c r="R620" s="11" t="s">
        <v>121</v>
      </c>
      <c r="S620" s="9">
        <f t="shared" si="123"/>
        <v>350.58726613066506</v>
      </c>
      <c r="T620" s="25"/>
      <c r="W620" s="139">
        <f t="shared" si="110"/>
        <v>18252.559999999998</v>
      </c>
      <c r="X620" s="139">
        <f t="shared" si="112"/>
        <v>18541.8325</v>
      </c>
      <c r="Z620" s="139">
        <f t="shared" si="111"/>
        <v>46989.760000000009</v>
      </c>
      <c r="AA620" s="139">
        <f t="shared" si="113"/>
        <v>137498.00999999998</v>
      </c>
      <c r="AC620" s="84">
        <v>8000</v>
      </c>
      <c r="AD620" s="84">
        <v>30000</v>
      </c>
      <c r="AE620" s="84">
        <v>100</v>
      </c>
      <c r="AF620" s="84">
        <v>6</v>
      </c>
      <c r="AG620" s="84">
        <v>10</v>
      </c>
      <c r="AH620" s="84">
        <v>35000</v>
      </c>
    </row>
    <row r="621" spans="1:34" ht="20.100000000000001" customHeight="1">
      <c r="A621" s="65">
        <v>41908</v>
      </c>
      <c r="B621" s="64">
        <v>0.37986111111111115</v>
      </c>
      <c r="C621" s="8">
        <v>111</v>
      </c>
      <c r="D621" s="8">
        <v>2290</v>
      </c>
      <c r="E621" s="8">
        <v>11089</v>
      </c>
      <c r="F621" s="9">
        <v>7.52</v>
      </c>
      <c r="G621" s="9">
        <v>78</v>
      </c>
      <c r="H621" s="8">
        <v>1151</v>
      </c>
      <c r="I621" s="8">
        <v>1257</v>
      </c>
      <c r="J621" s="8">
        <f t="shared" si="122"/>
        <v>13938.873</v>
      </c>
      <c r="K621" s="54"/>
      <c r="L621" s="9">
        <v>70.64</v>
      </c>
      <c r="M621" s="8">
        <v>16.438410000000001</v>
      </c>
      <c r="N621" s="8">
        <v>181.17671999999999</v>
      </c>
      <c r="O621" s="8">
        <v>5.4332000000000003</v>
      </c>
      <c r="P621" s="8">
        <f t="shared" ref="P621:P626" si="124">M621+N621+O621</f>
        <v>203.04832999999999</v>
      </c>
      <c r="Q621" s="8">
        <f t="shared" ref="Q621:Q626" si="125">E621*P621/1000</f>
        <v>2251.6029313700001</v>
      </c>
      <c r="R621" s="11" t="s">
        <v>121</v>
      </c>
      <c r="S621" s="9">
        <f t="shared" si="123"/>
        <v>309.99190860203709</v>
      </c>
      <c r="T621" s="25"/>
      <c r="W621" s="139">
        <f t="shared" si="110"/>
        <v>17088.518250000001</v>
      </c>
      <c r="X621" s="139">
        <f t="shared" si="112"/>
        <v>18195.481083333332</v>
      </c>
      <c r="Z621" s="139">
        <f t="shared" si="111"/>
        <v>51645.926999999996</v>
      </c>
      <c r="AA621" s="139">
        <f t="shared" si="113"/>
        <v>141654.22700000001</v>
      </c>
      <c r="AC621" s="84">
        <v>8000</v>
      </c>
      <c r="AD621" s="84">
        <v>30000</v>
      </c>
      <c r="AE621" s="84">
        <v>100</v>
      </c>
      <c r="AF621" s="84">
        <v>6</v>
      </c>
      <c r="AG621" s="84">
        <v>10</v>
      </c>
      <c r="AH621" s="84">
        <v>35000</v>
      </c>
    </row>
    <row r="622" spans="1:34" ht="20.100000000000001" customHeight="1">
      <c r="A622" s="65">
        <v>41915</v>
      </c>
      <c r="B622" s="64">
        <v>0.3979166666666667</v>
      </c>
      <c r="C622" s="8">
        <v>100</v>
      </c>
      <c r="D622" s="8">
        <v>12380</v>
      </c>
      <c r="E622" s="8">
        <f t="shared" ref="E622:E627" si="126">D622-D621</f>
        <v>10090</v>
      </c>
      <c r="F622" s="9">
        <v>7.46</v>
      </c>
      <c r="G622" s="9">
        <v>60.4</v>
      </c>
      <c r="H622" s="8">
        <v>1306</v>
      </c>
      <c r="I622" s="8">
        <v>1618.8</v>
      </c>
      <c r="J622" s="8">
        <f t="shared" ref="J622:J627" si="127">E622*I622/1000</f>
        <v>16333.691999999999</v>
      </c>
      <c r="K622" s="54"/>
      <c r="L622" s="9">
        <v>21</v>
      </c>
      <c r="M622" s="8">
        <v>28.105740000000001</v>
      </c>
      <c r="N622" s="8">
        <v>235.23186999999999</v>
      </c>
      <c r="O622" s="8">
        <v>38.118630000000003</v>
      </c>
      <c r="P622" s="8">
        <f t="shared" si="124"/>
        <v>301.45623999999998</v>
      </c>
      <c r="Q622" s="8">
        <f t="shared" si="125"/>
        <v>3041.6934615999994</v>
      </c>
      <c r="R622" s="11" t="s">
        <v>121</v>
      </c>
      <c r="S622" s="9">
        <f t="shared" ref="S622:S627" si="128">((O622*14/87)+(N622*14/101)+(M622*14/117))*(E622/1000)</f>
        <v>424.82441827695448</v>
      </c>
      <c r="T622" s="25"/>
      <c r="W622" s="139">
        <f t="shared" si="110"/>
        <v>16660.271250000002</v>
      </c>
      <c r="X622" s="139">
        <f t="shared" si="112"/>
        <v>17966.567083333332</v>
      </c>
      <c r="Z622" s="139">
        <f t="shared" si="111"/>
        <v>53358.914999999994</v>
      </c>
      <c r="AA622" s="139">
        <f t="shared" si="113"/>
        <v>144401.19500000004</v>
      </c>
      <c r="AC622" s="84">
        <v>8000</v>
      </c>
      <c r="AD622" s="84">
        <v>30000</v>
      </c>
      <c r="AE622" s="84">
        <v>100</v>
      </c>
      <c r="AF622" s="84">
        <v>6</v>
      </c>
      <c r="AG622" s="84">
        <v>10</v>
      </c>
      <c r="AH622" s="84">
        <v>35000</v>
      </c>
    </row>
    <row r="623" spans="1:34" ht="20.100000000000001" customHeight="1">
      <c r="A623" s="65">
        <v>41922</v>
      </c>
      <c r="B623" s="64">
        <v>0.37361111111111112</v>
      </c>
      <c r="C623" s="8">
        <v>116</v>
      </c>
      <c r="D623" s="8">
        <v>23900</v>
      </c>
      <c r="E623" s="8">
        <f t="shared" si="126"/>
        <v>11520</v>
      </c>
      <c r="F623" s="9">
        <v>7.24</v>
      </c>
      <c r="G623" s="9">
        <v>38.4</v>
      </c>
      <c r="H623" s="8">
        <v>1278</v>
      </c>
      <c r="I623" s="8">
        <v>1250</v>
      </c>
      <c r="J623" s="8">
        <f t="shared" si="127"/>
        <v>14400</v>
      </c>
      <c r="K623" s="54"/>
      <c r="L623" s="9">
        <v>26.71</v>
      </c>
      <c r="M623" s="8">
        <v>119.3961</v>
      </c>
      <c r="N623" s="8">
        <v>135.77155999999999</v>
      </c>
      <c r="O623" s="8">
        <v>22.796299999999999</v>
      </c>
      <c r="P623" s="8">
        <f t="shared" si="124"/>
        <v>277.96395999999999</v>
      </c>
      <c r="Q623" s="8">
        <f t="shared" si="125"/>
        <v>3202.1448191999998</v>
      </c>
      <c r="R623" s="11" t="s">
        <v>121</v>
      </c>
      <c r="S623" s="9">
        <f t="shared" si="128"/>
        <v>423.64688409763369</v>
      </c>
      <c r="T623" s="25"/>
      <c r="W623" s="139">
        <f t="shared" si="110"/>
        <v>15267.303749999999</v>
      </c>
      <c r="X623" s="139">
        <f t="shared" si="112"/>
        <v>17539.73875</v>
      </c>
      <c r="Z623" s="139">
        <f t="shared" si="111"/>
        <v>58930.785000000003</v>
      </c>
      <c r="AA623" s="139">
        <f t="shared" si="113"/>
        <v>149523.13500000001</v>
      </c>
      <c r="AC623" s="84">
        <v>8000</v>
      </c>
      <c r="AD623" s="84">
        <v>30000</v>
      </c>
      <c r="AE623" s="84">
        <v>100</v>
      </c>
      <c r="AF623" s="84">
        <v>6</v>
      </c>
      <c r="AG623" s="84">
        <v>10</v>
      </c>
      <c r="AH623" s="84">
        <v>35000</v>
      </c>
    </row>
    <row r="624" spans="1:34" ht="20.100000000000001" customHeight="1">
      <c r="A624" s="65">
        <v>41929</v>
      </c>
      <c r="B624" s="64">
        <v>0.38472222222222219</v>
      </c>
      <c r="C624" s="8">
        <v>132</v>
      </c>
      <c r="D624" s="8">
        <v>37140</v>
      </c>
      <c r="E624" s="8">
        <f t="shared" si="126"/>
        <v>13240</v>
      </c>
      <c r="F624" s="9">
        <v>7.55</v>
      </c>
      <c r="G624" s="9">
        <v>19.600000000000001</v>
      </c>
      <c r="H624" s="8">
        <v>1646.4</v>
      </c>
      <c r="I624" s="8">
        <v>1315</v>
      </c>
      <c r="J624" s="8">
        <f t="shared" si="127"/>
        <v>17410.599999999999</v>
      </c>
      <c r="K624" s="54"/>
      <c r="L624" s="9">
        <v>93.57</v>
      </c>
      <c r="M624" s="8">
        <v>160.62227999999999</v>
      </c>
      <c r="N624" s="8">
        <v>129.12601000000001</v>
      </c>
      <c r="O624" s="8">
        <v>6.98428</v>
      </c>
      <c r="P624" s="8">
        <f t="shared" si="124"/>
        <v>296.73257000000001</v>
      </c>
      <c r="Q624" s="8">
        <f t="shared" si="125"/>
        <v>3928.7392268000003</v>
      </c>
      <c r="R624" s="11" t="s">
        <v>121</v>
      </c>
      <c r="S624" s="9">
        <f t="shared" si="128"/>
        <v>506.32834298768637</v>
      </c>
      <c r="T624" s="25"/>
      <c r="W624" s="139">
        <f t="shared" si="110"/>
        <v>15520.79125</v>
      </c>
      <c r="X624" s="139">
        <f t="shared" si="112"/>
        <v>17683.435416666667</v>
      </c>
      <c r="Z624" s="139">
        <f t="shared" si="111"/>
        <v>57916.834999999999</v>
      </c>
      <c r="AA624" s="139">
        <f t="shared" si="113"/>
        <v>147798.77499999999</v>
      </c>
      <c r="AC624" s="84">
        <v>8000</v>
      </c>
      <c r="AD624" s="84">
        <v>30000</v>
      </c>
      <c r="AE624" s="84">
        <v>100</v>
      </c>
      <c r="AF624" s="84">
        <v>6</v>
      </c>
      <c r="AG624" s="84">
        <v>10</v>
      </c>
      <c r="AH624" s="84">
        <v>35000</v>
      </c>
    </row>
    <row r="625" spans="1:34" ht="20.100000000000001" customHeight="1">
      <c r="A625" s="65">
        <v>41936</v>
      </c>
      <c r="B625" s="64">
        <v>0.39513888888888887</v>
      </c>
      <c r="C625" s="8">
        <v>122</v>
      </c>
      <c r="D625" s="8">
        <v>49350</v>
      </c>
      <c r="E625" s="8">
        <f t="shared" si="126"/>
        <v>12210</v>
      </c>
      <c r="F625" s="9">
        <v>7.57</v>
      </c>
      <c r="G625" s="9">
        <v>43.2</v>
      </c>
      <c r="H625" s="8">
        <v>1466.4</v>
      </c>
      <c r="I625" s="8">
        <v>1324</v>
      </c>
      <c r="J625" s="8">
        <f t="shared" si="127"/>
        <v>16166.04</v>
      </c>
      <c r="K625" s="54"/>
      <c r="L625" s="9">
        <v>101.2</v>
      </c>
      <c r="M625" s="8">
        <v>96.883560000000003</v>
      </c>
      <c r="N625" s="8">
        <v>152.38580999999999</v>
      </c>
      <c r="O625" s="8">
        <v>11.59693</v>
      </c>
      <c r="P625" s="8">
        <f t="shared" si="124"/>
        <v>260.86629999999997</v>
      </c>
      <c r="Q625" s="8">
        <f t="shared" si="125"/>
        <v>3185.1775229999994</v>
      </c>
      <c r="R625" s="11" t="s">
        <v>121</v>
      </c>
      <c r="S625" s="9">
        <f t="shared" si="128"/>
        <v>422.24454483216635</v>
      </c>
      <c r="T625" s="25"/>
      <c r="W625" s="139">
        <f t="shared" si="110"/>
        <v>16077.583000000001</v>
      </c>
      <c r="X625" s="139">
        <f t="shared" si="112"/>
        <v>17554.168750000001</v>
      </c>
      <c r="Z625" s="139">
        <f t="shared" si="111"/>
        <v>55689.667999999998</v>
      </c>
      <c r="AA625" s="139">
        <f t="shared" si="113"/>
        <v>149349.97500000001</v>
      </c>
      <c r="AC625" s="84">
        <v>8000</v>
      </c>
      <c r="AD625" s="84">
        <v>30000</v>
      </c>
      <c r="AE625" s="84">
        <v>100</v>
      </c>
      <c r="AF625" s="84">
        <v>6</v>
      </c>
      <c r="AG625" s="84">
        <v>10</v>
      </c>
      <c r="AH625" s="84">
        <v>35000</v>
      </c>
    </row>
    <row r="626" spans="1:34" ht="20.100000000000001" customHeight="1">
      <c r="A626" s="65">
        <v>41943</v>
      </c>
      <c r="B626" s="64">
        <v>0.37847222222222227</v>
      </c>
      <c r="C626" s="8">
        <v>127</v>
      </c>
      <c r="D626" s="8">
        <v>62050</v>
      </c>
      <c r="E626" s="8">
        <f t="shared" si="126"/>
        <v>12700</v>
      </c>
      <c r="F626" s="9">
        <v>7.41</v>
      </c>
      <c r="G626" s="9">
        <v>84</v>
      </c>
      <c r="H626" s="8">
        <v>1679.2</v>
      </c>
      <c r="I626" s="8">
        <v>1443</v>
      </c>
      <c r="J626" s="8">
        <f t="shared" si="127"/>
        <v>18326.099999999999</v>
      </c>
      <c r="K626" s="54"/>
      <c r="L626" s="9">
        <v>109.5</v>
      </c>
      <c r="M626" s="8">
        <v>65.149839999999998</v>
      </c>
      <c r="N626" s="8">
        <v>217.03227000000001</v>
      </c>
      <c r="O626" s="8">
        <v>12.323930000000001</v>
      </c>
      <c r="P626" s="8">
        <f t="shared" si="124"/>
        <v>294.50604000000004</v>
      </c>
      <c r="Q626" s="8">
        <f t="shared" si="125"/>
        <v>3740.2267080000006</v>
      </c>
      <c r="R626" s="11" t="s">
        <v>121</v>
      </c>
      <c r="S626" s="9">
        <f t="shared" si="128"/>
        <v>506.25437852238588</v>
      </c>
      <c r="T626" s="25"/>
      <c r="W626" s="139">
        <f t="shared" si="110"/>
        <v>16575.684999999998</v>
      </c>
      <c r="X626" s="139">
        <f t="shared" si="112"/>
        <v>17459.428750000003</v>
      </c>
      <c r="Z626" s="139">
        <f t="shared" si="111"/>
        <v>53697.260000000009</v>
      </c>
      <c r="AA626" s="139">
        <f t="shared" si="113"/>
        <v>150486.85499999998</v>
      </c>
      <c r="AC626" s="84">
        <v>8000</v>
      </c>
      <c r="AD626" s="84">
        <v>30000</v>
      </c>
      <c r="AE626" s="84">
        <v>100</v>
      </c>
      <c r="AF626" s="84">
        <v>6</v>
      </c>
      <c r="AG626" s="84">
        <v>10</v>
      </c>
      <c r="AH626" s="84">
        <v>35000</v>
      </c>
    </row>
    <row r="627" spans="1:34" ht="20.100000000000001" customHeight="1">
      <c r="A627" s="65">
        <v>41950</v>
      </c>
      <c r="B627" s="64">
        <v>0.37152777777777773</v>
      </c>
      <c r="C627" s="8">
        <v>148</v>
      </c>
      <c r="D627" s="8">
        <v>75820</v>
      </c>
      <c r="E627" s="8">
        <f t="shared" si="126"/>
        <v>13770</v>
      </c>
      <c r="F627" s="9">
        <v>7.51</v>
      </c>
      <c r="G627" s="9">
        <v>65.599999999999994</v>
      </c>
      <c r="H627" s="8">
        <v>1476.8</v>
      </c>
      <c r="I627" s="8">
        <v>1447</v>
      </c>
      <c r="J627" s="8">
        <f t="shared" si="127"/>
        <v>19925.189999999999</v>
      </c>
      <c r="K627" s="54"/>
      <c r="L627" s="9">
        <v>100.9</v>
      </c>
      <c r="M627" s="8">
        <v>122.94969</v>
      </c>
      <c r="N627" s="8">
        <v>164.03192000000001</v>
      </c>
      <c r="O627" s="8">
        <v>11.22085</v>
      </c>
      <c r="P627" s="8">
        <f t="shared" ref="P627:P632" si="129">M627+N627+O627</f>
        <v>298.20246000000003</v>
      </c>
      <c r="Q627" s="8">
        <f t="shared" ref="Q627:Q632" si="130">E627*P627/1000</f>
        <v>4106.2478742000003</v>
      </c>
      <c r="R627" s="11" t="s">
        <v>121</v>
      </c>
      <c r="S627" s="9">
        <f t="shared" si="128"/>
        <v>540.5369513486462</v>
      </c>
      <c r="T627" s="25"/>
      <c r="W627" s="139">
        <f t="shared" si="110"/>
        <v>17956.982499999998</v>
      </c>
      <c r="X627" s="139">
        <f t="shared" si="112"/>
        <v>17494.911250000001</v>
      </c>
      <c r="Z627" s="139">
        <f t="shared" si="111"/>
        <v>48172.070000000007</v>
      </c>
      <c r="AA627" s="139">
        <f t="shared" si="113"/>
        <v>150061.06499999997</v>
      </c>
      <c r="AC627" s="84">
        <v>8000</v>
      </c>
      <c r="AD627" s="84">
        <v>30000</v>
      </c>
      <c r="AE627" s="84">
        <v>100</v>
      </c>
      <c r="AF627" s="84">
        <v>6</v>
      </c>
      <c r="AG627" s="84">
        <v>10</v>
      </c>
      <c r="AH627" s="84">
        <v>35000</v>
      </c>
    </row>
    <row r="628" spans="1:34" ht="20.100000000000001" customHeight="1">
      <c r="A628" s="65">
        <v>41957</v>
      </c>
      <c r="B628" s="64">
        <v>0.39027777777777778</v>
      </c>
      <c r="C628" s="8">
        <v>136</v>
      </c>
      <c r="D628" s="8">
        <v>89390</v>
      </c>
      <c r="E628" s="8">
        <f t="shared" ref="E628:E633" si="131">D628-D627</f>
        <v>13570</v>
      </c>
      <c r="F628" s="9">
        <v>7.53</v>
      </c>
      <c r="G628" s="9">
        <v>30.4</v>
      </c>
      <c r="H628" s="8">
        <v>1358.6</v>
      </c>
      <c r="I628" s="8">
        <v>1304</v>
      </c>
      <c r="J628" s="8">
        <f t="shared" ref="J628:J633" si="132">E628*I628/1000</f>
        <v>17695.28</v>
      </c>
      <c r="K628" s="54"/>
      <c r="L628" s="9">
        <v>79.08</v>
      </c>
      <c r="M628" s="8">
        <v>138.74153000000001</v>
      </c>
      <c r="N628" s="8">
        <v>149.76075</v>
      </c>
      <c r="O628" s="8">
        <v>4.5864099999999999</v>
      </c>
      <c r="P628" s="8">
        <f t="shared" si="129"/>
        <v>293.08869000000004</v>
      </c>
      <c r="Q628" s="8">
        <f t="shared" si="130"/>
        <v>3977.2135233000004</v>
      </c>
      <c r="R628" s="11" t="s">
        <v>121</v>
      </c>
      <c r="S628" s="9">
        <f t="shared" ref="S628:S633" si="133">((O628*14/87)+(N628*14/101)+(M628*14/117))*(E628/1000)</f>
        <v>516.99677294312357</v>
      </c>
      <c r="T628" s="25"/>
      <c r="W628" s="139">
        <f t="shared" si="110"/>
        <v>18028.1525</v>
      </c>
      <c r="X628" s="139">
        <f t="shared" si="112"/>
        <v>17267.167916666665</v>
      </c>
      <c r="Z628" s="139">
        <f t="shared" si="111"/>
        <v>47887.39</v>
      </c>
      <c r="AA628" s="139">
        <f t="shared" si="113"/>
        <v>152793.98500000002</v>
      </c>
      <c r="AC628" s="84">
        <v>8000</v>
      </c>
      <c r="AD628" s="84">
        <v>30000</v>
      </c>
      <c r="AE628" s="84">
        <v>100</v>
      </c>
      <c r="AF628" s="84">
        <v>6</v>
      </c>
      <c r="AG628" s="84">
        <v>10</v>
      </c>
      <c r="AH628" s="84">
        <v>35000</v>
      </c>
    </row>
    <row r="629" spans="1:34" ht="20.100000000000001" customHeight="1">
      <c r="A629" s="65">
        <v>41964</v>
      </c>
      <c r="B629" s="64">
        <v>0.39652777777777781</v>
      </c>
      <c r="C629" s="8">
        <v>139</v>
      </c>
      <c r="D629" s="8">
        <v>103300</v>
      </c>
      <c r="E629" s="8">
        <f t="shared" si="131"/>
        <v>13910</v>
      </c>
      <c r="F629" s="9">
        <v>7.4</v>
      </c>
      <c r="G629" s="9">
        <v>34.4</v>
      </c>
      <c r="H629" s="8">
        <v>1460</v>
      </c>
      <c r="I629" s="8">
        <v>1382</v>
      </c>
      <c r="J629" s="8">
        <f t="shared" si="132"/>
        <v>19223.62</v>
      </c>
      <c r="K629" s="54"/>
      <c r="L629" s="9">
        <v>107.9</v>
      </c>
      <c r="M629" s="8">
        <v>109.38333</v>
      </c>
      <c r="N629" s="8">
        <v>165.82981000000001</v>
      </c>
      <c r="O629" s="8">
        <v>6.8448000000000002</v>
      </c>
      <c r="P629" s="8">
        <f t="shared" si="129"/>
        <v>282.05794000000003</v>
      </c>
      <c r="Q629" s="8">
        <f t="shared" si="130"/>
        <v>3923.4259454000007</v>
      </c>
      <c r="R629" s="11" t="s">
        <v>121</v>
      </c>
      <c r="S629" s="9">
        <f t="shared" si="133"/>
        <v>517.12338954432687</v>
      </c>
      <c r="T629" s="25"/>
      <c r="W629" s="139">
        <f t="shared" si="110"/>
        <v>18792.547499999997</v>
      </c>
      <c r="X629" s="139">
        <f t="shared" si="112"/>
        <v>17319.549583333333</v>
      </c>
      <c r="Z629" s="139">
        <f t="shared" si="111"/>
        <v>44829.810000000012</v>
      </c>
      <c r="AA629" s="139">
        <f t="shared" si="113"/>
        <v>152165.405</v>
      </c>
      <c r="AC629" s="84">
        <v>8000</v>
      </c>
      <c r="AD629" s="84">
        <v>30000</v>
      </c>
      <c r="AE629" s="84">
        <v>100</v>
      </c>
      <c r="AF629" s="84">
        <v>6</v>
      </c>
      <c r="AG629" s="84">
        <v>10</v>
      </c>
      <c r="AH629" s="84">
        <v>35000</v>
      </c>
    </row>
    <row r="630" spans="1:34" ht="20.100000000000001" customHeight="1">
      <c r="A630" s="65">
        <v>41971</v>
      </c>
      <c r="B630" s="64">
        <v>0.39444444444444443</v>
      </c>
      <c r="C630" s="8">
        <v>140</v>
      </c>
      <c r="D630" s="8">
        <v>117250</v>
      </c>
      <c r="E630" s="8">
        <f t="shared" si="131"/>
        <v>13950</v>
      </c>
      <c r="F630" s="9">
        <v>7.58</v>
      </c>
      <c r="G630" s="9">
        <v>35.6</v>
      </c>
      <c r="H630" s="8">
        <v>1153.4000000000001</v>
      </c>
      <c r="I630" s="8">
        <v>1414</v>
      </c>
      <c r="J630" s="8">
        <f t="shared" si="132"/>
        <v>19725.3</v>
      </c>
      <c r="K630" s="54"/>
      <c r="L630" s="9">
        <v>91.74</v>
      </c>
      <c r="M630" s="8">
        <v>109.18498</v>
      </c>
      <c r="N630" s="8">
        <v>162.66767999999999</v>
      </c>
      <c r="O630" s="8">
        <v>8.9986999999999995</v>
      </c>
      <c r="P630" s="8">
        <f t="shared" si="129"/>
        <v>280.85136</v>
      </c>
      <c r="Q630" s="8">
        <f t="shared" si="130"/>
        <v>3917.8764719999999</v>
      </c>
      <c r="R630" s="11" t="s">
        <v>121</v>
      </c>
      <c r="S630" s="9">
        <f t="shared" si="133"/>
        <v>516.99999185681634</v>
      </c>
      <c r="T630" s="25"/>
      <c r="W630" s="139">
        <f t="shared" si="110"/>
        <v>19142.3475</v>
      </c>
      <c r="X630" s="139">
        <f t="shared" si="112"/>
        <v>17459.434583333332</v>
      </c>
      <c r="Z630" s="139">
        <f t="shared" si="111"/>
        <v>43430.61</v>
      </c>
      <c r="AA630" s="139">
        <f t="shared" si="113"/>
        <v>150486.785</v>
      </c>
      <c r="AC630" s="84">
        <v>8000</v>
      </c>
      <c r="AD630" s="84">
        <v>30000</v>
      </c>
      <c r="AE630" s="84">
        <v>100</v>
      </c>
      <c r="AF630" s="84">
        <v>6</v>
      </c>
      <c r="AG630" s="84">
        <v>10</v>
      </c>
      <c r="AH630" s="84">
        <v>35000</v>
      </c>
    </row>
    <row r="631" spans="1:34" ht="20.100000000000001" customHeight="1">
      <c r="A631" s="65">
        <v>41978</v>
      </c>
      <c r="B631" s="64">
        <v>0.37638888888888888</v>
      </c>
      <c r="C631" s="8">
        <v>130</v>
      </c>
      <c r="D631" s="8">
        <v>130170</v>
      </c>
      <c r="E631" s="8">
        <f t="shared" si="131"/>
        <v>12920</v>
      </c>
      <c r="F631" s="9">
        <v>7.44</v>
      </c>
      <c r="G631" s="9">
        <v>52.8</v>
      </c>
      <c r="H631" s="8">
        <v>2737</v>
      </c>
      <c r="I631" s="8">
        <v>1514</v>
      </c>
      <c r="J631" s="8">
        <f t="shared" si="132"/>
        <v>19560.88</v>
      </c>
      <c r="K631" s="54"/>
      <c r="L631" s="9">
        <v>114.1</v>
      </c>
      <c r="M631" s="8">
        <v>184.19203999999999</v>
      </c>
      <c r="N631" s="8">
        <v>138.64797999999999</v>
      </c>
      <c r="O631" s="8">
        <v>9.5312199999999994</v>
      </c>
      <c r="P631" s="8">
        <f t="shared" si="129"/>
        <v>332.37124</v>
      </c>
      <c r="Q631" s="8">
        <f t="shared" si="130"/>
        <v>4294.2364208000008</v>
      </c>
      <c r="R631" s="11" t="s">
        <v>121</v>
      </c>
      <c r="S631" s="9">
        <f t="shared" si="133"/>
        <v>552.87735042284021</v>
      </c>
      <c r="T631" s="25"/>
      <c r="W631" s="139">
        <f t="shared" si="110"/>
        <v>19051.27</v>
      </c>
      <c r="X631" s="139">
        <f t="shared" si="112"/>
        <v>17425.185416666667</v>
      </c>
      <c r="Z631" s="139">
        <f t="shared" si="111"/>
        <v>43794.92</v>
      </c>
      <c r="AA631" s="139">
        <f t="shared" si="113"/>
        <v>150897.77499999999</v>
      </c>
      <c r="AC631" s="84">
        <v>8000</v>
      </c>
      <c r="AD631" s="84">
        <v>30000</v>
      </c>
      <c r="AE631" s="84">
        <v>100</v>
      </c>
      <c r="AF631" s="84">
        <v>6</v>
      </c>
      <c r="AG631" s="84">
        <v>10</v>
      </c>
      <c r="AH631" s="84">
        <v>35000</v>
      </c>
    </row>
    <row r="632" spans="1:34" ht="20.100000000000001" customHeight="1">
      <c r="A632" s="65">
        <v>41985</v>
      </c>
      <c r="B632" s="64">
        <v>0.375</v>
      </c>
      <c r="C632" s="8">
        <v>104</v>
      </c>
      <c r="D632" s="8">
        <v>140450</v>
      </c>
      <c r="E632" s="8">
        <f t="shared" si="131"/>
        <v>10280</v>
      </c>
      <c r="F632" s="9">
        <v>7.62</v>
      </c>
      <c r="G632" s="9">
        <v>51.2</v>
      </c>
      <c r="H632" s="8">
        <v>1255.8</v>
      </c>
      <c r="I632" s="8">
        <v>1298</v>
      </c>
      <c r="J632" s="8">
        <f t="shared" si="132"/>
        <v>13343.44</v>
      </c>
      <c r="K632" s="54"/>
      <c r="L632" s="9">
        <v>59.85</v>
      </c>
      <c r="M632" s="8">
        <v>108.60075000000001</v>
      </c>
      <c r="N632" s="8">
        <v>191.75322</v>
      </c>
      <c r="O632" s="8">
        <v>6.4103399999999997</v>
      </c>
      <c r="P632" s="8">
        <f t="shared" si="129"/>
        <v>306.76431000000002</v>
      </c>
      <c r="Q632" s="8">
        <f t="shared" si="130"/>
        <v>3153.5371068000004</v>
      </c>
      <c r="R632" s="11" t="s">
        <v>121</v>
      </c>
      <c r="S632" s="9">
        <f t="shared" si="133"/>
        <v>417.43137374723847</v>
      </c>
      <c r="T632" s="25"/>
      <c r="W632" s="139">
        <f t="shared" si="110"/>
        <v>17963.310000000001</v>
      </c>
      <c r="X632" s="139">
        <f t="shared" si="112"/>
        <v>17170.751249999998</v>
      </c>
      <c r="Z632" s="139">
        <f t="shared" si="111"/>
        <v>48146.759999999995</v>
      </c>
      <c r="AA632" s="139">
        <f t="shared" si="113"/>
        <v>153950.98500000002</v>
      </c>
      <c r="AC632" s="84">
        <v>8000</v>
      </c>
      <c r="AD632" s="84">
        <v>30000</v>
      </c>
      <c r="AE632" s="84">
        <v>100</v>
      </c>
      <c r="AF632" s="84">
        <v>6</v>
      </c>
      <c r="AG632" s="84">
        <v>10</v>
      </c>
      <c r="AH632" s="84">
        <v>35000</v>
      </c>
    </row>
    <row r="633" spans="1:34" ht="20.100000000000001" customHeight="1">
      <c r="A633" s="65">
        <v>41992</v>
      </c>
      <c r="B633" s="64">
        <v>0.39027777777777778</v>
      </c>
      <c r="C633" s="8">
        <v>123</v>
      </c>
      <c r="D633" s="8">
        <v>152810</v>
      </c>
      <c r="E633" s="8">
        <f t="shared" si="131"/>
        <v>12360</v>
      </c>
      <c r="F633" s="9">
        <v>7.52</v>
      </c>
      <c r="G633" s="9">
        <v>33.200000000000003</v>
      </c>
      <c r="H633" s="8">
        <v>1236.5999999999999</v>
      </c>
      <c r="I633" s="8">
        <v>1537</v>
      </c>
      <c r="J633" s="8">
        <f t="shared" si="132"/>
        <v>18997.32</v>
      </c>
      <c r="K633" s="54"/>
      <c r="L633" s="9">
        <v>108</v>
      </c>
      <c r="M633" s="8">
        <v>153.75761</v>
      </c>
      <c r="N633" s="8">
        <v>204.64251999999999</v>
      </c>
      <c r="O633" s="8">
        <v>2.19407</v>
      </c>
      <c r="P633" s="8">
        <f t="shared" ref="P633:P638" si="134">M633+N633+O633</f>
        <v>360.5942</v>
      </c>
      <c r="Q633" s="8">
        <f t="shared" ref="Q633:Q638" si="135">E633*P633/1000</f>
        <v>4456.9443119999996</v>
      </c>
      <c r="R633" s="11" t="s">
        <v>121</v>
      </c>
      <c r="S633" s="9">
        <f t="shared" si="133"/>
        <v>582.37483543583085</v>
      </c>
      <c r="T633" s="25"/>
      <c r="W633" s="139">
        <f t="shared" si="110"/>
        <v>17906.735000000001</v>
      </c>
      <c r="X633" s="139">
        <f t="shared" si="112"/>
        <v>17592.288499999999</v>
      </c>
      <c r="Z633" s="139">
        <f t="shared" si="111"/>
        <v>48373.06</v>
      </c>
      <c r="AA633" s="139">
        <f t="shared" si="113"/>
        <v>148892.538</v>
      </c>
      <c r="AC633" s="84">
        <v>8000</v>
      </c>
      <c r="AD633" s="84">
        <v>30000</v>
      </c>
      <c r="AE633" s="84">
        <v>100</v>
      </c>
      <c r="AF633" s="84">
        <v>6</v>
      </c>
      <c r="AG633" s="84">
        <v>10</v>
      </c>
      <c r="AH633" s="84">
        <v>35000</v>
      </c>
    </row>
    <row r="634" spans="1:34" ht="20.100000000000001" customHeight="1">
      <c r="A634" s="65">
        <v>41999</v>
      </c>
      <c r="B634" s="64">
        <v>0.36874999999999997</v>
      </c>
      <c r="C634" s="8">
        <v>135</v>
      </c>
      <c r="D634" s="8">
        <v>166330</v>
      </c>
      <c r="E634" s="8">
        <f t="shared" ref="E634:E640" si="136">D634-D633</f>
        <v>13520</v>
      </c>
      <c r="F634" s="9">
        <v>7.3</v>
      </c>
      <c r="G634" s="9">
        <v>45.6</v>
      </c>
      <c r="H634" s="8">
        <v>1686.4</v>
      </c>
      <c r="I634" s="8">
        <v>1319</v>
      </c>
      <c r="J634" s="8">
        <f t="shared" ref="J634:J639" si="137">E634*I634/1000</f>
        <v>17832.88</v>
      </c>
      <c r="K634" s="54"/>
      <c r="L634" s="9">
        <v>114.6</v>
      </c>
      <c r="M634" s="8">
        <v>35.241680000000002</v>
      </c>
      <c r="N634" s="8">
        <v>203.27544</v>
      </c>
      <c r="O634" s="8">
        <v>2.57701</v>
      </c>
      <c r="P634" s="8">
        <f t="shared" si="134"/>
        <v>241.09413000000001</v>
      </c>
      <c r="Q634" s="8">
        <f t="shared" si="135"/>
        <v>3259.5926376000002</v>
      </c>
      <c r="R634" s="11" t="s">
        <v>121</v>
      </c>
      <c r="S634" s="9">
        <f t="shared" ref="S634:S639" si="138">((O634*14/87)+(N634*14/101)+(M634*14/117))*(E634/1000)</f>
        <v>443.57008297852133</v>
      </c>
      <c r="T634" s="25"/>
      <c r="W634" s="139">
        <f t="shared" si="110"/>
        <v>17433.63</v>
      </c>
      <c r="X634" s="139">
        <f t="shared" si="112"/>
        <v>17717.220833333333</v>
      </c>
      <c r="Z634" s="139">
        <f t="shared" si="111"/>
        <v>50265.479999999996</v>
      </c>
      <c r="AA634" s="139">
        <f t="shared" si="113"/>
        <v>147393.35</v>
      </c>
      <c r="AC634" s="84">
        <v>8000</v>
      </c>
      <c r="AD634" s="84">
        <v>30000</v>
      </c>
      <c r="AE634" s="84">
        <v>100</v>
      </c>
      <c r="AF634" s="84">
        <v>6</v>
      </c>
      <c r="AG634" s="84">
        <v>10</v>
      </c>
      <c r="AH634" s="84">
        <v>35000</v>
      </c>
    </row>
    <row r="635" spans="1:34" ht="20.100000000000001" customHeight="1">
      <c r="A635" s="65">
        <v>42006</v>
      </c>
      <c r="B635" s="64">
        <v>0.35416666666666669</v>
      </c>
      <c r="C635" s="8">
        <v>115</v>
      </c>
      <c r="D635" s="8">
        <v>177760</v>
      </c>
      <c r="E635" s="8">
        <f t="shared" si="136"/>
        <v>11430</v>
      </c>
      <c r="F635" s="9">
        <v>7.53</v>
      </c>
      <c r="G635" s="9">
        <v>46</v>
      </c>
      <c r="H635" s="8"/>
      <c r="I635" s="8">
        <v>1337.5</v>
      </c>
      <c r="J635" s="8">
        <f t="shared" si="137"/>
        <v>15287.625</v>
      </c>
      <c r="K635" s="54"/>
      <c r="L635" s="9">
        <v>72.73</v>
      </c>
      <c r="M635" s="8">
        <v>111</v>
      </c>
      <c r="N635" s="8">
        <v>141</v>
      </c>
      <c r="O635" s="8">
        <v>6</v>
      </c>
      <c r="P635" s="8">
        <f t="shared" si="134"/>
        <v>258</v>
      </c>
      <c r="Q635" s="8">
        <f t="shared" si="135"/>
        <v>2948.94</v>
      </c>
      <c r="R635" s="11" t="s">
        <v>121</v>
      </c>
      <c r="S635" s="9">
        <f t="shared" si="138"/>
        <v>386.24396564855425</v>
      </c>
      <c r="T635" s="25"/>
      <c r="W635" s="139">
        <f t="shared" si="110"/>
        <v>16365.31625</v>
      </c>
      <c r="X635" s="139">
        <f t="shared" si="112"/>
        <v>17791.189583333333</v>
      </c>
      <c r="Z635" s="139">
        <f t="shared" si="111"/>
        <v>54538.735000000001</v>
      </c>
      <c r="AA635" s="139">
        <f t="shared" si="113"/>
        <v>146505.72500000001</v>
      </c>
      <c r="AC635" s="84">
        <v>8000</v>
      </c>
      <c r="AD635" s="84">
        <v>30000</v>
      </c>
      <c r="AE635" s="84">
        <v>100</v>
      </c>
      <c r="AF635" s="84">
        <v>6</v>
      </c>
      <c r="AG635" s="84">
        <v>10</v>
      </c>
      <c r="AH635" s="84">
        <v>35000</v>
      </c>
    </row>
    <row r="636" spans="1:34" ht="20.100000000000001" customHeight="1">
      <c r="A636" s="65">
        <v>42013</v>
      </c>
      <c r="B636" s="64">
        <v>0.3923611111111111</v>
      </c>
      <c r="C636" s="8">
        <v>126</v>
      </c>
      <c r="D636" s="8">
        <v>190360</v>
      </c>
      <c r="E636" s="8">
        <f t="shared" si="136"/>
        <v>12600</v>
      </c>
      <c r="F636" s="9">
        <v>7.52</v>
      </c>
      <c r="G636" s="9">
        <v>34.799999999999997</v>
      </c>
      <c r="H636" s="8">
        <v>1274.2</v>
      </c>
      <c r="I636" s="8">
        <v>1357.7</v>
      </c>
      <c r="J636" s="8">
        <f t="shared" si="137"/>
        <v>17107.02</v>
      </c>
      <c r="K636" s="54"/>
      <c r="L636" s="9">
        <v>94.21</v>
      </c>
      <c r="M636" s="8">
        <v>118.75651000000001</v>
      </c>
      <c r="N636" s="8">
        <v>172.94533000000001</v>
      </c>
      <c r="O636" s="8">
        <v>4.6449699999999998</v>
      </c>
      <c r="P636" s="8">
        <f t="shared" si="134"/>
        <v>296.34681</v>
      </c>
      <c r="Q636" s="8">
        <f t="shared" si="135"/>
        <v>3733.9698060000001</v>
      </c>
      <c r="R636" s="11" t="s">
        <v>121</v>
      </c>
      <c r="S636" s="9">
        <f t="shared" si="138"/>
        <v>490.52136571883295</v>
      </c>
      <c r="T636" s="25"/>
      <c r="W636" s="139">
        <f t="shared" si="110"/>
        <v>17306.21125</v>
      </c>
      <c r="X636" s="139">
        <f t="shared" si="112"/>
        <v>17765.891250000001</v>
      </c>
      <c r="Z636" s="139">
        <f t="shared" si="111"/>
        <v>50775.154999999999</v>
      </c>
      <c r="AA636" s="139">
        <f t="shared" si="113"/>
        <v>146809.30499999999</v>
      </c>
      <c r="AC636" s="84">
        <v>8000</v>
      </c>
      <c r="AD636" s="84">
        <v>30000</v>
      </c>
      <c r="AE636" s="84">
        <v>100</v>
      </c>
      <c r="AF636" s="84">
        <v>6</v>
      </c>
      <c r="AG636" s="84">
        <v>10</v>
      </c>
      <c r="AH636" s="84">
        <v>35000</v>
      </c>
    </row>
    <row r="637" spans="1:34" ht="20.100000000000001" customHeight="1">
      <c r="A637" s="65">
        <v>42020</v>
      </c>
      <c r="B637" s="64">
        <v>0.39027777777777778</v>
      </c>
      <c r="C637" s="8">
        <v>134</v>
      </c>
      <c r="D637" s="8">
        <v>203800</v>
      </c>
      <c r="E637" s="8">
        <f t="shared" si="136"/>
        <v>13440</v>
      </c>
      <c r="F637" s="9">
        <v>7.47</v>
      </c>
      <c r="G637" s="9">
        <v>51.6</v>
      </c>
      <c r="H637" s="8">
        <v>1783</v>
      </c>
      <c r="I637" s="8">
        <v>1375.9</v>
      </c>
      <c r="J637" s="8">
        <f t="shared" si="137"/>
        <v>18492.096000000001</v>
      </c>
      <c r="K637" s="54"/>
      <c r="L637" s="9">
        <v>101.3</v>
      </c>
      <c r="M637" s="8">
        <v>142.01444000000001</v>
      </c>
      <c r="N637" s="8">
        <v>202.33251999999999</v>
      </c>
      <c r="O637" s="8">
        <v>5.0956900000000003</v>
      </c>
      <c r="P637" s="8">
        <f t="shared" si="134"/>
        <v>349.44264999999996</v>
      </c>
      <c r="Q637" s="8">
        <f t="shared" si="135"/>
        <v>4696.5092159999995</v>
      </c>
      <c r="R637" s="11" t="s">
        <v>121</v>
      </c>
      <c r="S637" s="9">
        <f t="shared" si="138"/>
        <v>616.34857304620982</v>
      </c>
      <c r="T637" s="25"/>
      <c r="W637" s="139">
        <f t="shared" si="110"/>
        <v>17179.905250000003</v>
      </c>
      <c r="X637" s="139">
        <f t="shared" si="112"/>
        <v>17959.72925</v>
      </c>
      <c r="Z637" s="139">
        <f t="shared" si="111"/>
        <v>51280.378999999986</v>
      </c>
      <c r="AA637" s="139">
        <f t="shared" si="113"/>
        <v>144483.24900000001</v>
      </c>
      <c r="AC637" s="84">
        <v>8000</v>
      </c>
      <c r="AD637" s="84">
        <v>30000</v>
      </c>
      <c r="AE637" s="84">
        <v>100</v>
      </c>
      <c r="AF637" s="84">
        <v>6</v>
      </c>
      <c r="AG637" s="84">
        <v>10</v>
      </c>
      <c r="AH637" s="84">
        <v>35000</v>
      </c>
    </row>
    <row r="638" spans="1:34" ht="20.100000000000001" customHeight="1">
      <c r="A638" s="65">
        <v>42027</v>
      </c>
      <c r="B638" s="64">
        <v>0.34861111111111115</v>
      </c>
      <c r="C638" s="8">
        <v>178</v>
      </c>
      <c r="D638" s="8">
        <v>216650</v>
      </c>
      <c r="E638" s="8">
        <f t="shared" si="136"/>
        <v>12850</v>
      </c>
      <c r="F638" s="9">
        <v>7.55</v>
      </c>
      <c r="G638" s="9">
        <v>43.2</v>
      </c>
      <c r="H638" s="8">
        <v>1198.5999999999999</v>
      </c>
      <c r="I638" s="8">
        <v>1441.5</v>
      </c>
      <c r="J638" s="8">
        <f t="shared" si="137"/>
        <v>18523.275000000001</v>
      </c>
      <c r="K638" s="54"/>
      <c r="L638" s="9">
        <v>123.9</v>
      </c>
      <c r="M638" s="8">
        <v>131.28415000000001</v>
      </c>
      <c r="N638" s="8">
        <v>152.78429</v>
      </c>
      <c r="O638" s="8">
        <v>3.83107</v>
      </c>
      <c r="P638" s="8">
        <f t="shared" si="134"/>
        <v>287.89951000000002</v>
      </c>
      <c r="Q638" s="8">
        <f t="shared" si="135"/>
        <v>3699.5087035000001</v>
      </c>
      <c r="R638" s="11" t="s">
        <v>121</v>
      </c>
      <c r="S638" s="9">
        <f t="shared" si="138"/>
        <v>481.92291699391285</v>
      </c>
      <c r="T638" s="25"/>
      <c r="W638" s="139">
        <f t="shared" si="110"/>
        <v>17352.504000000001</v>
      </c>
      <c r="X638" s="139">
        <f t="shared" si="112"/>
        <v>17976.160499999998</v>
      </c>
      <c r="Z638" s="139">
        <f t="shared" si="111"/>
        <v>50589.983999999997</v>
      </c>
      <c r="AA638" s="139">
        <f t="shared" si="113"/>
        <v>144286.07400000002</v>
      </c>
      <c r="AC638" s="84">
        <v>8000</v>
      </c>
      <c r="AD638" s="84">
        <v>30000</v>
      </c>
      <c r="AE638" s="84">
        <v>100</v>
      </c>
      <c r="AF638" s="84">
        <v>6</v>
      </c>
      <c r="AG638" s="84">
        <v>10</v>
      </c>
      <c r="AH638" s="84">
        <v>35000</v>
      </c>
    </row>
    <row r="639" spans="1:34" ht="20.100000000000001" customHeight="1">
      <c r="A639" s="65">
        <v>42034</v>
      </c>
      <c r="B639" s="64">
        <v>0.37708333333333338</v>
      </c>
      <c r="C639" s="8">
        <v>136</v>
      </c>
      <c r="D639" s="8">
        <v>230070</v>
      </c>
      <c r="E639" s="8">
        <f t="shared" si="136"/>
        <v>13420</v>
      </c>
      <c r="F639" s="9">
        <v>7.62</v>
      </c>
      <c r="G639" s="9">
        <v>63.2</v>
      </c>
      <c r="H639" s="8">
        <v>1245.2</v>
      </c>
      <c r="I639" s="8">
        <v>1573.7</v>
      </c>
      <c r="J639" s="8">
        <f t="shared" si="137"/>
        <v>21119.054</v>
      </c>
      <c r="K639" s="54"/>
      <c r="L639" s="9">
        <v>137.1</v>
      </c>
      <c r="M639" s="8">
        <v>129.87008</v>
      </c>
      <c r="N639" s="8">
        <v>185.57479000000001</v>
      </c>
      <c r="O639" s="8">
        <v>11.546720000000001</v>
      </c>
      <c r="P639" s="8">
        <f t="shared" ref="P639:P644" si="139">M639+N639+O639</f>
        <v>326.99159000000003</v>
      </c>
      <c r="Q639" s="8">
        <f t="shared" ref="Q639:Q644" si="140">E639*P639/1000</f>
        <v>4388.2271378000005</v>
      </c>
      <c r="R639" s="11" t="s">
        <v>121</v>
      </c>
      <c r="S639" s="9">
        <f t="shared" si="138"/>
        <v>578.68839171134391</v>
      </c>
      <c r="T639" s="25"/>
      <c r="W639" s="139">
        <f t="shared" si="110"/>
        <v>18810.361250000002</v>
      </c>
      <c r="X639" s="139">
        <f t="shared" si="112"/>
        <v>18075.649166666666</v>
      </c>
      <c r="Z639" s="139">
        <f t="shared" si="111"/>
        <v>44758.554999999993</v>
      </c>
      <c r="AA639" s="139">
        <f t="shared" si="113"/>
        <v>143092.21000000002</v>
      </c>
      <c r="AC639" s="84">
        <v>8000</v>
      </c>
      <c r="AD639" s="84">
        <v>30000</v>
      </c>
      <c r="AE639" s="84">
        <v>100</v>
      </c>
      <c r="AF639" s="84">
        <v>6</v>
      </c>
      <c r="AG639" s="84">
        <v>10</v>
      </c>
      <c r="AH639" s="84">
        <v>35000</v>
      </c>
    </row>
    <row r="640" spans="1:34" ht="20.100000000000001" customHeight="1">
      <c r="A640" s="65">
        <v>42041</v>
      </c>
      <c r="B640" s="64">
        <v>0.34861111111111115</v>
      </c>
      <c r="C640" s="8">
        <v>145</v>
      </c>
      <c r="D640" s="8">
        <v>244540</v>
      </c>
      <c r="E640" s="8">
        <f t="shared" si="136"/>
        <v>14470</v>
      </c>
      <c r="F640" s="9">
        <v>7.58</v>
      </c>
      <c r="G640" s="9">
        <v>60.4</v>
      </c>
      <c r="H640" s="8">
        <v>1036</v>
      </c>
      <c r="I640" s="8">
        <v>1387.5</v>
      </c>
      <c r="J640" s="8">
        <f t="shared" ref="J640:J645" si="141">E640*I640/1000</f>
        <v>20077.125</v>
      </c>
      <c r="K640" s="54"/>
      <c r="L640" s="9">
        <v>119.4</v>
      </c>
      <c r="M640" s="8">
        <v>112.7336</v>
      </c>
      <c r="N640" s="8">
        <v>157.36319</v>
      </c>
      <c r="O640" s="8">
        <v>7.7689700000000004</v>
      </c>
      <c r="P640" s="8">
        <f t="shared" si="139"/>
        <v>277.86576000000002</v>
      </c>
      <c r="Q640" s="8">
        <f t="shared" si="140"/>
        <v>4020.7175472000004</v>
      </c>
      <c r="R640" s="11" t="s">
        <v>121</v>
      </c>
      <c r="S640" s="9">
        <f t="shared" ref="S640:S645" si="142">((O640*14/87)+(N640*14/101)+(M640*14/117))*(E640/1000)</f>
        <v>528.91307005547822</v>
      </c>
      <c r="T640" s="25"/>
      <c r="W640" s="139">
        <f t="shared" si="110"/>
        <v>19552.887500000001</v>
      </c>
      <c r="X640" s="139">
        <f t="shared" si="112"/>
        <v>18274.13625</v>
      </c>
      <c r="Z640" s="139">
        <f t="shared" si="111"/>
        <v>41788.449999999997</v>
      </c>
      <c r="AA640" s="139">
        <f t="shared" si="113"/>
        <v>140710.36500000002</v>
      </c>
      <c r="AC640" s="84">
        <v>8000</v>
      </c>
      <c r="AD640" s="84">
        <v>30000</v>
      </c>
      <c r="AE640" s="84">
        <v>100</v>
      </c>
      <c r="AF640" s="84">
        <v>6</v>
      </c>
      <c r="AG640" s="84">
        <v>10</v>
      </c>
      <c r="AH640" s="84">
        <v>35000</v>
      </c>
    </row>
    <row r="641" spans="1:34" ht="20.100000000000001" customHeight="1">
      <c r="A641" s="65">
        <v>42048</v>
      </c>
      <c r="B641" s="64">
        <v>0.39374999999999999</v>
      </c>
      <c r="C641" s="8">
        <v>104</v>
      </c>
      <c r="D641" s="8">
        <v>254610</v>
      </c>
      <c r="E641" s="8">
        <f t="shared" ref="E641:E648" si="143">D641-D640</f>
        <v>10070</v>
      </c>
      <c r="F641" s="9">
        <v>7.42</v>
      </c>
      <c r="G641" s="9">
        <v>96</v>
      </c>
      <c r="H641" s="8">
        <v>1133.2</v>
      </c>
      <c r="I641" s="8">
        <v>1345.2</v>
      </c>
      <c r="J641" s="8">
        <f t="shared" si="141"/>
        <v>13546.164000000001</v>
      </c>
      <c r="K641" s="54"/>
      <c r="L641" s="9">
        <v>82.5</v>
      </c>
      <c r="M641" s="8">
        <v>71.093090000000004</v>
      </c>
      <c r="N641" s="8">
        <v>184.42205999999999</v>
      </c>
      <c r="O641" s="8">
        <v>6.3261000000000003</v>
      </c>
      <c r="P641" s="8">
        <f t="shared" si="139"/>
        <v>261.84125</v>
      </c>
      <c r="Q641" s="8">
        <f t="shared" si="140"/>
        <v>2636.7413875000002</v>
      </c>
      <c r="R641" s="11" t="s">
        <v>121</v>
      </c>
      <c r="S641" s="9">
        <f t="shared" si="142"/>
        <v>353.33930621964328</v>
      </c>
      <c r="T641" s="25"/>
      <c r="W641" s="139">
        <f t="shared" si="110"/>
        <v>18316.404500000001</v>
      </c>
      <c r="X641" s="139">
        <f t="shared" si="112"/>
        <v>17801.014916666667</v>
      </c>
      <c r="Z641" s="139">
        <f t="shared" si="111"/>
        <v>46734.381999999998</v>
      </c>
      <c r="AA641" s="139">
        <f t="shared" si="113"/>
        <v>146387.821</v>
      </c>
      <c r="AC641" s="84">
        <v>8000</v>
      </c>
      <c r="AD641" s="84">
        <v>30000</v>
      </c>
      <c r="AE641" s="84">
        <v>100</v>
      </c>
      <c r="AF641" s="84">
        <v>6</v>
      </c>
      <c r="AG641" s="84">
        <v>10</v>
      </c>
      <c r="AH641" s="84">
        <v>35000</v>
      </c>
    </row>
    <row r="642" spans="1:34" ht="20.100000000000001" customHeight="1">
      <c r="A642" s="65">
        <v>42055</v>
      </c>
      <c r="B642" s="64">
        <v>0.39305555555555555</v>
      </c>
      <c r="C642" s="8">
        <v>137</v>
      </c>
      <c r="D642" s="8">
        <v>268250</v>
      </c>
      <c r="E642" s="8">
        <f t="shared" si="143"/>
        <v>13640</v>
      </c>
      <c r="F642" s="9">
        <v>7.49</v>
      </c>
      <c r="G642" s="9">
        <v>39.200000000000003</v>
      </c>
      <c r="H642" s="8">
        <v>1262.2</v>
      </c>
      <c r="I642" s="8">
        <v>1455.15</v>
      </c>
      <c r="J642" s="8">
        <f t="shared" si="141"/>
        <v>19848.245999999999</v>
      </c>
      <c r="K642" s="54"/>
      <c r="L642" s="9">
        <v>98.02</v>
      </c>
      <c r="M642" s="8">
        <v>246.93812</v>
      </c>
      <c r="N642" s="8">
        <v>162.04705999999999</v>
      </c>
      <c r="O642" s="8">
        <v>8.1922200000000007</v>
      </c>
      <c r="P642" s="8">
        <f t="shared" si="139"/>
        <v>417.17740000000003</v>
      </c>
      <c r="Q642" s="8">
        <f t="shared" si="140"/>
        <v>5690.2997360000008</v>
      </c>
      <c r="R642" s="11" t="s">
        <v>121</v>
      </c>
      <c r="S642" s="9">
        <f t="shared" si="142"/>
        <v>727.39948648187851</v>
      </c>
      <c r="T642" s="25"/>
      <c r="W642" s="139">
        <f t="shared" si="110"/>
        <v>18647.647250000002</v>
      </c>
      <c r="X642" s="139">
        <f t="shared" si="112"/>
        <v>17811.260416666668</v>
      </c>
      <c r="Z642" s="139">
        <f t="shared" si="111"/>
        <v>45409.410999999993</v>
      </c>
      <c r="AA642" s="139">
        <f t="shared" si="113"/>
        <v>146264.875</v>
      </c>
      <c r="AC642" s="84">
        <v>8000</v>
      </c>
      <c r="AD642" s="84">
        <v>30000</v>
      </c>
      <c r="AE642" s="84">
        <v>100</v>
      </c>
      <c r="AF642" s="84">
        <v>6</v>
      </c>
      <c r="AG642" s="84">
        <v>10</v>
      </c>
      <c r="AH642" s="84">
        <v>35000</v>
      </c>
    </row>
    <row r="643" spans="1:34" ht="20.100000000000001" customHeight="1">
      <c r="A643" s="65">
        <v>42062</v>
      </c>
      <c r="B643" s="64">
        <v>0.39166666666666666</v>
      </c>
      <c r="C643" s="8">
        <v>119</v>
      </c>
      <c r="D643" s="8">
        <v>280210</v>
      </c>
      <c r="E643" s="8">
        <f t="shared" si="143"/>
        <v>11960</v>
      </c>
      <c r="F643" s="9">
        <v>7.39</v>
      </c>
      <c r="G643" s="9">
        <v>44.8</v>
      </c>
      <c r="H643" s="8">
        <v>1199.8</v>
      </c>
      <c r="I643" s="8">
        <v>1381.634</v>
      </c>
      <c r="J643" s="8">
        <f t="shared" si="141"/>
        <v>16524.342639999999</v>
      </c>
      <c r="K643" s="54"/>
      <c r="L643" s="9">
        <v>116.6</v>
      </c>
      <c r="M643" s="8">
        <v>118.05500000000001</v>
      </c>
      <c r="N643" s="8">
        <v>139.56226000000001</v>
      </c>
      <c r="O643" s="8">
        <v>5.2237799999999996</v>
      </c>
      <c r="P643" s="8">
        <f t="shared" si="139"/>
        <v>262.84103999999996</v>
      </c>
      <c r="Q643" s="8">
        <f t="shared" si="140"/>
        <v>3143.5788383999998</v>
      </c>
      <c r="R643" s="11" t="s">
        <v>121</v>
      </c>
      <c r="S643" s="9">
        <f t="shared" si="142"/>
        <v>410.37285179955239</v>
      </c>
      <c r="T643" s="25"/>
      <c r="W643" s="139">
        <f t="shared" si="110"/>
        <v>17498.969410000002</v>
      </c>
      <c r="X643" s="139">
        <f t="shared" si="112"/>
        <v>17558.215636666664</v>
      </c>
      <c r="Z643" s="139">
        <f t="shared" si="111"/>
        <v>50004.122359999994</v>
      </c>
      <c r="AA643" s="139">
        <f t="shared" si="113"/>
        <v>149301.41236000002</v>
      </c>
      <c r="AC643" s="84">
        <v>8000</v>
      </c>
      <c r="AD643" s="84">
        <v>30000</v>
      </c>
      <c r="AE643" s="84">
        <v>100</v>
      </c>
      <c r="AF643" s="84">
        <v>6</v>
      </c>
      <c r="AG643" s="84">
        <v>10</v>
      </c>
      <c r="AH643" s="84">
        <v>35000</v>
      </c>
    </row>
    <row r="644" spans="1:34" ht="20.100000000000001" customHeight="1">
      <c r="A644" s="65">
        <v>42069</v>
      </c>
      <c r="B644" s="64">
        <v>0.375</v>
      </c>
      <c r="C644" s="8">
        <v>98</v>
      </c>
      <c r="D644" s="8">
        <v>289930</v>
      </c>
      <c r="E644" s="8">
        <f t="shared" si="143"/>
        <v>9720</v>
      </c>
      <c r="F644" s="9">
        <v>7.6</v>
      </c>
      <c r="G644" s="9">
        <v>96.4</v>
      </c>
      <c r="H644" s="8">
        <v>1583.8</v>
      </c>
      <c r="I644" s="8">
        <v>1854.28</v>
      </c>
      <c r="J644" s="8">
        <f t="shared" si="141"/>
        <v>18023.601600000002</v>
      </c>
      <c r="K644" s="54"/>
      <c r="L644" s="9">
        <v>150.9</v>
      </c>
      <c r="M644" s="8">
        <v>172.79168999999999</v>
      </c>
      <c r="N644" s="8">
        <v>160.90567999999999</v>
      </c>
      <c r="O644" s="8">
        <v>8.3053600000000003</v>
      </c>
      <c r="P644" s="8">
        <f t="shared" si="139"/>
        <v>342.00272999999999</v>
      </c>
      <c r="Q644" s="8">
        <f t="shared" si="140"/>
        <v>3324.2665356000002</v>
      </c>
      <c r="R644" s="11" t="s">
        <v>121</v>
      </c>
      <c r="S644" s="9">
        <f t="shared" si="142"/>
        <v>430.75327984832836</v>
      </c>
      <c r="T644" s="25"/>
      <c r="W644" s="139">
        <f t="shared" si="110"/>
        <v>16985.588560000004</v>
      </c>
      <c r="X644" s="139">
        <f t="shared" si="112"/>
        <v>17948.229103333331</v>
      </c>
      <c r="Z644" s="139">
        <f t="shared" si="111"/>
        <v>52057.645759999985</v>
      </c>
      <c r="AA644" s="139">
        <f t="shared" si="113"/>
        <v>144621.25076000002</v>
      </c>
      <c r="AC644" s="84">
        <v>8000</v>
      </c>
      <c r="AD644" s="84">
        <v>30000</v>
      </c>
      <c r="AE644" s="84">
        <v>100</v>
      </c>
      <c r="AF644" s="84">
        <v>6</v>
      </c>
      <c r="AG644" s="84">
        <v>10</v>
      </c>
      <c r="AH644" s="84">
        <v>35000</v>
      </c>
    </row>
    <row r="645" spans="1:34" ht="20.100000000000001" customHeight="1">
      <c r="A645" s="65">
        <v>42076</v>
      </c>
      <c r="B645" s="64">
        <v>0.36736111111111108</v>
      </c>
      <c r="C645" s="8">
        <v>120</v>
      </c>
      <c r="D645" s="8">
        <v>300800</v>
      </c>
      <c r="E645" s="8">
        <f t="shared" si="143"/>
        <v>10870</v>
      </c>
      <c r="F645" s="9">
        <v>7.66</v>
      </c>
      <c r="G645" s="9">
        <v>91.6</v>
      </c>
      <c r="H645" s="8">
        <v>1463</v>
      </c>
      <c r="I645" s="8">
        <v>1687.24</v>
      </c>
      <c r="J645" s="8">
        <f t="shared" si="141"/>
        <v>18340.2988</v>
      </c>
      <c r="K645" s="54"/>
      <c r="L645" s="9">
        <v>143</v>
      </c>
      <c r="M645" s="8">
        <v>133.87958</v>
      </c>
      <c r="N645" s="8">
        <v>202.59225000000001</v>
      </c>
      <c r="O645" s="8">
        <v>15.34721</v>
      </c>
      <c r="P645" s="8">
        <f t="shared" ref="P645:P650" si="144">M645+N645+O645</f>
        <v>351.81904000000003</v>
      </c>
      <c r="Q645" s="8">
        <f>E645*P645/1000</f>
        <v>3824.2729648000004</v>
      </c>
      <c r="R645" s="11" t="s">
        <v>121</v>
      </c>
      <c r="S645" s="9">
        <f t="shared" si="142"/>
        <v>506.23262718901987</v>
      </c>
      <c r="T645" s="25"/>
      <c r="W645" s="139">
        <f t="shared" si="110"/>
        <v>18184.12226</v>
      </c>
      <c r="X645" s="139">
        <f t="shared" si="112"/>
        <v>17893.477336666663</v>
      </c>
      <c r="Z645" s="139">
        <f t="shared" si="111"/>
        <v>47263.51096</v>
      </c>
      <c r="AA645" s="139">
        <f t="shared" si="113"/>
        <v>145278.27196000004</v>
      </c>
      <c r="AC645" s="84">
        <v>8000</v>
      </c>
      <c r="AD645" s="84">
        <v>30000</v>
      </c>
      <c r="AE645" s="84">
        <v>100</v>
      </c>
      <c r="AF645" s="84">
        <v>6</v>
      </c>
      <c r="AG645" s="84">
        <v>10</v>
      </c>
      <c r="AH645" s="84">
        <v>35000</v>
      </c>
    </row>
    <row r="646" spans="1:34" ht="20.100000000000001" customHeight="1">
      <c r="A646" s="65">
        <v>42083</v>
      </c>
      <c r="B646" s="64">
        <v>0.38958333333333334</v>
      </c>
      <c r="C646" s="8">
        <v>120</v>
      </c>
      <c r="D646" s="8">
        <v>312850</v>
      </c>
      <c r="E646" s="8">
        <f t="shared" si="143"/>
        <v>12050</v>
      </c>
      <c r="F646" s="9">
        <v>7.6</v>
      </c>
      <c r="G646" s="9">
        <v>60</v>
      </c>
      <c r="H646" s="8">
        <v>1686.97</v>
      </c>
      <c r="I646" s="8">
        <v>1404</v>
      </c>
      <c r="J646" s="8">
        <f>E646*I646/1000</f>
        <v>16918.2</v>
      </c>
      <c r="K646" s="54"/>
      <c r="L646" s="9">
        <v>166.3</v>
      </c>
      <c r="M646" s="8">
        <v>172.78267</v>
      </c>
      <c r="N646" s="8">
        <v>174.23308</v>
      </c>
      <c r="O646" s="8">
        <v>12.188179999999999</v>
      </c>
      <c r="P646" s="8">
        <f t="shared" si="144"/>
        <v>359.20393000000001</v>
      </c>
      <c r="Q646" s="8">
        <f>E646*P646/1000</f>
        <v>4328.4073564999999</v>
      </c>
      <c r="R646" s="11" t="s">
        <v>121</v>
      </c>
      <c r="S646" s="9">
        <f t="shared" ref="S646:S651" si="145">((O646*14/87)+(N646*14/101)+(M646*14/117))*(E646/1000)</f>
        <v>563.7867929687593</v>
      </c>
      <c r="T646" s="25"/>
      <c r="W646" s="139">
        <f t="shared" si="110"/>
        <v>17451.61076</v>
      </c>
      <c r="X646" s="139">
        <f t="shared" si="112"/>
        <v>17817.254003333332</v>
      </c>
      <c r="Z646" s="139">
        <f t="shared" si="111"/>
        <v>50193.556960000002</v>
      </c>
      <c r="AA646" s="139">
        <f t="shared" si="113"/>
        <v>146192.95196000001</v>
      </c>
      <c r="AC646" s="84">
        <v>8000</v>
      </c>
      <c r="AD646" s="84">
        <v>30000</v>
      </c>
      <c r="AE646" s="84">
        <v>100</v>
      </c>
      <c r="AF646" s="84">
        <v>6</v>
      </c>
      <c r="AG646" s="84">
        <v>10</v>
      </c>
      <c r="AH646" s="84">
        <v>35000</v>
      </c>
    </row>
    <row r="647" spans="1:34" ht="20.100000000000001" customHeight="1">
      <c r="A647" s="65">
        <v>42090</v>
      </c>
      <c r="B647" s="64">
        <v>0.40208333333333335</v>
      </c>
      <c r="C647" s="8">
        <v>112</v>
      </c>
      <c r="D647" s="8">
        <v>323110</v>
      </c>
      <c r="E647" s="8">
        <f t="shared" si="143"/>
        <v>10260</v>
      </c>
      <c r="F647" s="9">
        <v>7.51</v>
      </c>
      <c r="G647" s="9">
        <v>63.2</v>
      </c>
      <c r="H647" s="8">
        <v>2395.4</v>
      </c>
      <c r="I647" s="8">
        <v>1848.14</v>
      </c>
      <c r="J647" s="8">
        <f>E647*I647/1000</f>
        <v>18961.916400000002</v>
      </c>
      <c r="K647" s="54"/>
      <c r="L647" s="9">
        <v>137.5</v>
      </c>
      <c r="M647" s="8">
        <v>209.96744000000001</v>
      </c>
      <c r="N647" s="8">
        <v>185.34641999999999</v>
      </c>
      <c r="O647" s="8">
        <v>10.268280000000001</v>
      </c>
      <c r="P647" s="8">
        <f t="shared" si="144"/>
        <v>405.58213999999998</v>
      </c>
      <c r="Q647" s="8">
        <f>E647*P647/1000</f>
        <v>4161.2727563999997</v>
      </c>
      <c r="R647" s="11" t="s">
        <v>121</v>
      </c>
      <c r="S647" s="9">
        <f t="shared" si="145"/>
        <v>538.32433658771447</v>
      </c>
      <c r="T647" s="25"/>
      <c r="W647" s="139">
        <f t="shared" si="110"/>
        <v>18061.004199999999</v>
      </c>
      <c r="X647" s="139">
        <f t="shared" si="112"/>
        <v>18123.444953333335</v>
      </c>
      <c r="Z647" s="139">
        <f t="shared" si="111"/>
        <v>47755.983200000002</v>
      </c>
      <c r="AA647" s="139">
        <f t="shared" si="113"/>
        <v>142518.66055999999</v>
      </c>
      <c r="AC647" s="84">
        <v>8000</v>
      </c>
      <c r="AD647" s="84">
        <v>30000</v>
      </c>
      <c r="AE647" s="84">
        <v>100</v>
      </c>
      <c r="AF647" s="84">
        <v>6</v>
      </c>
      <c r="AG647" s="84">
        <v>10</v>
      </c>
      <c r="AH647" s="84">
        <v>35000</v>
      </c>
    </row>
    <row r="648" spans="1:34" ht="20.100000000000001" customHeight="1">
      <c r="A648" s="65">
        <v>42096</v>
      </c>
      <c r="B648" s="64">
        <v>0.3659722222222222</v>
      </c>
      <c r="C648" s="8">
        <v>108</v>
      </c>
      <c r="D648" s="8">
        <v>332060</v>
      </c>
      <c r="E648" s="8">
        <f t="shared" si="143"/>
        <v>8950</v>
      </c>
      <c r="F648" s="9">
        <v>7.82</v>
      </c>
      <c r="G648" s="9">
        <v>58.4</v>
      </c>
      <c r="H648" s="8"/>
      <c r="I648" s="8">
        <v>1912.5</v>
      </c>
      <c r="J648" s="8">
        <f>E648*I648/1000*7/6</f>
        <v>19969.6875</v>
      </c>
      <c r="K648" s="54"/>
      <c r="L648" s="9">
        <v>139.5</v>
      </c>
      <c r="M648" s="8">
        <v>187.84175999999999</v>
      </c>
      <c r="N648" s="8">
        <v>144.75841</v>
      </c>
      <c r="O648" s="8">
        <v>12.46645</v>
      </c>
      <c r="P648" s="8">
        <f t="shared" si="144"/>
        <v>345.06662</v>
      </c>
      <c r="Q648" s="8">
        <f>E648*P648/1000*7/6</f>
        <v>3603.0706238333332</v>
      </c>
      <c r="R648" s="11" t="s">
        <v>121</v>
      </c>
      <c r="S648" s="9">
        <f t="shared" si="145"/>
        <v>398.70826390972672</v>
      </c>
      <c r="T648" s="25"/>
      <c r="W648" s="139">
        <f t="shared" si="110"/>
        <v>18547.525675000001</v>
      </c>
      <c r="X648" s="139">
        <f t="shared" si="112"/>
        <v>18362.000578333333</v>
      </c>
      <c r="Z648" s="139">
        <f t="shared" si="111"/>
        <v>45809.897299999997</v>
      </c>
      <c r="AA648" s="139">
        <f t="shared" si="113"/>
        <v>139655.99306000001</v>
      </c>
      <c r="AC648" s="84">
        <v>8000</v>
      </c>
      <c r="AD648" s="84">
        <v>30000</v>
      </c>
      <c r="AE648" s="84">
        <v>100</v>
      </c>
      <c r="AF648" s="84">
        <v>6</v>
      </c>
      <c r="AG648" s="84">
        <v>10</v>
      </c>
      <c r="AH648" s="84">
        <v>35000</v>
      </c>
    </row>
    <row r="649" spans="1:34" ht="20.100000000000001" customHeight="1">
      <c r="A649" s="65">
        <v>42104</v>
      </c>
      <c r="B649" s="64">
        <v>0.40069444444444446</v>
      </c>
      <c r="C649" s="8">
        <v>144</v>
      </c>
      <c r="D649" s="8">
        <v>346560</v>
      </c>
      <c r="E649" s="8">
        <f t="shared" ref="E649:E654" si="146">D649-D648</f>
        <v>14500</v>
      </c>
      <c r="F649" s="9">
        <v>7.79</v>
      </c>
      <c r="G649" s="9">
        <v>36.799999999999997</v>
      </c>
      <c r="H649" s="8">
        <v>1910</v>
      </c>
      <c r="I649" s="8">
        <v>1965.6</v>
      </c>
      <c r="J649" s="8">
        <f>E649*I649/1000*7/8</f>
        <v>24938.55</v>
      </c>
      <c r="K649" s="54"/>
      <c r="L649" s="9">
        <v>183.1</v>
      </c>
      <c r="M649" s="8">
        <v>246.96538000000001</v>
      </c>
      <c r="N649" s="8">
        <v>200.73535000000001</v>
      </c>
      <c r="O649" s="8">
        <v>6.5049999999999999</v>
      </c>
      <c r="P649" s="8">
        <f t="shared" si="144"/>
        <v>454.20573000000002</v>
      </c>
      <c r="Q649" s="8">
        <f>E649*P649/1000*7/8</f>
        <v>5762.7351993749999</v>
      </c>
      <c r="R649" s="11" t="s">
        <v>121</v>
      </c>
      <c r="S649" s="9">
        <f t="shared" si="145"/>
        <v>847.13200042227299</v>
      </c>
      <c r="T649" s="25">
        <v>0</v>
      </c>
      <c r="W649" s="139">
        <f t="shared" si="110"/>
        <v>20197.088475</v>
      </c>
      <c r="X649" s="139">
        <f t="shared" si="112"/>
        <v>18899.205078333336</v>
      </c>
      <c r="Z649" s="139">
        <f t="shared" si="111"/>
        <v>39211.646099999998</v>
      </c>
      <c r="AA649" s="139">
        <f t="shared" si="113"/>
        <v>133209.53905999998</v>
      </c>
      <c r="AC649" s="84">
        <v>8000</v>
      </c>
      <c r="AD649" s="84">
        <v>30000</v>
      </c>
      <c r="AE649" s="84">
        <v>100</v>
      </c>
      <c r="AF649" s="84">
        <v>6</v>
      </c>
      <c r="AG649" s="84">
        <v>10</v>
      </c>
      <c r="AH649" s="84">
        <v>35000</v>
      </c>
    </row>
    <row r="650" spans="1:34" ht="20.100000000000001" customHeight="1">
      <c r="A650" s="65">
        <v>42111</v>
      </c>
      <c r="B650" s="64">
        <v>0.38819444444444445</v>
      </c>
      <c r="C650" s="8">
        <v>103</v>
      </c>
      <c r="D650" s="8">
        <v>356790</v>
      </c>
      <c r="E650" s="8">
        <f t="shared" si="146"/>
        <v>10230</v>
      </c>
      <c r="F650" s="9">
        <v>7.77</v>
      </c>
      <c r="G650" s="9">
        <v>64</v>
      </c>
      <c r="H650" s="8">
        <v>1516.6</v>
      </c>
      <c r="I650" s="8">
        <v>1910.96</v>
      </c>
      <c r="J650" s="8">
        <f t="shared" ref="J650:J655" si="147">E650*I650/1000</f>
        <v>19549.120800000001</v>
      </c>
      <c r="K650" s="54"/>
      <c r="L650" s="9">
        <v>131.4</v>
      </c>
      <c r="M650" s="8">
        <v>179.85691</v>
      </c>
      <c r="N650" s="8">
        <v>232.2141</v>
      </c>
      <c r="O650" s="8">
        <v>5.7556700000000003</v>
      </c>
      <c r="P650" s="8">
        <f t="shared" si="144"/>
        <v>417.82668000000001</v>
      </c>
      <c r="Q650" s="8">
        <f t="shared" ref="Q650:Q655" si="148">E650*P650/1000</f>
        <v>4274.3669363999998</v>
      </c>
      <c r="R650" s="11" t="s">
        <v>121</v>
      </c>
      <c r="S650" s="9">
        <f t="shared" si="145"/>
        <v>558.92252044984991</v>
      </c>
      <c r="T650" s="25">
        <v>0</v>
      </c>
      <c r="W650" s="139">
        <f t="shared" si="110"/>
        <v>20854.818675000002</v>
      </c>
      <c r="X650" s="139">
        <f t="shared" si="112"/>
        <v>18984.692228333333</v>
      </c>
      <c r="Z650" s="139">
        <f t="shared" si="111"/>
        <v>36580.725299999991</v>
      </c>
      <c r="AA650" s="139">
        <f t="shared" si="113"/>
        <v>132183.69326</v>
      </c>
      <c r="AC650" s="84">
        <v>8000</v>
      </c>
      <c r="AD650" s="84">
        <v>30000</v>
      </c>
      <c r="AE650" s="84">
        <v>100</v>
      </c>
      <c r="AF650" s="84">
        <v>6</v>
      </c>
      <c r="AG650" s="84">
        <v>10</v>
      </c>
      <c r="AH650" s="84">
        <v>35000</v>
      </c>
    </row>
    <row r="651" spans="1:34" ht="20.100000000000001" customHeight="1">
      <c r="A651" s="65">
        <v>42118</v>
      </c>
      <c r="B651" s="64">
        <v>0.39027777777777778</v>
      </c>
      <c r="C651" s="8">
        <v>100</v>
      </c>
      <c r="D651" s="8">
        <v>366800</v>
      </c>
      <c r="E651" s="8">
        <f t="shared" si="146"/>
        <v>10010</v>
      </c>
      <c r="F651" s="9">
        <v>7.58</v>
      </c>
      <c r="G651" s="9">
        <v>83.2</v>
      </c>
      <c r="H651" s="8">
        <v>1198.5999999999999</v>
      </c>
      <c r="I651" s="8">
        <v>1803.37</v>
      </c>
      <c r="J651" s="8">
        <f t="shared" si="147"/>
        <v>18051.733700000001</v>
      </c>
      <c r="K651" s="54"/>
      <c r="L651" s="9">
        <v>143.19999999999999</v>
      </c>
      <c r="M651" s="8">
        <v>99.299809999999994</v>
      </c>
      <c r="N651" s="8">
        <v>213.55655999999999</v>
      </c>
      <c r="O651" s="8">
        <v>7.7610000000000001</v>
      </c>
      <c r="P651" s="8">
        <f t="shared" ref="P651:P656" si="149">M651+N651+O651</f>
        <v>320.61736999999999</v>
      </c>
      <c r="Q651" s="8">
        <f t="shared" si="148"/>
        <v>3209.3798736999997</v>
      </c>
      <c r="R651" s="11" t="s">
        <v>121</v>
      </c>
      <c r="S651" s="9">
        <f t="shared" si="145"/>
        <v>427.75557329177946</v>
      </c>
      <c r="T651" s="25">
        <v>0</v>
      </c>
      <c r="W651" s="139">
        <f t="shared" si="110"/>
        <v>20627.273000000001</v>
      </c>
      <c r="X651" s="139">
        <f t="shared" si="112"/>
        <v>18729.082203333335</v>
      </c>
      <c r="Z651" s="139">
        <f t="shared" si="111"/>
        <v>37490.907999999996</v>
      </c>
      <c r="AA651" s="139">
        <f t="shared" si="113"/>
        <v>135251.01355999999</v>
      </c>
      <c r="AC651" s="84">
        <v>8000</v>
      </c>
      <c r="AD651" s="84">
        <v>30000</v>
      </c>
      <c r="AE651" s="84">
        <v>100</v>
      </c>
      <c r="AF651" s="84">
        <v>6</v>
      </c>
      <c r="AG651" s="84">
        <v>10</v>
      </c>
      <c r="AH651" s="84">
        <v>35000</v>
      </c>
    </row>
    <row r="652" spans="1:34" ht="20.100000000000001" customHeight="1">
      <c r="A652" s="65">
        <v>42125</v>
      </c>
      <c r="B652" s="64">
        <v>0.39027777777777778</v>
      </c>
      <c r="C652" s="8">
        <v>113</v>
      </c>
      <c r="D652" s="8">
        <v>377180</v>
      </c>
      <c r="E652" s="8">
        <f t="shared" si="146"/>
        <v>10380</v>
      </c>
      <c r="F652" s="9">
        <v>7.69</v>
      </c>
      <c r="G652" s="9">
        <v>90.4</v>
      </c>
      <c r="H652" s="8">
        <v>1654</v>
      </c>
      <c r="I652" s="8">
        <v>2038.2724720000001</v>
      </c>
      <c r="J652" s="8">
        <f t="shared" si="147"/>
        <v>21157.26825936</v>
      </c>
      <c r="K652" s="54"/>
      <c r="L652" s="9">
        <v>144.69999999999999</v>
      </c>
      <c r="M652" s="8">
        <v>163.89517000000001</v>
      </c>
      <c r="N652" s="8">
        <v>143.77885000000001</v>
      </c>
      <c r="O652" s="8">
        <v>23.998139999999999</v>
      </c>
      <c r="P652" s="8">
        <f t="shared" si="149"/>
        <v>331.67216000000002</v>
      </c>
      <c r="Q652" s="8">
        <f t="shared" si="148"/>
        <v>3442.7570208000002</v>
      </c>
      <c r="R652" s="11" t="s">
        <v>121</v>
      </c>
      <c r="S652" s="9">
        <f t="shared" ref="S652:S657" si="150">((O652*14/87)+(N652*14/101)+(M652*14/117))*(E652/1000)</f>
        <v>450.52209268476685</v>
      </c>
      <c r="T652" s="25">
        <v>0</v>
      </c>
      <c r="W652" s="139">
        <f t="shared" si="110"/>
        <v>20924.168189840002</v>
      </c>
      <c r="X652" s="139">
        <f t="shared" si="112"/>
        <v>18819.094141613332</v>
      </c>
      <c r="Z652" s="139">
        <f t="shared" si="111"/>
        <v>36303.327240639992</v>
      </c>
      <c r="AA652" s="139">
        <f t="shared" si="113"/>
        <v>134170.87030064</v>
      </c>
      <c r="AC652" s="84">
        <v>8000</v>
      </c>
      <c r="AD652" s="84">
        <v>30000</v>
      </c>
      <c r="AE652" s="84">
        <v>100</v>
      </c>
      <c r="AF652" s="84">
        <v>6</v>
      </c>
      <c r="AG652" s="84">
        <v>10</v>
      </c>
      <c r="AH652" s="84">
        <v>35000</v>
      </c>
    </row>
    <row r="653" spans="1:34" ht="20.100000000000001" customHeight="1">
      <c r="A653" s="65">
        <v>42132</v>
      </c>
      <c r="B653" s="64">
        <v>0.39097222222222222</v>
      </c>
      <c r="C653" s="8">
        <v>113</v>
      </c>
      <c r="D653" s="8">
        <v>387830</v>
      </c>
      <c r="E653" s="8">
        <f t="shared" si="146"/>
        <v>10650</v>
      </c>
      <c r="F653" s="9">
        <v>7.65</v>
      </c>
      <c r="G653" s="9">
        <v>59.2</v>
      </c>
      <c r="H653" s="8">
        <v>1461.6</v>
      </c>
      <c r="I653" s="8">
        <v>1740.41</v>
      </c>
      <c r="J653" s="8">
        <f t="shared" si="147"/>
        <v>18535.3665</v>
      </c>
      <c r="K653" s="54"/>
      <c r="L653" s="9">
        <v>129.9</v>
      </c>
      <c r="M653" s="8">
        <v>134.40122</v>
      </c>
      <c r="N653" s="8">
        <v>256.38346000000001</v>
      </c>
      <c r="O653" s="8">
        <v>8.9037500000000005</v>
      </c>
      <c r="P653" s="8">
        <f t="shared" si="149"/>
        <v>399.68842999999998</v>
      </c>
      <c r="Q653" s="8">
        <f t="shared" si="148"/>
        <v>4256.6817795000006</v>
      </c>
      <c r="R653" s="11" t="s">
        <v>121</v>
      </c>
      <c r="S653" s="9">
        <f t="shared" si="150"/>
        <v>565.01749597899868</v>
      </c>
      <c r="T653" s="25">
        <v>0</v>
      </c>
      <c r="W653" s="139">
        <f t="shared" si="110"/>
        <v>19323.372314840002</v>
      </c>
      <c r="X653" s="139">
        <f t="shared" si="112"/>
        <v>19234.861016613333</v>
      </c>
      <c r="Z653" s="139">
        <f t="shared" si="111"/>
        <v>42706.510740639991</v>
      </c>
      <c r="AA653" s="139">
        <f t="shared" si="113"/>
        <v>129181.66780063999</v>
      </c>
      <c r="AC653" s="84">
        <v>8000</v>
      </c>
      <c r="AD653" s="84">
        <v>30000</v>
      </c>
      <c r="AE653" s="84">
        <v>100</v>
      </c>
      <c r="AF653" s="84">
        <v>6</v>
      </c>
      <c r="AG653" s="84">
        <v>10</v>
      </c>
      <c r="AH653" s="84">
        <v>35000</v>
      </c>
    </row>
    <row r="654" spans="1:34" ht="20.100000000000001" customHeight="1">
      <c r="A654" s="65">
        <v>42139</v>
      </c>
      <c r="B654" s="64">
        <v>0.37013888888888885</v>
      </c>
      <c r="C654" s="8">
        <v>113</v>
      </c>
      <c r="D654" s="8">
        <v>398230</v>
      </c>
      <c r="E654" s="8">
        <f t="shared" si="146"/>
        <v>10400</v>
      </c>
      <c r="F654" s="9">
        <v>7.76</v>
      </c>
      <c r="G654" s="9">
        <v>72.8</v>
      </c>
      <c r="H654" s="8">
        <v>1462.8</v>
      </c>
      <c r="I654" s="8">
        <v>1912.09</v>
      </c>
      <c r="J654" s="8">
        <f t="shared" si="147"/>
        <v>19885.736000000001</v>
      </c>
      <c r="K654" s="54"/>
      <c r="L654" s="9">
        <v>142.6</v>
      </c>
      <c r="M654" s="8">
        <v>187.89</v>
      </c>
      <c r="N654" s="8">
        <v>221.73</v>
      </c>
      <c r="O654" s="8">
        <v>19.75</v>
      </c>
      <c r="P654" s="8">
        <f t="shared" si="149"/>
        <v>429.37</v>
      </c>
      <c r="Q654" s="8">
        <f t="shared" si="148"/>
        <v>4465.4480000000003</v>
      </c>
      <c r="R654" s="11" t="s">
        <v>121</v>
      </c>
      <c r="S654" s="9">
        <f t="shared" si="150"/>
        <v>586.51399567542956</v>
      </c>
      <c r="T654" s="25">
        <v>0</v>
      </c>
      <c r="W654" s="139">
        <f t="shared" ref="W654:W717" si="151">AVERAGE(J651:J654)</f>
        <v>19407.526114840002</v>
      </c>
      <c r="X654" s="139">
        <f t="shared" si="112"/>
        <v>19237.985183280001</v>
      </c>
      <c r="Z654" s="139">
        <f t="shared" ref="Z654:Z717" si="152">120000-(SUM(J651:J654))</f>
        <v>42369.895540639991</v>
      </c>
      <c r="AA654" s="139">
        <f t="shared" si="113"/>
        <v>129144.17780064</v>
      </c>
      <c r="AC654" s="84">
        <v>8000</v>
      </c>
      <c r="AD654" s="84">
        <v>30000</v>
      </c>
      <c r="AE654" s="84">
        <v>100</v>
      </c>
      <c r="AF654" s="84">
        <v>6</v>
      </c>
      <c r="AG654" s="84">
        <v>10</v>
      </c>
      <c r="AH654" s="84">
        <v>35000</v>
      </c>
    </row>
    <row r="655" spans="1:34" ht="20.100000000000001" customHeight="1">
      <c r="A655" s="65">
        <v>42146</v>
      </c>
      <c r="B655" s="64">
        <v>0.37638888888888888</v>
      </c>
      <c r="C655" s="8">
        <v>85</v>
      </c>
      <c r="D655" s="8">
        <v>405690</v>
      </c>
      <c r="E655" s="8">
        <f t="shared" ref="E655:E661" si="153">D655-D654</f>
        <v>7460</v>
      </c>
      <c r="F655" s="9">
        <v>7.38</v>
      </c>
      <c r="G655" s="9">
        <v>36.799999999999997</v>
      </c>
      <c r="H655" s="8">
        <v>1190.5999999999999</v>
      </c>
      <c r="I655" s="8">
        <v>1811.63</v>
      </c>
      <c r="J655" s="8">
        <f t="shared" si="147"/>
        <v>13514.759800000002</v>
      </c>
      <c r="K655" s="54"/>
      <c r="L655" s="9">
        <v>33.68</v>
      </c>
      <c r="M655" s="8">
        <v>61.740229999999997</v>
      </c>
      <c r="N655" s="8">
        <v>289.88484</v>
      </c>
      <c r="O655" s="8">
        <v>16.551760000000002</v>
      </c>
      <c r="P655" s="8">
        <f t="shared" si="149"/>
        <v>368.17683</v>
      </c>
      <c r="Q655" s="8">
        <f t="shared" si="148"/>
        <v>2746.5991518000001</v>
      </c>
      <c r="R655" s="11" t="s">
        <v>121</v>
      </c>
      <c r="S655" s="9">
        <f t="shared" si="150"/>
        <v>374.7402573709681</v>
      </c>
      <c r="T655" s="25">
        <v>0</v>
      </c>
      <c r="W655" s="139">
        <f t="shared" si="151"/>
        <v>18273.282639839999</v>
      </c>
      <c r="X655" s="139">
        <f t="shared" si="112"/>
        <v>18987.186613280002</v>
      </c>
      <c r="Z655" s="139">
        <f t="shared" si="152"/>
        <v>46906.869440640003</v>
      </c>
      <c r="AA655" s="139">
        <f t="shared" si="113"/>
        <v>132153.76064063999</v>
      </c>
      <c r="AC655" s="84">
        <v>8000</v>
      </c>
      <c r="AD655" s="84">
        <v>30000</v>
      </c>
      <c r="AE655" s="84">
        <v>100</v>
      </c>
      <c r="AF655" s="84">
        <v>6</v>
      </c>
      <c r="AG655" s="84">
        <v>10</v>
      </c>
      <c r="AH655" s="84">
        <v>35000</v>
      </c>
    </row>
    <row r="656" spans="1:34" ht="20.100000000000001" customHeight="1">
      <c r="A656" s="65">
        <v>42153</v>
      </c>
      <c r="B656" s="64">
        <v>0.39166666666666666</v>
      </c>
      <c r="C656" s="8">
        <v>89</v>
      </c>
      <c r="D656" s="8">
        <v>413590</v>
      </c>
      <c r="E656" s="8">
        <f t="shared" si="153"/>
        <v>7900</v>
      </c>
      <c r="F656" s="9">
        <v>7.54</v>
      </c>
      <c r="G656" s="9">
        <v>60.4</v>
      </c>
      <c r="H656" s="8">
        <v>1323.4</v>
      </c>
      <c r="I656" s="8">
        <v>1847.84</v>
      </c>
      <c r="J656" s="8">
        <f t="shared" ref="J656:J661" si="154">E656*I656/1000</f>
        <v>14597.936</v>
      </c>
      <c r="K656" s="54"/>
      <c r="L656" s="9">
        <v>28.12</v>
      </c>
      <c r="M656" s="8">
        <v>58.321060000000003</v>
      </c>
      <c r="N656" s="8">
        <v>290.29279000000002</v>
      </c>
      <c r="O656" s="8">
        <v>91.491069999999993</v>
      </c>
      <c r="P656" s="8">
        <f t="shared" si="149"/>
        <v>440.10491999999999</v>
      </c>
      <c r="Q656" s="8">
        <f t="shared" ref="Q656:Q661" si="155">E656*P656/1000</f>
        <v>3476.8288679999996</v>
      </c>
      <c r="R656" s="11" t="s">
        <v>121</v>
      </c>
      <c r="S656" s="9">
        <f t="shared" si="150"/>
        <v>489.32516141550605</v>
      </c>
      <c r="T656" s="25">
        <v>0</v>
      </c>
      <c r="W656" s="139">
        <f t="shared" si="151"/>
        <v>16633.449574999999</v>
      </c>
      <c r="X656" s="139">
        <f t="shared" si="112"/>
        <v>18701.714479946666</v>
      </c>
      <c r="Z656" s="139">
        <f t="shared" si="152"/>
        <v>53466.201700000005</v>
      </c>
      <c r="AA656" s="139">
        <f t="shared" si="113"/>
        <v>135579.42624063999</v>
      </c>
      <c r="AC656" s="84">
        <v>8000</v>
      </c>
      <c r="AD656" s="84">
        <v>30000</v>
      </c>
      <c r="AE656" s="84">
        <v>100</v>
      </c>
      <c r="AF656" s="84">
        <v>6</v>
      </c>
      <c r="AG656" s="84">
        <v>10</v>
      </c>
      <c r="AH656" s="84">
        <v>35000</v>
      </c>
    </row>
    <row r="657" spans="1:34" ht="20.100000000000001" customHeight="1">
      <c r="A657" s="65">
        <v>42160</v>
      </c>
      <c r="B657" s="64">
        <v>0.40138888888888885</v>
      </c>
      <c r="C657" s="8">
        <v>96</v>
      </c>
      <c r="D657" s="8">
        <v>422020</v>
      </c>
      <c r="E657" s="8">
        <f t="shared" si="153"/>
        <v>8430</v>
      </c>
      <c r="F657" s="9">
        <v>7.61</v>
      </c>
      <c r="G657" s="9">
        <v>59.2</v>
      </c>
      <c r="H657" s="8">
        <v>1361</v>
      </c>
      <c r="I657" s="8">
        <v>1765.26</v>
      </c>
      <c r="J657" s="8">
        <f t="shared" si="154"/>
        <v>14881.141800000001</v>
      </c>
      <c r="K657" s="54"/>
      <c r="L657" s="9">
        <v>70.25</v>
      </c>
      <c r="M657" s="8">
        <v>40.56673</v>
      </c>
      <c r="N657" s="8">
        <v>303.52990999999997</v>
      </c>
      <c r="O657" s="8">
        <v>71.804400000000001</v>
      </c>
      <c r="P657" s="8">
        <f t="shared" ref="P657:P662" si="156">M657+N657+O657</f>
        <v>415.90103999999997</v>
      </c>
      <c r="Q657" s="8">
        <f t="shared" si="155"/>
        <v>3506.0457671999998</v>
      </c>
      <c r="R657" s="11" t="s">
        <v>121</v>
      </c>
      <c r="S657" s="9">
        <f t="shared" si="150"/>
        <v>493.00597899743491</v>
      </c>
      <c r="T657" s="25">
        <v>0</v>
      </c>
      <c r="W657" s="139">
        <f t="shared" si="151"/>
        <v>15719.893400000001</v>
      </c>
      <c r="X657" s="139">
        <f t="shared" si="112"/>
        <v>18413.451396613335</v>
      </c>
      <c r="Z657" s="139">
        <f t="shared" si="152"/>
        <v>57120.426399999997</v>
      </c>
      <c r="AA657" s="139">
        <f t="shared" si="113"/>
        <v>139038.58324064</v>
      </c>
      <c r="AC657" s="84">
        <v>8000</v>
      </c>
      <c r="AD657" s="84">
        <v>30000</v>
      </c>
      <c r="AE657" s="84">
        <v>100</v>
      </c>
      <c r="AF657" s="84">
        <v>6</v>
      </c>
      <c r="AG657" s="84">
        <v>10</v>
      </c>
      <c r="AH657" s="84">
        <v>35000</v>
      </c>
    </row>
    <row r="658" spans="1:34" ht="20.100000000000001" customHeight="1">
      <c r="A658" s="65">
        <v>42167</v>
      </c>
      <c r="B658" s="64">
        <v>0.39374999999999999</v>
      </c>
      <c r="C658" s="8">
        <v>111</v>
      </c>
      <c r="D658" s="8">
        <v>432050</v>
      </c>
      <c r="E658" s="8">
        <f t="shared" si="153"/>
        <v>10030</v>
      </c>
      <c r="F658" s="9">
        <v>7.96</v>
      </c>
      <c r="G658" s="9">
        <v>99.2</v>
      </c>
      <c r="H658" s="8">
        <v>1487.8</v>
      </c>
      <c r="I658" s="8">
        <v>2089.66</v>
      </c>
      <c r="J658" s="8">
        <f t="shared" si="154"/>
        <v>20959.289799999999</v>
      </c>
      <c r="K658" s="54"/>
      <c r="L658" s="9">
        <v>161</v>
      </c>
      <c r="M658" s="8">
        <v>238.55932999999999</v>
      </c>
      <c r="N658" s="8">
        <v>281.84485999999998</v>
      </c>
      <c r="O658" s="8">
        <v>18.21893</v>
      </c>
      <c r="P658" s="8">
        <f t="shared" si="156"/>
        <v>538.62311999999997</v>
      </c>
      <c r="Q658" s="8">
        <f t="shared" si="155"/>
        <v>5402.3898936000005</v>
      </c>
      <c r="R658" s="11" t="s">
        <v>121</v>
      </c>
      <c r="S658" s="9">
        <f t="shared" ref="S658:S663" si="157">((O658*14/87)+(N658*14/101)+(M658*14/117))*(E658/1000)</f>
        <v>707.56581891367603</v>
      </c>
      <c r="T658" s="25">
        <v>0</v>
      </c>
      <c r="W658" s="139">
        <f t="shared" si="151"/>
        <v>15988.281849999999</v>
      </c>
      <c r="X658" s="139">
        <f t="shared" si="112"/>
        <v>18750.208879946669</v>
      </c>
      <c r="Z658" s="139">
        <f t="shared" si="152"/>
        <v>56046.872600000002</v>
      </c>
      <c r="AA658" s="139">
        <f t="shared" si="113"/>
        <v>134997.49344063998</v>
      </c>
      <c r="AC658" s="84">
        <v>8000</v>
      </c>
      <c r="AD658" s="84">
        <v>30000</v>
      </c>
      <c r="AE658" s="84">
        <v>100</v>
      </c>
      <c r="AF658" s="84">
        <v>6</v>
      </c>
      <c r="AG658" s="84">
        <v>10</v>
      </c>
      <c r="AH658" s="84">
        <v>35000</v>
      </c>
    </row>
    <row r="659" spans="1:34" ht="20.100000000000001" customHeight="1">
      <c r="A659" s="65">
        <v>42174</v>
      </c>
      <c r="B659" s="64">
        <v>0.37986111111111115</v>
      </c>
      <c r="C659" s="8">
        <v>96</v>
      </c>
      <c r="D659" s="8">
        <v>440700</v>
      </c>
      <c r="E659" s="8">
        <f t="shared" si="153"/>
        <v>8650</v>
      </c>
      <c r="F659" s="9">
        <v>7.54</v>
      </c>
      <c r="G659" s="9">
        <v>39.200000000000003</v>
      </c>
      <c r="H659" s="8">
        <v>1239.5999999999999</v>
      </c>
      <c r="I659" s="8">
        <v>1652.68</v>
      </c>
      <c r="J659" s="8">
        <f t="shared" si="154"/>
        <v>14295.682000000001</v>
      </c>
      <c r="K659" s="54"/>
      <c r="L659" s="9">
        <v>75.66</v>
      </c>
      <c r="M659" s="8">
        <v>46.51397</v>
      </c>
      <c r="N659" s="8">
        <v>255.74113</v>
      </c>
      <c r="O659" s="8">
        <v>25.15099</v>
      </c>
      <c r="P659" s="8">
        <f t="shared" si="156"/>
        <v>327.40608999999995</v>
      </c>
      <c r="Q659" s="8">
        <f t="shared" si="155"/>
        <v>2832.0626784999995</v>
      </c>
      <c r="R659" s="11" t="s">
        <v>121</v>
      </c>
      <c r="S659" s="9">
        <f t="shared" si="157"/>
        <v>389.78911539953549</v>
      </c>
      <c r="T659" s="25">
        <v>0</v>
      </c>
      <c r="W659" s="139">
        <f t="shared" si="151"/>
        <v>16183.5124</v>
      </c>
      <c r="X659" s="139">
        <f t="shared" si="112"/>
        <v>18361.356013280001</v>
      </c>
      <c r="Z659" s="139">
        <f t="shared" si="152"/>
        <v>55265.950400000002</v>
      </c>
      <c r="AA659" s="139">
        <f t="shared" si="113"/>
        <v>139663.72784064</v>
      </c>
      <c r="AC659" s="84">
        <v>8000</v>
      </c>
      <c r="AD659" s="84">
        <v>30000</v>
      </c>
      <c r="AE659" s="84">
        <v>100</v>
      </c>
      <c r="AF659" s="84">
        <v>6</v>
      </c>
      <c r="AG659" s="84">
        <v>10</v>
      </c>
      <c r="AH659" s="84">
        <v>35000</v>
      </c>
    </row>
    <row r="660" spans="1:34" ht="20.100000000000001" customHeight="1">
      <c r="A660" s="65">
        <v>42181</v>
      </c>
      <c r="B660" s="64">
        <v>0.39374999999999999</v>
      </c>
      <c r="C660" s="8">
        <v>118</v>
      </c>
      <c r="D660" s="8">
        <v>451500</v>
      </c>
      <c r="E660" s="8">
        <f t="shared" si="153"/>
        <v>10800</v>
      </c>
      <c r="F660" s="9">
        <v>7.76</v>
      </c>
      <c r="G660" s="9">
        <v>80</v>
      </c>
      <c r="H660" s="8">
        <v>1403.8</v>
      </c>
      <c r="I660" s="8">
        <v>1872.96</v>
      </c>
      <c r="J660" s="8">
        <f t="shared" si="154"/>
        <v>20227.968000000001</v>
      </c>
      <c r="K660" s="54"/>
      <c r="L660" s="9">
        <v>157.80000000000001</v>
      </c>
      <c r="M660" s="8">
        <v>105.29344</v>
      </c>
      <c r="N660" s="8">
        <v>213.65722</v>
      </c>
      <c r="O660" s="8">
        <v>15.601839999999999</v>
      </c>
      <c r="P660" s="8">
        <f t="shared" si="156"/>
        <v>334.55249999999995</v>
      </c>
      <c r="Q660" s="8">
        <f t="shared" si="155"/>
        <v>3613.1669999999995</v>
      </c>
      <c r="R660" s="11" t="s">
        <v>121</v>
      </c>
      <c r="S660" s="9">
        <f t="shared" si="157"/>
        <v>483.03764898663235</v>
      </c>
      <c r="T660" s="25">
        <v>0</v>
      </c>
      <c r="W660" s="139">
        <f t="shared" si="151"/>
        <v>17591.020400000001</v>
      </c>
      <c r="X660" s="139">
        <f t="shared" si="112"/>
        <v>18382.879388280002</v>
      </c>
      <c r="Z660" s="139">
        <f t="shared" si="152"/>
        <v>49635.918399999995</v>
      </c>
      <c r="AA660" s="139">
        <f t="shared" si="113"/>
        <v>139405.44734063998</v>
      </c>
      <c r="AC660" s="84">
        <v>8000</v>
      </c>
      <c r="AD660" s="84">
        <v>30000</v>
      </c>
      <c r="AE660" s="84">
        <v>100</v>
      </c>
      <c r="AF660" s="84">
        <v>6</v>
      </c>
      <c r="AG660" s="84">
        <v>10</v>
      </c>
      <c r="AH660" s="84">
        <v>35000</v>
      </c>
    </row>
    <row r="661" spans="1:34" ht="20.100000000000001" customHeight="1">
      <c r="A661" s="65">
        <v>42188</v>
      </c>
      <c r="B661" s="64">
        <v>0.37708333333333338</v>
      </c>
      <c r="C661" s="8">
        <v>108</v>
      </c>
      <c r="D661" s="8">
        <v>461350</v>
      </c>
      <c r="E661" s="8">
        <f t="shared" si="153"/>
        <v>9850</v>
      </c>
      <c r="F661" s="9">
        <v>7.46</v>
      </c>
      <c r="G661" s="9">
        <v>88</v>
      </c>
      <c r="H661" s="8">
        <v>1183</v>
      </c>
      <c r="I661" s="8">
        <v>1706.68</v>
      </c>
      <c r="J661" s="8">
        <f t="shared" si="154"/>
        <v>16810.797999999999</v>
      </c>
      <c r="K661" s="54"/>
      <c r="L661" s="9">
        <v>104.2</v>
      </c>
      <c r="M661" s="8">
        <v>17.613939999999999</v>
      </c>
      <c r="N661" s="8">
        <v>331.63297</v>
      </c>
      <c r="O661" s="8">
        <v>27.916499999999999</v>
      </c>
      <c r="P661" s="8">
        <f t="shared" si="156"/>
        <v>377.16341</v>
      </c>
      <c r="Q661" s="8">
        <f t="shared" si="155"/>
        <v>3715.0595885000002</v>
      </c>
      <c r="R661" s="11" t="s">
        <v>121</v>
      </c>
      <c r="S661" s="9">
        <f t="shared" si="157"/>
        <v>517.80354502357204</v>
      </c>
      <c r="T661" s="25">
        <v>0</v>
      </c>
      <c r="W661" s="139">
        <f t="shared" si="151"/>
        <v>18073.434450000001</v>
      </c>
      <c r="X661" s="139">
        <f t="shared" si="112"/>
        <v>17705.566721613333</v>
      </c>
      <c r="Z661" s="139">
        <f t="shared" si="152"/>
        <v>47706.262199999997</v>
      </c>
      <c r="AA661" s="139">
        <f t="shared" si="113"/>
        <v>147533.19934063999</v>
      </c>
      <c r="AC661" s="84">
        <v>8000</v>
      </c>
      <c r="AD661" s="84">
        <v>30000</v>
      </c>
      <c r="AE661" s="84">
        <v>100</v>
      </c>
      <c r="AF661" s="84">
        <v>6</v>
      </c>
      <c r="AG661" s="84">
        <v>10</v>
      </c>
      <c r="AH661" s="84">
        <v>35000</v>
      </c>
    </row>
    <row r="662" spans="1:34" ht="20.100000000000001" customHeight="1">
      <c r="A662" s="65">
        <v>42195</v>
      </c>
      <c r="B662" s="64">
        <v>0.40833333333333338</v>
      </c>
      <c r="C662" s="8">
        <v>113</v>
      </c>
      <c r="D662" s="8">
        <v>471480</v>
      </c>
      <c r="E662" s="8">
        <f>D662-D661</f>
        <v>10130</v>
      </c>
      <c r="F662" s="9">
        <v>7.66</v>
      </c>
      <c r="G662" s="9">
        <v>61.6</v>
      </c>
      <c r="H662" s="8">
        <v>1302.2</v>
      </c>
      <c r="I662" s="8">
        <v>1662.69</v>
      </c>
      <c r="J662" s="8">
        <f t="shared" ref="J662:J667" si="158">E662*I662/1000</f>
        <v>16843.0497</v>
      </c>
      <c r="K662" s="54"/>
      <c r="L662" s="9">
        <v>84.96</v>
      </c>
      <c r="M662" s="8">
        <v>154.46231</v>
      </c>
      <c r="N662" s="8">
        <v>165.77435</v>
      </c>
      <c r="O662" s="8">
        <v>20.9985</v>
      </c>
      <c r="P662" s="8">
        <f t="shared" si="156"/>
        <v>341.23516000000001</v>
      </c>
      <c r="Q662" s="8">
        <f t="shared" ref="Q662:Q667" si="159">E662*P662/1000</f>
        <v>3456.7121708</v>
      </c>
      <c r="R662" s="11" t="s">
        <v>121</v>
      </c>
      <c r="S662" s="9">
        <f t="shared" si="157"/>
        <v>454.23286007479823</v>
      </c>
      <c r="T662" s="25">
        <v>0</v>
      </c>
      <c r="W662" s="139">
        <f t="shared" si="151"/>
        <v>17044.374425000002</v>
      </c>
      <c r="X662" s="139">
        <f t="shared" ref="X662:X725" si="160">AVERAGE(J651:J662)</f>
        <v>17480.060796613336</v>
      </c>
      <c r="Z662" s="139">
        <f t="shared" si="152"/>
        <v>51822.502299999993</v>
      </c>
      <c r="AA662" s="139">
        <f t="shared" ref="AA662:AA725" si="161">360000-(SUM(J651:J662))</f>
        <v>150239.27044063999</v>
      </c>
      <c r="AC662" s="84">
        <v>8000</v>
      </c>
      <c r="AD662" s="84">
        <v>30000</v>
      </c>
      <c r="AE662" s="84">
        <v>100</v>
      </c>
      <c r="AF662" s="84">
        <v>6</v>
      </c>
      <c r="AG662" s="84">
        <v>10</v>
      </c>
      <c r="AH662" s="84">
        <v>35000</v>
      </c>
    </row>
    <row r="663" spans="1:34" ht="20.100000000000001" customHeight="1">
      <c r="A663" s="65">
        <v>42202</v>
      </c>
      <c r="B663" s="64">
        <v>0.3923611111111111</v>
      </c>
      <c r="C663" s="8">
        <v>93</v>
      </c>
      <c r="D663" s="8">
        <v>479750</v>
      </c>
      <c r="E663" s="8">
        <f>D663-D662</f>
        <v>8270</v>
      </c>
      <c r="F663" s="9">
        <v>7.68</v>
      </c>
      <c r="G663" s="9">
        <v>68.8</v>
      </c>
      <c r="H663" s="8">
        <v>1582.8</v>
      </c>
      <c r="I663" s="8">
        <v>1831.95</v>
      </c>
      <c r="J663" s="8">
        <f t="shared" si="158"/>
        <v>15150.226500000001</v>
      </c>
      <c r="K663" s="54"/>
      <c r="L663" s="9">
        <v>110</v>
      </c>
      <c r="M663" s="8">
        <v>14.874689999999999</v>
      </c>
      <c r="N663" s="8">
        <v>332.09098999999998</v>
      </c>
      <c r="O663" s="8">
        <v>5.5753300000000001</v>
      </c>
      <c r="P663" s="8">
        <f t="shared" ref="P663:P668" si="162">M663+N663+O663</f>
        <v>352.54100999999997</v>
      </c>
      <c r="Q663" s="8">
        <f t="shared" si="159"/>
        <v>2915.5141527000001</v>
      </c>
      <c r="R663" s="11" t="s">
        <v>121</v>
      </c>
      <c r="S663" s="9">
        <f t="shared" si="157"/>
        <v>402.82732873910754</v>
      </c>
      <c r="T663" s="25">
        <v>0</v>
      </c>
      <c r="W663" s="139">
        <f t="shared" si="151"/>
        <v>17258.010550000003</v>
      </c>
      <c r="X663" s="139">
        <f t="shared" si="160"/>
        <v>17238.268529946665</v>
      </c>
      <c r="Z663" s="139">
        <f t="shared" si="152"/>
        <v>50967.957799999989</v>
      </c>
      <c r="AA663" s="139">
        <f t="shared" si="161"/>
        <v>153140.77764064001</v>
      </c>
      <c r="AC663" s="84">
        <v>8000</v>
      </c>
      <c r="AD663" s="84">
        <v>30000</v>
      </c>
      <c r="AE663" s="84">
        <v>100</v>
      </c>
      <c r="AF663" s="84">
        <v>6</v>
      </c>
      <c r="AG663" s="84">
        <v>10</v>
      </c>
      <c r="AH663" s="84">
        <v>35000</v>
      </c>
    </row>
    <row r="664" spans="1:34" ht="20.100000000000001" customHeight="1">
      <c r="A664" s="65">
        <v>42209</v>
      </c>
      <c r="B664" s="64">
        <v>0.37708333333333338</v>
      </c>
      <c r="C664" s="8">
        <v>90</v>
      </c>
      <c r="D664" s="8">
        <v>487680</v>
      </c>
      <c r="E664" s="8">
        <f>D664-D663</f>
        <v>7930</v>
      </c>
      <c r="F664" s="9">
        <v>7.7</v>
      </c>
      <c r="G664" s="9">
        <v>99.2</v>
      </c>
      <c r="H664" s="8">
        <v>1522.2</v>
      </c>
      <c r="I664" s="8">
        <v>1716.03</v>
      </c>
      <c r="J664" s="8">
        <f t="shared" si="158"/>
        <v>13608.117900000001</v>
      </c>
      <c r="K664" s="54"/>
      <c r="L664" s="9">
        <v>77.03</v>
      </c>
      <c r="M664" s="8">
        <v>13.286250000000001</v>
      </c>
      <c r="N664" s="8">
        <v>288.83141999999998</v>
      </c>
      <c r="O664" s="8">
        <v>26.31</v>
      </c>
      <c r="P664" s="8">
        <f t="shared" si="162"/>
        <v>328.42766999999998</v>
      </c>
      <c r="Q664" s="8">
        <f t="shared" si="159"/>
        <v>2604.4314230999998</v>
      </c>
      <c r="R664" s="11" t="s">
        <v>121</v>
      </c>
      <c r="S664" s="9">
        <f t="shared" ref="S664:S669" si="163">((O664*14/87)+(N664*14/101)+(M664*14/117))*(E664/1000)</f>
        <v>363.66693894796856</v>
      </c>
      <c r="T664" s="25">
        <v>0</v>
      </c>
      <c r="W664" s="139">
        <f t="shared" si="151"/>
        <v>15603.048025</v>
      </c>
      <c r="X664" s="139">
        <f t="shared" si="160"/>
        <v>16609.172666666669</v>
      </c>
      <c r="Z664" s="139">
        <f t="shared" si="152"/>
        <v>57587.8079</v>
      </c>
      <c r="AA664" s="139">
        <f t="shared" si="161"/>
        <v>160689.92799999999</v>
      </c>
      <c r="AC664" s="84">
        <v>8000</v>
      </c>
      <c r="AD664" s="84">
        <v>30000</v>
      </c>
      <c r="AE664" s="84">
        <v>100</v>
      </c>
      <c r="AF664" s="84">
        <v>6</v>
      </c>
      <c r="AG664" s="84">
        <v>10</v>
      </c>
      <c r="AH664" s="84">
        <v>35000</v>
      </c>
    </row>
    <row r="665" spans="1:34" ht="20.100000000000001" customHeight="1">
      <c r="A665" s="65">
        <v>42216</v>
      </c>
      <c r="B665" s="64">
        <v>0.3923611111111111</v>
      </c>
      <c r="C665" s="8">
        <v>118</v>
      </c>
      <c r="D665" s="8">
        <v>498410</v>
      </c>
      <c r="E665" s="8">
        <f>D665-D664</f>
        <v>10730</v>
      </c>
      <c r="F665" s="9">
        <v>7.55</v>
      </c>
      <c r="G665" s="9">
        <v>92.4</v>
      </c>
      <c r="H665" s="8">
        <v>1493.2</v>
      </c>
      <c r="I665" s="8">
        <v>1873.47</v>
      </c>
      <c r="J665" s="8">
        <f t="shared" si="158"/>
        <v>20102.3331</v>
      </c>
      <c r="K665" s="54"/>
      <c r="L665" s="9">
        <v>141.30000000000001</v>
      </c>
      <c r="M665" s="8">
        <v>194</v>
      </c>
      <c r="N665" s="8">
        <v>201.66819000000001</v>
      </c>
      <c r="O665" s="8">
        <v>7</v>
      </c>
      <c r="P665" s="8">
        <f t="shared" si="162"/>
        <v>402.66818999999998</v>
      </c>
      <c r="Q665" s="8">
        <f t="shared" si="159"/>
        <v>4320.6296787000001</v>
      </c>
      <c r="R665" s="11" t="s">
        <v>121</v>
      </c>
      <c r="S665" s="9">
        <f t="shared" si="163"/>
        <v>561.11589182623345</v>
      </c>
      <c r="T665" s="25">
        <v>0</v>
      </c>
      <c r="W665" s="139">
        <f t="shared" si="151"/>
        <v>16425.931800000002</v>
      </c>
      <c r="X665" s="139">
        <f t="shared" si="160"/>
        <v>16739.753216666668</v>
      </c>
      <c r="Z665" s="139">
        <f t="shared" si="152"/>
        <v>54296.272799999992</v>
      </c>
      <c r="AA665" s="139">
        <f t="shared" si="161"/>
        <v>159122.9614</v>
      </c>
      <c r="AC665" s="84">
        <v>8000</v>
      </c>
      <c r="AD665" s="84">
        <v>30000</v>
      </c>
      <c r="AE665" s="84">
        <v>100</v>
      </c>
      <c r="AF665" s="84">
        <v>6</v>
      </c>
      <c r="AG665" s="84">
        <v>10</v>
      </c>
      <c r="AH665" s="84">
        <v>35000</v>
      </c>
    </row>
    <row r="666" spans="1:34" ht="20.100000000000001" customHeight="1">
      <c r="A666" s="65">
        <v>42223</v>
      </c>
      <c r="B666" s="64">
        <v>0.3979166666666667</v>
      </c>
      <c r="C666" s="8">
        <v>116</v>
      </c>
      <c r="D666" s="8">
        <v>9080</v>
      </c>
      <c r="E666" s="8">
        <v>10639</v>
      </c>
      <c r="F666" s="9">
        <v>7.9</v>
      </c>
      <c r="G666" s="9">
        <v>93.6</v>
      </c>
      <c r="H666" s="8">
        <v>1546.4</v>
      </c>
      <c r="I666" s="8">
        <v>2036.28</v>
      </c>
      <c r="J666" s="8">
        <f t="shared" si="158"/>
        <v>21663.982919999999</v>
      </c>
      <c r="K666" s="54"/>
      <c r="L666" s="9">
        <v>127.2</v>
      </c>
      <c r="M666" s="8">
        <v>147.74690000000001</v>
      </c>
      <c r="N666" s="8">
        <v>374.59217000000001</v>
      </c>
      <c r="O666" s="8">
        <v>8.6874400000000005</v>
      </c>
      <c r="P666" s="8">
        <f t="shared" si="162"/>
        <v>531.02651000000003</v>
      </c>
      <c r="Q666" s="8">
        <f t="shared" si="159"/>
        <v>5649.5910398900005</v>
      </c>
      <c r="R666" s="11" t="s">
        <v>121</v>
      </c>
      <c r="S666" s="9">
        <f t="shared" si="163"/>
        <v>755.37710924372607</v>
      </c>
      <c r="T666" s="25">
        <v>0</v>
      </c>
      <c r="W666" s="139">
        <f t="shared" si="151"/>
        <v>17631.165105</v>
      </c>
      <c r="X666" s="139">
        <f t="shared" si="160"/>
        <v>16887.940459999998</v>
      </c>
      <c r="Z666" s="139">
        <f t="shared" si="152"/>
        <v>49475.33958</v>
      </c>
      <c r="AA666" s="139">
        <f t="shared" si="161"/>
        <v>157344.71448000002</v>
      </c>
      <c r="AC666" s="84">
        <v>8000</v>
      </c>
      <c r="AD666" s="84">
        <v>30000</v>
      </c>
      <c r="AE666" s="84">
        <v>100</v>
      </c>
      <c r="AF666" s="84">
        <v>6</v>
      </c>
      <c r="AG666" s="84">
        <v>10</v>
      </c>
      <c r="AH666" s="84">
        <v>35000</v>
      </c>
    </row>
    <row r="667" spans="1:34" ht="20.100000000000001" customHeight="1">
      <c r="A667" s="65">
        <v>42230</v>
      </c>
      <c r="B667" s="64">
        <v>0.3923611111111111</v>
      </c>
      <c r="C667" s="8">
        <v>92</v>
      </c>
      <c r="D667" s="8">
        <v>16880</v>
      </c>
      <c r="E667" s="8">
        <f t="shared" ref="E667:E672" si="164">D667-D666</f>
        <v>7800</v>
      </c>
      <c r="F667" s="9">
        <v>7.63</v>
      </c>
      <c r="G667" s="9">
        <v>56</v>
      </c>
      <c r="H667" s="8">
        <v>1133.2</v>
      </c>
      <c r="I667" s="8">
        <v>1566.12</v>
      </c>
      <c r="J667" s="8">
        <f t="shared" si="158"/>
        <v>12215.736000000001</v>
      </c>
      <c r="K667" s="54"/>
      <c r="L667" s="9">
        <v>28.31</v>
      </c>
      <c r="M667" s="8">
        <v>24.106449999999999</v>
      </c>
      <c r="N667" s="8">
        <v>274.14337</v>
      </c>
      <c r="O667" s="8">
        <v>23.645289999999999</v>
      </c>
      <c r="P667" s="8">
        <f t="shared" si="162"/>
        <v>321.89510999999999</v>
      </c>
      <c r="Q667" s="8">
        <f t="shared" si="159"/>
        <v>2510.7818579999998</v>
      </c>
      <c r="R667" s="11" t="s">
        <v>121</v>
      </c>
      <c r="S667" s="9">
        <f t="shared" si="163"/>
        <v>348.57882355252082</v>
      </c>
      <c r="T667" s="25">
        <v>2.6</v>
      </c>
      <c r="W667" s="139">
        <f t="shared" si="151"/>
        <v>16897.54248</v>
      </c>
      <c r="X667" s="139">
        <f t="shared" si="160"/>
        <v>16779.688476666666</v>
      </c>
      <c r="Z667" s="139">
        <f t="shared" si="152"/>
        <v>52409.83008</v>
      </c>
      <c r="AA667" s="139">
        <f t="shared" si="161"/>
        <v>158643.73827999999</v>
      </c>
      <c r="AC667" s="84">
        <v>8000</v>
      </c>
      <c r="AD667" s="84">
        <v>30000</v>
      </c>
      <c r="AE667" s="84">
        <v>100</v>
      </c>
      <c r="AF667" s="84">
        <v>6</v>
      </c>
      <c r="AG667" s="84">
        <v>10</v>
      </c>
      <c r="AH667" s="84">
        <v>35000</v>
      </c>
    </row>
    <row r="668" spans="1:34" ht="20.100000000000001" customHeight="1">
      <c r="A668" s="65">
        <v>42237</v>
      </c>
      <c r="B668" s="64">
        <v>0.39930555555555558</v>
      </c>
      <c r="C668" s="8">
        <v>87</v>
      </c>
      <c r="D668" s="8">
        <v>25520</v>
      </c>
      <c r="E668" s="8">
        <f t="shared" si="164"/>
        <v>8640</v>
      </c>
      <c r="F668" s="9">
        <v>7.57</v>
      </c>
      <c r="G668" s="9">
        <v>51.6</v>
      </c>
      <c r="H668" s="8">
        <v>1034.4000000000001</v>
      </c>
      <c r="I668" s="8">
        <v>1431.17</v>
      </c>
      <c r="J668" s="8">
        <f t="shared" ref="J668:J673" si="165">E668*I668/1000</f>
        <v>12365.308800000001</v>
      </c>
      <c r="K668" s="54"/>
      <c r="L668" s="9">
        <v>22.94</v>
      </c>
      <c r="M668" s="8">
        <v>31.748419999999999</v>
      </c>
      <c r="N668" s="8">
        <v>228.79053999999999</v>
      </c>
      <c r="O668" s="8">
        <v>30.691479999999999</v>
      </c>
      <c r="P668" s="8">
        <f t="shared" si="162"/>
        <v>291.23043999999999</v>
      </c>
      <c r="Q668" s="8">
        <f t="shared" ref="Q668:Q673" si="166">E668*P668/1000</f>
        <v>2516.2310016000001</v>
      </c>
      <c r="R668" s="11" t="s">
        <v>121</v>
      </c>
      <c r="S668" s="9">
        <f t="shared" si="163"/>
        <v>349.49970968754894</v>
      </c>
      <c r="T668" s="25">
        <v>0</v>
      </c>
      <c r="W668" s="139">
        <f t="shared" si="151"/>
        <v>16586.840205</v>
      </c>
      <c r="X668" s="139">
        <f t="shared" si="160"/>
        <v>16593.636210000001</v>
      </c>
      <c r="Z668" s="139">
        <f t="shared" si="152"/>
        <v>53652.639179999998</v>
      </c>
      <c r="AA668" s="139">
        <f t="shared" si="161"/>
        <v>160876.36547999998</v>
      </c>
      <c r="AC668" s="84">
        <v>8000</v>
      </c>
      <c r="AD668" s="84">
        <v>30000</v>
      </c>
      <c r="AE668" s="84">
        <v>100</v>
      </c>
      <c r="AF668" s="84">
        <v>6</v>
      </c>
      <c r="AG668" s="84">
        <v>10</v>
      </c>
      <c r="AH668" s="84">
        <v>35000</v>
      </c>
    </row>
    <row r="669" spans="1:34" ht="20.100000000000001" customHeight="1">
      <c r="A669" s="65">
        <v>42244</v>
      </c>
      <c r="B669" s="64">
        <v>0.375</v>
      </c>
      <c r="C669" s="8">
        <v>116</v>
      </c>
      <c r="D669" s="8">
        <v>35140</v>
      </c>
      <c r="E669" s="8">
        <f t="shared" si="164"/>
        <v>9620</v>
      </c>
      <c r="F669" s="9">
        <v>7.7</v>
      </c>
      <c r="G669" s="9">
        <v>76.400000000000006</v>
      </c>
      <c r="H669" s="8">
        <v>1073.4000000000001</v>
      </c>
      <c r="I669" s="8">
        <v>1715.74</v>
      </c>
      <c r="J669" s="8">
        <f t="shared" si="165"/>
        <v>16505.418799999999</v>
      </c>
      <c r="K669" s="54"/>
      <c r="L669" s="9">
        <v>90.21</v>
      </c>
      <c r="M669" s="8">
        <v>6.4338499999999996</v>
      </c>
      <c r="N669" s="8">
        <v>286.15242000000001</v>
      </c>
      <c r="O669" s="8">
        <v>20.430869999999999</v>
      </c>
      <c r="P669" s="8">
        <f t="shared" ref="P669:P674" si="167">M669+N669+O669</f>
        <v>313.01714000000004</v>
      </c>
      <c r="Q669" s="8">
        <f t="shared" si="166"/>
        <v>3011.2248868000006</v>
      </c>
      <c r="R669" s="11" t="s">
        <v>121</v>
      </c>
      <c r="S669" s="9">
        <f t="shared" si="163"/>
        <v>420.60833822959671</v>
      </c>
      <c r="T669" s="25">
        <v>0</v>
      </c>
      <c r="W669" s="139">
        <f t="shared" si="151"/>
        <v>15687.611629999999</v>
      </c>
      <c r="X669" s="139">
        <f t="shared" si="160"/>
        <v>16728.99262666667</v>
      </c>
      <c r="Z669" s="139">
        <f t="shared" si="152"/>
        <v>57249.553480000002</v>
      </c>
      <c r="AA669" s="139">
        <f t="shared" si="161"/>
        <v>159252.08847999998</v>
      </c>
      <c r="AC669" s="84">
        <v>8000</v>
      </c>
      <c r="AD669" s="84">
        <v>30000</v>
      </c>
      <c r="AE669" s="84">
        <v>100</v>
      </c>
      <c r="AF669" s="84">
        <v>6</v>
      </c>
      <c r="AG669" s="84">
        <v>10</v>
      </c>
      <c r="AH669" s="84">
        <v>35000</v>
      </c>
    </row>
    <row r="670" spans="1:34" ht="20.100000000000001" customHeight="1">
      <c r="A670" s="65">
        <v>42251</v>
      </c>
      <c r="B670" s="64">
        <v>0.39652777777777781</v>
      </c>
      <c r="C670" s="8">
        <v>108</v>
      </c>
      <c r="D670" s="8">
        <v>45930</v>
      </c>
      <c r="E670" s="8">
        <f t="shared" si="164"/>
        <v>10790</v>
      </c>
      <c r="F670" s="9">
        <v>7.66</v>
      </c>
      <c r="G670" s="9">
        <v>71.599999999999994</v>
      </c>
      <c r="H670" s="8">
        <v>1197</v>
      </c>
      <c r="I670" s="8">
        <v>1853.06</v>
      </c>
      <c r="J670" s="8">
        <f t="shared" si="165"/>
        <v>19994.517399999997</v>
      </c>
      <c r="K670" s="54"/>
      <c r="L670" s="9">
        <v>128.30000000000001</v>
      </c>
      <c r="M670" s="8">
        <v>30.346579999999999</v>
      </c>
      <c r="N670" s="8">
        <v>252.6026</v>
      </c>
      <c r="O670" s="8">
        <v>12.67348</v>
      </c>
      <c r="P670" s="8">
        <f t="shared" si="167"/>
        <v>295.62266</v>
      </c>
      <c r="Q670" s="8">
        <f t="shared" si="166"/>
        <v>3189.7685013999999</v>
      </c>
      <c r="R670" s="11" t="s">
        <v>121</v>
      </c>
      <c r="S670" s="9">
        <f t="shared" ref="S670:S675" si="168">((O670*14/87)+(N670*14/101)+(M670*14/117))*(E670/1000)</f>
        <v>438.98949975307454</v>
      </c>
      <c r="T670" s="25">
        <v>0</v>
      </c>
      <c r="W670" s="139">
        <f t="shared" si="151"/>
        <v>15270.24525</v>
      </c>
      <c r="X670" s="139">
        <f t="shared" si="160"/>
        <v>16648.594926666668</v>
      </c>
      <c r="Z670" s="139">
        <f t="shared" si="152"/>
        <v>58919.019</v>
      </c>
      <c r="AA670" s="139">
        <f t="shared" si="161"/>
        <v>160216.86087999999</v>
      </c>
      <c r="AC670" s="84">
        <v>8000</v>
      </c>
      <c r="AD670" s="84">
        <v>30000</v>
      </c>
      <c r="AE670" s="84">
        <v>100</v>
      </c>
      <c r="AF670" s="84">
        <v>6</v>
      </c>
      <c r="AG670" s="84">
        <v>10</v>
      </c>
      <c r="AH670" s="84">
        <v>35000</v>
      </c>
    </row>
    <row r="671" spans="1:34" ht="20.100000000000001" customHeight="1">
      <c r="A671" s="65">
        <v>42258</v>
      </c>
      <c r="B671" s="64">
        <v>0.33055555555555555</v>
      </c>
      <c r="C671" s="8">
        <v>132</v>
      </c>
      <c r="D671" s="8">
        <v>57670</v>
      </c>
      <c r="E671" s="8">
        <f t="shared" si="164"/>
        <v>11740</v>
      </c>
      <c r="F671" s="9">
        <v>7.94</v>
      </c>
      <c r="G671" s="9">
        <v>70.400000000000006</v>
      </c>
      <c r="H671" s="8">
        <v>1211</v>
      </c>
      <c r="I671" s="8">
        <v>1869.28</v>
      </c>
      <c r="J671" s="8">
        <f t="shared" si="165"/>
        <v>21945.3472</v>
      </c>
      <c r="K671" s="54"/>
      <c r="L671" s="9">
        <v>132.4</v>
      </c>
      <c r="M671" s="8">
        <v>142.01015000000001</v>
      </c>
      <c r="N671" s="8">
        <v>210.10472999999999</v>
      </c>
      <c r="O671" s="8">
        <v>3.3319700000000001</v>
      </c>
      <c r="P671" s="8">
        <f t="shared" si="167"/>
        <v>355.44684999999998</v>
      </c>
      <c r="Q671" s="8">
        <f t="shared" si="166"/>
        <v>4172.946019</v>
      </c>
      <c r="R671" s="11" t="s">
        <v>121</v>
      </c>
      <c r="S671" s="9">
        <f t="shared" si="168"/>
        <v>547.6977028955514</v>
      </c>
      <c r="T671" s="25">
        <v>0</v>
      </c>
      <c r="W671" s="139">
        <f t="shared" si="151"/>
        <v>17702.64805</v>
      </c>
      <c r="X671" s="139">
        <f t="shared" si="160"/>
        <v>17286.067026666668</v>
      </c>
      <c r="Z671" s="139">
        <f t="shared" si="152"/>
        <v>49189.407800000001</v>
      </c>
      <c r="AA671" s="139">
        <f t="shared" si="161"/>
        <v>152567.19567999998</v>
      </c>
      <c r="AC671" s="84">
        <v>8000</v>
      </c>
      <c r="AD671" s="84">
        <v>30000</v>
      </c>
      <c r="AE671" s="84">
        <v>100</v>
      </c>
      <c r="AF671" s="84">
        <v>6</v>
      </c>
      <c r="AG671" s="84">
        <v>10</v>
      </c>
      <c r="AH671" s="84">
        <v>35000</v>
      </c>
    </row>
    <row r="672" spans="1:34" ht="20.100000000000001" customHeight="1">
      <c r="A672" s="65">
        <v>42265</v>
      </c>
      <c r="B672" s="64">
        <v>0.39027777777777778</v>
      </c>
      <c r="C672" s="8">
        <v>82</v>
      </c>
      <c r="D672" s="8">
        <v>65850</v>
      </c>
      <c r="E672" s="8">
        <f t="shared" si="164"/>
        <v>8180</v>
      </c>
      <c r="F672" s="9">
        <v>7.95</v>
      </c>
      <c r="G672" s="9">
        <v>55.2</v>
      </c>
      <c r="H672" s="8">
        <v>1101</v>
      </c>
      <c r="I672" s="8">
        <v>1776.89</v>
      </c>
      <c r="J672" s="8">
        <f t="shared" si="165"/>
        <v>14534.960200000001</v>
      </c>
      <c r="K672" s="54"/>
      <c r="L672" s="9">
        <v>50.19</v>
      </c>
      <c r="M672" s="8">
        <v>99.994590000000002</v>
      </c>
      <c r="N672" s="8">
        <v>205.13871</v>
      </c>
      <c r="O672" s="8">
        <v>20.420829999999999</v>
      </c>
      <c r="P672" s="8">
        <f t="shared" si="167"/>
        <v>325.55413000000004</v>
      </c>
      <c r="Q672" s="8">
        <f t="shared" si="166"/>
        <v>2663.0327834000004</v>
      </c>
      <c r="R672" s="11" t="s">
        <v>121</v>
      </c>
      <c r="S672" s="9">
        <f t="shared" si="168"/>
        <v>357.3542931262827</v>
      </c>
      <c r="T672" s="25">
        <v>0</v>
      </c>
      <c r="W672" s="139">
        <f t="shared" si="151"/>
        <v>18245.0609</v>
      </c>
      <c r="X672" s="139">
        <f t="shared" si="160"/>
        <v>16811.649709999998</v>
      </c>
      <c r="Z672" s="139">
        <f t="shared" si="152"/>
        <v>47019.756399999998</v>
      </c>
      <c r="AA672" s="139">
        <f t="shared" si="161"/>
        <v>158260.20348000003</v>
      </c>
      <c r="AC672" s="84">
        <v>8000</v>
      </c>
      <c r="AD672" s="84">
        <v>30000</v>
      </c>
      <c r="AE672" s="84">
        <v>100</v>
      </c>
      <c r="AF672" s="84">
        <v>6</v>
      </c>
      <c r="AG672" s="84">
        <v>10</v>
      </c>
      <c r="AH672" s="84">
        <v>35000</v>
      </c>
    </row>
    <row r="673" spans="1:34" ht="20.100000000000001" customHeight="1">
      <c r="A673" s="65">
        <v>42272</v>
      </c>
      <c r="B673" s="64">
        <v>0.39027777777777778</v>
      </c>
      <c r="C673" s="8">
        <v>120</v>
      </c>
      <c r="D673" s="8">
        <v>76880</v>
      </c>
      <c r="E673" s="8">
        <f t="shared" ref="E673:E678" si="169">D673-D672</f>
        <v>11030</v>
      </c>
      <c r="F673" s="9">
        <v>7.68</v>
      </c>
      <c r="G673" s="9">
        <v>51.6</v>
      </c>
      <c r="H673" s="8">
        <v>1060</v>
      </c>
      <c r="I673" s="8">
        <v>1545.39</v>
      </c>
      <c r="J673" s="8">
        <f t="shared" si="165"/>
        <v>17045.651699999999</v>
      </c>
      <c r="K673" s="54"/>
      <c r="L673" s="9">
        <v>65.2</v>
      </c>
      <c r="M673" s="8">
        <v>71.671570000000003</v>
      </c>
      <c r="N673" s="8">
        <v>209.16310999999999</v>
      </c>
      <c r="O673" s="8">
        <v>20.45804</v>
      </c>
      <c r="P673" s="8">
        <f t="shared" si="167"/>
        <v>301.29271999999997</v>
      </c>
      <c r="Q673" s="8">
        <f t="shared" si="166"/>
        <v>3323.2587015999998</v>
      </c>
      <c r="R673" s="11" t="s">
        <v>121</v>
      </c>
      <c r="S673" s="9">
        <f t="shared" si="168"/>
        <v>450.69782299321668</v>
      </c>
      <c r="T673" s="25" t="s">
        <v>122</v>
      </c>
      <c r="W673" s="139">
        <f t="shared" si="151"/>
        <v>18380.119125000001</v>
      </c>
      <c r="X673" s="139">
        <f t="shared" si="160"/>
        <v>16831.220851666665</v>
      </c>
      <c r="Z673" s="139">
        <f t="shared" si="152"/>
        <v>46479.523499999996</v>
      </c>
      <c r="AA673" s="139">
        <f t="shared" si="161"/>
        <v>158025.34978000002</v>
      </c>
      <c r="AC673" s="84">
        <v>8000</v>
      </c>
      <c r="AD673" s="84">
        <v>30000</v>
      </c>
      <c r="AE673" s="84">
        <v>100</v>
      </c>
      <c r="AF673" s="84">
        <v>6</v>
      </c>
      <c r="AG673" s="84">
        <v>10</v>
      </c>
      <c r="AH673" s="84">
        <v>35000</v>
      </c>
    </row>
    <row r="674" spans="1:34" ht="20.100000000000001" customHeight="1">
      <c r="A674" s="65">
        <v>42279</v>
      </c>
      <c r="B674" s="64">
        <v>0.39374999999999999</v>
      </c>
      <c r="C674" s="8">
        <v>101</v>
      </c>
      <c r="D674" s="8">
        <v>86970</v>
      </c>
      <c r="E674" s="8">
        <f t="shared" si="169"/>
        <v>10090</v>
      </c>
      <c r="F674" s="9">
        <v>7.62</v>
      </c>
      <c r="G674" s="9">
        <v>30.4</v>
      </c>
      <c r="H674" s="8">
        <v>1036.4000000000001</v>
      </c>
      <c r="I674" s="8">
        <v>1067.55</v>
      </c>
      <c r="J674" s="8">
        <f t="shared" ref="J674:J679" si="170">E674*I674/1000</f>
        <v>10771.5795</v>
      </c>
      <c r="K674" s="54"/>
      <c r="L674" s="9">
        <v>18.32</v>
      </c>
      <c r="M674" s="8">
        <v>39.30789</v>
      </c>
      <c r="N674" s="8">
        <v>190.68421000000001</v>
      </c>
      <c r="O674" s="8">
        <v>14.6218</v>
      </c>
      <c r="P674" s="8">
        <f t="shared" si="167"/>
        <v>244.6139</v>
      </c>
      <c r="Q674" s="8">
        <f t="shared" ref="Q674:Q679" si="171">E674*P674/1000</f>
        <v>2468.1542510000004</v>
      </c>
      <c r="R674" s="11" t="s">
        <v>121</v>
      </c>
      <c r="S674" s="9">
        <f t="shared" si="168"/>
        <v>337.89307437654224</v>
      </c>
      <c r="T674" s="25" t="s">
        <v>122</v>
      </c>
      <c r="W674" s="139">
        <f t="shared" si="151"/>
        <v>16074.384650000002</v>
      </c>
      <c r="X674" s="139">
        <f t="shared" si="160"/>
        <v>16325.265001666665</v>
      </c>
      <c r="Z674" s="139">
        <f t="shared" si="152"/>
        <v>55702.461399999993</v>
      </c>
      <c r="AA674" s="139">
        <f t="shared" si="161"/>
        <v>164096.81998000003</v>
      </c>
      <c r="AC674" s="84">
        <v>8000</v>
      </c>
      <c r="AD674" s="84">
        <v>30000</v>
      </c>
      <c r="AE674" s="84">
        <v>100</v>
      </c>
      <c r="AF674" s="84">
        <v>6</v>
      </c>
      <c r="AG674" s="84">
        <v>10</v>
      </c>
      <c r="AH674" s="84">
        <v>35000</v>
      </c>
    </row>
    <row r="675" spans="1:34" ht="20.100000000000001" customHeight="1">
      <c r="A675" s="65">
        <v>42286</v>
      </c>
      <c r="B675" s="64">
        <v>0.39374999999999999</v>
      </c>
      <c r="C675" s="8">
        <v>136</v>
      </c>
      <c r="D675" s="8">
        <v>99620</v>
      </c>
      <c r="E675" s="8">
        <f t="shared" si="169"/>
        <v>12650</v>
      </c>
      <c r="F675" s="9">
        <v>7.6</v>
      </c>
      <c r="G675" s="9">
        <v>44.4</v>
      </c>
      <c r="H675" s="8">
        <v>1089.5999999999999</v>
      </c>
      <c r="I675" s="8">
        <v>1256.2</v>
      </c>
      <c r="J675" s="8">
        <f t="shared" si="170"/>
        <v>15890.93</v>
      </c>
      <c r="K675" s="54"/>
      <c r="L675" s="9">
        <v>38.15</v>
      </c>
      <c r="M675" s="8">
        <v>117.20117</v>
      </c>
      <c r="N675" s="8">
        <v>156.76119</v>
      </c>
      <c r="O675" s="8">
        <v>14.1143</v>
      </c>
      <c r="P675" s="8">
        <f t="shared" ref="P675:P680" si="172">M675+N675+O675</f>
        <v>288.07666</v>
      </c>
      <c r="Q675" s="8">
        <f t="shared" si="171"/>
        <v>3644.1697489999997</v>
      </c>
      <c r="R675" s="11" t="s">
        <v>121</v>
      </c>
      <c r="S675" s="9">
        <f t="shared" si="168"/>
        <v>481.01134372260304</v>
      </c>
      <c r="T675" s="25">
        <v>2.0726200000000001</v>
      </c>
      <c r="W675" s="139">
        <f t="shared" si="151"/>
        <v>14560.780349999999</v>
      </c>
      <c r="X675" s="139">
        <f t="shared" si="160"/>
        <v>16386.990293333332</v>
      </c>
      <c r="Z675" s="139">
        <f t="shared" si="152"/>
        <v>61756.878600000004</v>
      </c>
      <c r="AA675" s="139">
        <f t="shared" si="161"/>
        <v>163356.11648000003</v>
      </c>
      <c r="AC675" s="84">
        <v>8000</v>
      </c>
      <c r="AD675" s="84">
        <v>30000</v>
      </c>
      <c r="AE675" s="84">
        <v>100</v>
      </c>
      <c r="AF675" s="84">
        <v>6</v>
      </c>
      <c r="AG675" s="84">
        <v>10</v>
      </c>
      <c r="AH675" s="84">
        <v>35000</v>
      </c>
    </row>
    <row r="676" spans="1:34" ht="20.100000000000001" customHeight="1">
      <c r="A676" s="65">
        <v>42293</v>
      </c>
      <c r="B676" s="64">
        <v>0.3743055555555555</v>
      </c>
      <c r="C676" s="8">
        <v>116</v>
      </c>
      <c r="D676" s="8">
        <v>109960</v>
      </c>
      <c r="E676" s="8">
        <f t="shared" si="169"/>
        <v>10340</v>
      </c>
      <c r="F676" s="9">
        <v>7.94</v>
      </c>
      <c r="G676" s="9">
        <v>79.599999999999994</v>
      </c>
      <c r="H676" s="8">
        <v>1498</v>
      </c>
      <c r="I676" s="8">
        <v>1937.15</v>
      </c>
      <c r="J676" s="8">
        <f t="shared" si="170"/>
        <v>20030.131000000001</v>
      </c>
      <c r="K676" s="54"/>
      <c r="L676" s="9">
        <v>145.6</v>
      </c>
      <c r="M676" s="8">
        <v>181.86588</v>
      </c>
      <c r="N676" s="8">
        <v>183.69230999999999</v>
      </c>
      <c r="O676" s="8">
        <v>6.1007300000000004</v>
      </c>
      <c r="P676" s="8">
        <f t="shared" si="172"/>
        <v>371.65891999999997</v>
      </c>
      <c r="Q676" s="8">
        <f t="shared" si="171"/>
        <v>3842.9532328</v>
      </c>
      <c r="R676" s="11" t="s">
        <v>121</v>
      </c>
      <c r="S676" s="9">
        <f t="shared" ref="S676:S681" si="173">((O676*14/87)+(N676*14/101)+(M676*14/117))*(E676/1000)</f>
        <v>498.44752007453667</v>
      </c>
      <c r="T676" s="25" t="s">
        <v>122</v>
      </c>
      <c r="W676" s="139">
        <f t="shared" si="151"/>
        <v>15934.573050000001</v>
      </c>
      <c r="X676" s="139">
        <f t="shared" si="160"/>
        <v>16922.158051666662</v>
      </c>
      <c r="Z676" s="139">
        <f t="shared" si="152"/>
        <v>56261.707799999996</v>
      </c>
      <c r="AA676" s="139">
        <f t="shared" si="161"/>
        <v>156934.10338000004</v>
      </c>
      <c r="AC676" s="84">
        <v>8000</v>
      </c>
      <c r="AD676" s="84">
        <v>30000</v>
      </c>
      <c r="AE676" s="84">
        <v>100</v>
      </c>
      <c r="AF676" s="84">
        <v>6</v>
      </c>
      <c r="AG676" s="84">
        <v>10</v>
      </c>
      <c r="AH676" s="84">
        <v>35000</v>
      </c>
    </row>
    <row r="677" spans="1:34" ht="20.100000000000001" customHeight="1">
      <c r="A677" s="65">
        <v>42300</v>
      </c>
      <c r="B677" s="64">
        <v>0.39583333333333331</v>
      </c>
      <c r="C677" s="8">
        <v>100</v>
      </c>
      <c r="D677" s="8">
        <v>119990</v>
      </c>
      <c r="E677" s="8">
        <f t="shared" si="169"/>
        <v>10030</v>
      </c>
      <c r="F677" s="9">
        <v>8.23</v>
      </c>
      <c r="G677" s="9">
        <v>76</v>
      </c>
      <c r="H677" s="8">
        <v>1692.4</v>
      </c>
      <c r="I677" s="8">
        <v>2151.42</v>
      </c>
      <c r="J677" s="8">
        <f t="shared" si="170"/>
        <v>21578.742600000001</v>
      </c>
      <c r="K677" s="54"/>
      <c r="L677" s="9">
        <v>147</v>
      </c>
      <c r="M677" s="8">
        <v>223.95589000000001</v>
      </c>
      <c r="N677" s="8">
        <v>228.39088000000001</v>
      </c>
      <c r="O677" s="8">
        <v>7.3366300000000004</v>
      </c>
      <c r="P677" s="8">
        <f t="shared" si="172"/>
        <v>459.68340000000001</v>
      </c>
      <c r="Q677" s="8">
        <f t="shared" si="171"/>
        <v>4610.6245020000006</v>
      </c>
      <c r="R677" s="11" t="s">
        <v>121</v>
      </c>
      <c r="S677" s="9">
        <f t="shared" si="173"/>
        <v>598.1580026115281</v>
      </c>
      <c r="T677" s="25" t="s">
        <v>122</v>
      </c>
      <c r="W677" s="139">
        <f t="shared" si="151"/>
        <v>17067.845775000002</v>
      </c>
      <c r="X677" s="139">
        <f t="shared" si="160"/>
        <v>17045.192176666664</v>
      </c>
      <c r="Z677" s="139">
        <f t="shared" si="152"/>
        <v>51728.616899999994</v>
      </c>
      <c r="AA677" s="139">
        <f t="shared" si="161"/>
        <v>155457.69388000004</v>
      </c>
      <c r="AC677" s="84">
        <v>8000</v>
      </c>
      <c r="AD677" s="84">
        <v>30000</v>
      </c>
      <c r="AE677" s="84">
        <v>100</v>
      </c>
      <c r="AF677" s="84">
        <v>6</v>
      </c>
      <c r="AG677" s="84">
        <v>10</v>
      </c>
      <c r="AH677" s="84">
        <v>35000</v>
      </c>
    </row>
    <row r="678" spans="1:34" ht="20.100000000000001" customHeight="1">
      <c r="A678" s="65">
        <v>42307</v>
      </c>
      <c r="B678" s="64">
        <v>0.39166666666666666</v>
      </c>
      <c r="C678" s="8">
        <v>98</v>
      </c>
      <c r="D678" s="8">
        <v>128810</v>
      </c>
      <c r="E678" s="8">
        <f t="shared" si="169"/>
        <v>8820</v>
      </c>
      <c r="F678" s="9">
        <v>7.82</v>
      </c>
      <c r="G678" s="9">
        <v>72.400000000000006</v>
      </c>
      <c r="H678" s="8">
        <v>1740.2</v>
      </c>
      <c r="I678" s="8">
        <v>1802.704577</v>
      </c>
      <c r="J678" s="8">
        <f t="shared" si="170"/>
        <v>15899.854369139999</v>
      </c>
      <c r="K678" s="54"/>
      <c r="L678" s="9">
        <v>59.33</v>
      </c>
      <c r="M678" s="8">
        <v>79.553420000000003</v>
      </c>
      <c r="N678" s="8">
        <v>282.03661</v>
      </c>
      <c r="O678" s="8">
        <v>21.26896</v>
      </c>
      <c r="P678" s="8">
        <f t="shared" si="172"/>
        <v>382.85899000000001</v>
      </c>
      <c r="Q678" s="8">
        <f t="shared" si="171"/>
        <v>3376.8162918000003</v>
      </c>
      <c r="R678" s="11" t="s">
        <v>121</v>
      </c>
      <c r="S678" s="9">
        <f t="shared" si="173"/>
        <v>458.95740955857872</v>
      </c>
      <c r="T678" s="25">
        <v>0</v>
      </c>
      <c r="W678" s="139">
        <f t="shared" si="151"/>
        <v>18349.914492284999</v>
      </c>
      <c r="X678" s="139">
        <f t="shared" si="160"/>
        <v>16564.848130761664</v>
      </c>
      <c r="Z678" s="139">
        <f t="shared" si="152"/>
        <v>46600.342030860003</v>
      </c>
      <c r="AA678" s="139">
        <f t="shared" si="161"/>
        <v>161221.82243086002</v>
      </c>
      <c r="AC678" s="84">
        <v>8000</v>
      </c>
      <c r="AD678" s="84">
        <v>30000</v>
      </c>
      <c r="AE678" s="84">
        <v>100</v>
      </c>
      <c r="AF678" s="84">
        <v>6</v>
      </c>
      <c r="AG678" s="84">
        <v>10</v>
      </c>
      <c r="AH678" s="84">
        <v>35000</v>
      </c>
    </row>
    <row r="679" spans="1:34" ht="20.100000000000001" customHeight="1">
      <c r="A679" s="65">
        <v>42314</v>
      </c>
      <c r="B679" s="64">
        <v>0.39583333333333331</v>
      </c>
      <c r="C679" s="8">
        <v>121</v>
      </c>
      <c r="D679" s="8">
        <v>140880</v>
      </c>
      <c r="E679" s="8">
        <f t="shared" ref="E679:E684" si="174">D679-D678</f>
        <v>12070</v>
      </c>
      <c r="F679" s="9">
        <v>7.78</v>
      </c>
      <c r="G679" s="9">
        <v>86</v>
      </c>
      <c r="H679" s="8">
        <v>1592.4</v>
      </c>
      <c r="I679" s="8">
        <v>1859.88</v>
      </c>
      <c r="J679" s="8">
        <f t="shared" si="170"/>
        <v>22448.751600000003</v>
      </c>
      <c r="K679" s="54"/>
      <c r="L679" s="9">
        <v>133.4</v>
      </c>
      <c r="M679" s="8">
        <v>183.5127</v>
      </c>
      <c r="N679" s="8">
        <v>257.93128000000002</v>
      </c>
      <c r="O679" s="8">
        <v>7.9108900000000002</v>
      </c>
      <c r="P679" s="8">
        <f t="shared" si="172"/>
        <v>449.35487000000001</v>
      </c>
      <c r="Q679" s="8">
        <f t="shared" si="171"/>
        <v>5423.7132808999995</v>
      </c>
      <c r="R679" s="11" t="s">
        <v>121</v>
      </c>
      <c r="S679" s="9">
        <f t="shared" si="173"/>
        <v>711.94475072706177</v>
      </c>
      <c r="T679" s="25">
        <v>0</v>
      </c>
      <c r="W679" s="139">
        <f t="shared" si="151"/>
        <v>19989.369892285002</v>
      </c>
      <c r="X679" s="139">
        <f t="shared" si="160"/>
        <v>17417.599430761664</v>
      </c>
      <c r="Z679" s="139">
        <f t="shared" si="152"/>
        <v>40042.520430859993</v>
      </c>
      <c r="AA679" s="139">
        <f t="shared" si="161"/>
        <v>150988.80683086003</v>
      </c>
      <c r="AC679" s="84">
        <v>8000</v>
      </c>
      <c r="AD679" s="84">
        <v>30000</v>
      </c>
      <c r="AE679" s="84">
        <v>100</v>
      </c>
      <c r="AF679" s="84">
        <v>6</v>
      </c>
      <c r="AG679" s="84">
        <v>10</v>
      </c>
      <c r="AH679" s="84">
        <v>35000</v>
      </c>
    </row>
    <row r="680" spans="1:34" ht="20.100000000000001" customHeight="1">
      <c r="A680" s="65">
        <v>42321</v>
      </c>
      <c r="B680" s="64">
        <v>0.3972222222222222</v>
      </c>
      <c r="C680" s="8">
        <v>124</v>
      </c>
      <c r="D680" s="8">
        <v>152190</v>
      </c>
      <c r="E680" s="8">
        <f t="shared" si="174"/>
        <v>11310</v>
      </c>
      <c r="F680" s="9">
        <v>8.0500000000000007</v>
      </c>
      <c r="G680" s="9">
        <v>88</v>
      </c>
      <c r="H680" s="8">
        <v>1476.8</v>
      </c>
      <c r="I680" s="8">
        <v>1785.12</v>
      </c>
      <c r="J680" s="8">
        <f t="shared" ref="J680:J685" si="175">E680*I680/1000</f>
        <v>20189.707200000001</v>
      </c>
      <c r="K680" s="54"/>
      <c r="L680" s="9">
        <v>125.7</v>
      </c>
      <c r="M680" s="8">
        <v>92.249420000000001</v>
      </c>
      <c r="N680" s="8">
        <v>144.41735</v>
      </c>
      <c r="O680" s="8">
        <v>13.61698</v>
      </c>
      <c r="P680" s="8">
        <f t="shared" si="172"/>
        <v>250.28375</v>
      </c>
      <c r="Q680" s="8">
        <f t="shared" ref="Q680:Q685" si="176">E680*P680/1000</f>
        <v>2830.7092124999999</v>
      </c>
      <c r="R680" s="11" t="s">
        <v>121</v>
      </c>
      <c r="S680" s="9">
        <f t="shared" si="173"/>
        <v>376.03348697359741</v>
      </c>
      <c r="T680" s="25">
        <v>0</v>
      </c>
      <c r="W680" s="139">
        <f t="shared" si="151"/>
        <v>20029.263942285001</v>
      </c>
      <c r="X680" s="139">
        <f t="shared" si="160"/>
        <v>18069.632630761665</v>
      </c>
      <c r="Z680" s="139">
        <f t="shared" si="152"/>
        <v>39882.944230859997</v>
      </c>
      <c r="AA680" s="139">
        <f t="shared" si="161"/>
        <v>143164.40843086003</v>
      </c>
      <c r="AC680" s="84">
        <v>8000</v>
      </c>
      <c r="AD680" s="84">
        <v>30000</v>
      </c>
      <c r="AE680" s="84">
        <v>100</v>
      </c>
      <c r="AF680" s="84">
        <v>6</v>
      </c>
      <c r="AG680" s="84">
        <v>10</v>
      </c>
      <c r="AH680" s="84">
        <v>35000</v>
      </c>
    </row>
    <row r="681" spans="1:34" ht="20.100000000000001" customHeight="1">
      <c r="A681" s="65">
        <v>42328</v>
      </c>
      <c r="B681" s="64">
        <v>0.39166666666666666</v>
      </c>
      <c r="C681" s="8">
        <v>108</v>
      </c>
      <c r="D681" s="8">
        <v>162990</v>
      </c>
      <c r="E681" s="8">
        <f t="shared" si="174"/>
        <v>10800</v>
      </c>
      <c r="F681" s="9">
        <v>7.86</v>
      </c>
      <c r="G681" s="9">
        <v>76</v>
      </c>
      <c r="H681" s="8">
        <v>1175</v>
      </c>
      <c r="I681" s="8">
        <v>1833</v>
      </c>
      <c r="J681" s="8">
        <f t="shared" si="175"/>
        <v>19796.400000000001</v>
      </c>
      <c r="K681" s="54"/>
      <c r="L681" s="9">
        <v>147.1</v>
      </c>
      <c r="M681" s="8">
        <v>67.741640000000004</v>
      </c>
      <c r="N681" s="8">
        <v>198.77898999999999</v>
      </c>
      <c r="O681" s="8">
        <v>5.08094</v>
      </c>
      <c r="P681" s="8">
        <f t="shared" ref="P681:P686" si="177">M681+N681+O681</f>
        <v>271.60156999999998</v>
      </c>
      <c r="Q681" s="8">
        <f t="shared" si="176"/>
        <v>2933.2969559999997</v>
      </c>
      <c r="R681" s="11" t="s">
        <v>121</v>
      </c>
      <c r="S681" s="9">
        <f t="shared" si="173"/>
        <v>393.95141812831889</v>
      </c>
      <c r="T681" s="25">
        <v>0</v>
      </c>
      <c r="W681" s="139">
        <f t="shared" si="151"/>
        <v>19583.678292285003</v>
      </c>
      <c r="X681" s="139">
        <f t="shared" si="160"/>
        <v>18343.881064095</v>
      </c>
      <c r="Z681" s="139">
        <f t="shared" si="152"/>
        <v>41665.286830859986</v>
      </c>
      <c r="AA681" s="139">
        <f t="shared" si="161"/>
        <v>139873.42723086002</v>
      </c>
      <c r="AC681" s="84">
        <v>8000</v>
      </c>
      <c r="AD681" s="84">
        <v>30000</v>
      </c>
      <c r="AE681" s="84">
        <v>100</v>
      </c>
      <c r="AF681" s="84">
        <v>6</v>
      </c>
      <c r="AG681" s="84">
        <v>10</v>
      </c>
      <c r="AH681" s="84">
        <v>35000</v>
      </c>
    </row>
    <row r="682" spans="1:34" ht="20.100000000000001" customHeight="1">
      <c r="A682" s="65">
        <v>42335</v>
      </c>
      <c r="B682" s="64">
        <v>0.39305555555555555</v>
      </c>
      <c r="C682" s="8">
        <v>83</v>
      </c>
      <c r="D682" s="8">
        <v>171360</v>
      </c>
      <c r="E682" s="8">
        <f t="shared" si="174"/>
        <v>8370</v>
      </c>
      <c r="F682" s="9">
        <v>7.76</v>
      </c>
      <c r="G682" s="9">
        <v>56</v>
      </c>
      <c r="H682" s="8">
        <v>1172.5999999999999</v>
      </c>
      <c r="I682" s="8">
        <v>1688.55</v>
      </c>
      <c r="J682" s="8">
        <f t="shared" si="175"/>
        <v>14133.163500000001</v>
      </c>
      <c r="K682" s="54"/>
      <c r="L682" s="9">
        <v>68.14</v>
      </c>
      <c r="M682" s="8">
        <v>73.616010000000003</v>
      </c>
      <c r="N682" s="8">
        <v>197.49472</v>
      </c>
      <c r="O682" s="8">
        <v>26.028980000000001</v>
      </c>
      <c r="P682" s="8">
        <f t="shared" si="177"/>
        <v>297.13970999999998</v>
      </c>
      <c r="Q682" s="8">
        <f t="shared" si="176"/>
        <v>2487.0593726999996</v>
      </c>
      <c r="R682" s="11" t="s">
        <v>121</v>
      </c>
      <c r="S682" s="9">
        <f t="shared" ref="S682:S687" si="178">((O682*14/87)+(N682*14/101)+(M682*14/117))*(E682/1000)</f>
        <v>337.92059187224305</v>
      </c>
      <c r="T682" s="25">
        <v>2.3884400000000001</v>
      </c>
      <c r="W682" s="139">
        <f t="shared" si="151"/>
        <v>19142.005575000003</v>
      </c>
      <c r="X682" s="139">
        <f t="shared" si="160"/>
        <v>17855.434905761667</v>
      </c>
      <c r="Z682" s="139">
        <f t="shared" si="152"/>
        <v>43431.977699999989</v>
      </c>
      <c r="AA682" s="139">
        <f t="shared" si="161"/>
        <v>145734.78113085998</v>
      </c>
      <c r="AC682" s="84">
        <v>8000</v>
      </c>
      <c r="AD682" s="84">
        <v>30000</v>
      </c>
      <c r="AE682" s="84">
        <v>100</v>
      </c>
      <c r="AF682" s="84">
        <v>6</v>
      </c>
      <c r="AG682" s="84">
        <v>10</v>
      </c>
      <c r="AH682" s="84">
        <v>35000</v>
      </c>
    </row>
    <row r="683" spans="1:34" ht="20.100000000000001" customHeight="1">
      <c r="A683" s="65">
        <v>42342</v>
      </c>
      <c r="B683" s="64">
        <v>0.39166666666666666</v>
      </c>
      <c r="C683" s="8">
        <v>102</v>
      </c>
      <c r="D683" s="8">
        <v>181550</v>
      </c>
      <c r="E683" s="8">
        <f t="shared" si="174"/>
        <v>10190</v>
      </c>
      <c r="F683" s="9">
        <v>7.73</v>
      </c>
      <c r="G683" s="9">
        <v>59</v>
      </c>
      <c r="H683" s="8">
        <v>1071</v>
      </c>
      <c r="I683" s="8">
        <v>1558.24</v>
      </c>
      <c r="J683" s="8">
        <f t="shared" si="175"/>
        <v>15878.4656</v>
      </c>
      <c r="K683" s="54"/>
      <c r="L683" s="9">
        <v>77.14</v>
      </c>
      <c r="M683" s="8">
        <v>43.034880000000001</v>
      </c>
      <c r="N683" s="8">
        <v>217.96306000000001</v>
      </c>
      <c r="O683" s="8">
        <v>15.64343</v>
      </c>
      <c r="P683" s="8">
        <f t="shared" si="177"/>
        <v>276.64137000000005</v>
      </c>
      <c r="Q683" s="8">
        <f t="shared" si="176"/>
        <v>2818.9755603000003</v>
      </c>
      <c r="R683" s="11" t="s">
        <v>121</v>
      </c>
      <c r="S683" s="9">
        <f t="shared" si="178"/>
        <v>385.99218417497349</v>
      </c>
      <c r="T683" s="25">
        <v>0</v>
      </c>
      <c r="W683" s="139">
        <f t="shared" si="151"/>
        <v>17499.434075000001</v>
      </c>
      <c r="X683" s="139">
        <f t="shared" si="160"/>
        <v>17349.861439094999</v>
      </c>
      <c r="Z683" s="139">
        <f t="shared" si="152"/>
        <v>50002.263699999996</v>
      </c>
      <c r="AA683" s="139">
        <f t="shared" si="161"/>
        <v>151801.66273086</v>
      </c>
      <c r="AC683" s="84">
        <v>8000</v>
      </c>
      <c r="AD683" s="84">
        <v>30000</v>
      </c>
      <c r="AE683" s="84">
        <v>100</v>
      </c>
      <c r="AF683" s="84">
        <v>6</v>
      </c>
      <c r="AG683" s="84">
        <v>10</v>
      </c>
      <c r="AH683" s="84">
        <v>35000</v>
      </c>
    </row>
    <row r="684" spans="1:34" ht="20.100000000000001" customHeight="1">
      <c r="A684" s="65">
        <v>42349</v>
      </c>
      <c r="B684" s="64">
        <v>0.39444444444444443</v>
      </c>
      <c r="C684" s="8">
        <v>95</v>
      </c>
      <c r="D684" s="8">
        <v>190080</v>
      </c>
      <c r="E684" s="8">
        <f t="shared" si="174"/>
        <v>8530</v>
      </c>
      <c r="F684" s="9">
        <v>7.77</v>
      </c>
      <c r="G684" s="9">
        <v>84.4</v>
      </c>
      <c r="H684" s="8">
        <v>1045.2</v>
      </c>
      <c r="I684" s="8">
        <v>1576.53</v>
      </c>
      <c r="J684" s="8">
        <f t="shared" si="175"/>
        <v>13447.8009</v>
      </c>
      <c r="K684" s="54"/>
      <c r="L684" s="9">
        <v>69.83</v>
      </c>
      <c r="M684" s="8">
        <v>3.7879200000000002</v>
      </c>
      <c r="N684" s="8">
        <v>238.20992000000001</v>
      </c>
      <c r="O684" s="8">
        <v>11.640370000000001</v>
      </c>
      <c r="P684" s="8">
        <f t="shared" si="177"/>
        <v>253.63821000000002</v>
      </c>
      <c r="Q684" s="8">
        <f t="shared" si="176"/>
        <v>2163.5339313000004</v>
      </c>
      <c r="R684" s="11" t="s">
        <v>121</v>
      </c>
      <c r="S684" s="9">
        <f t="shared" si="178"/>
        <v>301.49809769698061</v>
      </c>
      <c r="T684" s="25">
        <v>0</v>
      </c>
      <c r="W684" s="139">
        <f t="shared" si="151"/>
        <v>15813.9575</v>
      </c>
      <c r="X684" s="139">
        <f t="shared" si="160"/>
        <v>17259.264830761666</v>
      </c>
      <c r="Z684" s="139">
        <f t="shared" si="152"/>
        <v>56744.17</v>
      </c>
      <c r="AA684" s="139">
        <f t="shared" si="161"/>
        <v>152888.82203086</v>
      </c>
      <c r="AC684" s="84">
        <v>8000</v>
      </c>
      <c r="AD684" s="84">
        <v>30000</v>
      </c>
      <c r="AE684" s="84">
        <v>100</v>
      </c>
      <c r="AF684" s="84">
        <v>6</v>
      </c>
      <c r="AG684" s="84">
        <v>10</v>
      </c>
      <c r="AH684" s="84">
        <v>35000</v>
      </c>
    </row>
    <row r="685" spans="1:34" ht="20.100000000000001" customHeight="1">
      <c r="A685" s="65">
        <v>42356</v>
      </c>
      <c r="B685" s="64">
        <v>0.3923611111111111</v>
      </c>
      <c r="C685" s="8">
        <v>95</v>
      </c>
      <c r="D685" s="8">
        <v>199640</v>
      </c>
      <c r="E685" s="8">
        <f t="shared" ref="E685:E690" si="179">D685-D684</f>
        <v>9560</v>
      </c>
      <c r="F685" s="9">
        <v>7.65</v>
      </c>
      <c r="G685" s="9">
        <v>60.4</v>
      </c>
      <c r="H685" s="8">
        <v>1031.4000000000001</v>
      </c>
      <c r="I685" s="8">
        <v>1564.79</v>
      </c>
      <c r="J685" s="8">
        <f t="shared" si="175"/>
        <v>14959.392400000001</v>
      </c>
      <c r="K685" s="54"/>
      <c r="L685" s="9">
        <v>25.77</v>
      </c>
      <c r="M685" s="8">
        <v>40.360700000000001</v>
      </c>
      <c r="N685" s="8">
        <v>225.51186000000001</v>
      </c>
      <c r="O685" s="8">
        <v>56.270310000000002</v>
      </c>
      <c r="P685" s="8">
        <f t="shared" si="177"/>
        <v>322.14287000000002</v>
      </c>
      <c r="Q685" s="8">
        <f t="shared" si="176"/>
        <v>3079.6858372000002</v>
      </c>
      <c r="R685" s="11" t="s">
        <v>121</v>
      </c>
      <c r="S685" s="9">
        <f t="shared" si="178"/>
        <v>431.5723149302753</v>
      </c>
      <c r="T685" s="25">
        <v>0</v>
      </c>
      <c r="W685" s="139">
        <f t="shared" si="151"/>
        <v>14604.705600000001</v>
      </c>
      <c r="X685" s="139">
        <f t="shared" si="160"/>
        <v>17085.409889095001</v>
      </c>
      <c r="Z685" s="139">
        <f t="shared" si="152"/>
        <v>61581.177599999995</v>
      </c>
      <c r="AA685" s="139">
        <f t="shared" si="161"/>
        <v>154975.08133085998</v>
      </c>
      <c r="AC685" s="84">
        <v>8000</v>
      </c>
      <c r="AD685" s="84">
        <v>30000</v>
      </c>
      <c r="AE685" s="84">
        <v>100</v>
      </c>
      <c r="AF685" s="84">
        <v>6</v>
      </c>
      <c r="AG685" s="84">
        <v>10</v>
      </c>
      <c r="AH685" s="84">
        <v>35000</v>
      </c>
    </row>
    <row r="686" spans="1:34" ht="20.100000000000001" customHeight="1">
      <c r="A686" s="65">
        <v>42362</v>
      </c>
      <c r="B686" s="64">
        <v>0.34375</v>
      </c>
      <c r="C686" s="8">
        <v>79</v>
      </c>
      <c r="D686" s="8">
        <v>207550</v>
      </c>
      <c r="E686" s="8">
        <f t="shared" si="179"/>
        <v>7910</v>
      </c>
      <c r="F686" s="9">
        <v>7.84</v>
      </c>
      <c r="G686" s="9">
        <v>91.2</v>
      </c>
      <c r="H686" s="8">
        <v>1080.5999999999999</v>
      </c>
      <c r="I686" s="8">
        <v>1617.81</v>
      </c>
      <c r="J686" s="8">
        <f t="shared" ref="J686:J691" si="180">E686*I686/1000</f>
        <v>12796.8771</v>
      </c>
      <c r="K686" s="54"/>
      <c r="L686" s="9">
        <v>89.51</v>
      </c>
      <c r="M686" s="8">
        <v>55.364330000000002</v>
      </c>
      <c r="N686" s="8">
        <v>203.24970999999999</v>
      </c>
      <c r="O686" s="8">
        <v>17.740760000000002</v>
      </c>
      <c r="P686" s="8">
        <f t="shared" si="177"/>
        <v>276.35480000000001</v>
      </c>
      <c r="Q686" s="8">
        <f t="shared" ref="Q686:Q691" si="181">E686*P686/1000</f>
        <v>2185.9664680000001</v>
      </c>
      <c r="R686" s="11" t="s">
        <v>121</v>
      </c>
      <c r="S686" s="9">
        <f t="shared" si="178"/>
        <v>297.83407272882027</v>
      </c>
      <c r="T686" s="25">
        <v>0</v>
      </c>
      <c r="W686" s="139">
        <f t="shared" si="151"/>
        <v>14270.633999999998</v>
      </c>
      <c r="X686" s="139">
        <f t="shared" si="160"/>
        <v>17254.184689095</v>
      </c>
      <c r="Z686" s="139">
        <f t="shared" si="152"/>
        <v>62917.464000000007</v>
      </c>
      <c r="AA686" s="139">
        <f t="shared" si="161"/>
        <v>152949.78373085998</v>
      </c>
      <c r="AC686" s="84">
        <v>8000</v>
      </c>
      <c r="AD686" s="84">
        <v>30000</v>
      </c>
      <c r="AE686" s="84">
        <v>100</v>
      </c>
      <c r="AF686" s="84">
        <v>6</v>
      </c>
      <c r="AG686" s="84">
        <v>10</v>
      </c>
      <c r="AH686" s="84">
        <v>35000</v>
      </c>
    </row>
    <row r="687" spans="1:34" ht="20.100000000000001" customHeight="1">
      <c r="A687" s="65">
        <v>42370</v>
      </c>
      <c r="B687" s="64">
        <v>0.41805555555555557</v>
      </c>
      <c r="C687" s="8">
        <v>120</v>
      </c>
      <c r="D687" s="8">
        <v>219060</v>
      </c>
      <c r="E687" s="8">
        <f t="shared" si="179"/>
        <v>11510</v>
      </c>
      <c r="F687" s="9">
        <v>7.63</v>
      </c>
      <c r="G687" s="9">
        <v>67.599999999999994</v>
      </c>
      <c r="H687" s="8">
        <v>1034</v>
      </c>
      <c r="I687" s="8">
        <v>1674.97</v>
      </c>
      <c r="J687" s="8">
        <f t="shared" si="180"/>
        <v>19278.904699999999</v>
      </c>
      <c r="K687" s="54"/>
      <c r="L687" s="9">
        <v>135.4</v>
      </c>
      <c r="M687" s="8">
        <v>89.960599999999999</v>
      </c>
      <c r="N687" s="8">
        <v>137.71960999999999</v>
      </c>
      <c r="O687" s="8">
        <v>33.55979</v>
      </c>
      <c r="P687" s="8">
        <f t="shared" ref="P687:P692" si="182">M687+N687+O687</f>
        <v>261.24</v>
      </c>
      <c r="Q687" s="8">
        <f t="shared" si="181"/>
        <v>3006.8723999999997</v>
      </c>
      <c r="R687" s="11" t="s">
        <v>121</v>
      </c>
      <c r="S687" s="9">
        <f t="shared" si="178"/>
        <v>405.7826230822094</v>
      </c>
      <c r="T687" s="25">
        <v>0</v>
      </c>
      <c r="W687" s="139">
        <f t="shared" si="151"/>
        <v>15120.743774999999</v>
      </c>
      <c r="X687" s="139">
        <f t="shared" si="160"/>
        <v>17536.515914095002</v>
      </c>
      <c r="Z687" s="139">
        <f t="shared" si="152"/>
        <v>59517.024900000004</v>
      </c>
      <c r="AA687" s="139">
        <f t="shared" si="161"/>
        <v>149561.80903085996</v>
      </c>
      <c r="AC687" s="84">
        <v>8000</v>
      </c>
      <c r="AD687" s="84">
        <v>30000</v>
      </c>
      <c r="AE687" s="84">
        <v>100</v>
      </c>
      <c r="AF687" s="84">
        <v>6</v>
      </c>
      <c r="AG687" s="84">
        <v>10</v>
      </c>
      <c r="AH687" s="84">
        <v>35000</v>
      </c>
    </row>
    <row r="688" spans="1:34" ht="20.100000000000001" customHeight="1">
      <c r="A688" s="65">
        <v>42377</v>
      </c>
      <c r="B688" s="64">
        <v>0.39166666666666666</v>
      </c>
      <c r="C688" s="8">
        <v>99</v>
      </c>
      <c r="D688" s="8">
        <v>227980</v>
      </c>
      <c r="E688" s="8">
        <f t="shared" si="179"/>
        <v>8920</v>
      </c>
      <c r="F688" s="9">
        <v>8.0299999999999994</v>
      </c>
      <c r="G688" s="9">
        <v>60</v>
      </c>
      <c r="H688" s="8">
        <v>1229.4000000000001</v>
      </c>
      <c r="I688" s="8">
        <v>1625.68</v>
      </c>
      <c r="J688" s="8">
        <f t="shared" si="180"/>
        <v>14501.065600000002</v>
      </c>
      <c r="K688" s="54"/>
      <c r="L688" s="9">
        <v>148.6</v>
      </c>
      <c r="M688" s="8">
        <v>57.690849999999998</v>
      </c>
      <c r="N688" s="8">
        <v>173.63875999999999</v>
      </c>
      <c r="O688" s="8">
        <v>13.848129999999999</v>
      </c>
      <c r="P688" s="8">
        <f t="shared" si="182"/>
        <v>245.17774</v>
      </c>
      <c r="Q688" s="8">
        <f t="shared" si="181"/>
        <v>2186.9854408000001</v>
      </c>
      <c r="R688" s="11" t="s">
        <v>121</v>
      </c>
      <c r="S688" s="9">
        <f t="shared" ref="S688:S693" si="183">((O688*14/87)+(N688*14/101)+(M688*14/117))*(E688/1000)</f>
        <v>296.14714300680782</v>
      </c>
      <c r="T688" s="25">
        <v>0</v>
      </c>
      <c r="W688" s="139">
        <f t="shared" si="151"/>
        <v>15384.059950000001</v>
      </c>
      <c r="X688" s="139">
        <f t="shared" si="160"/>
        <v>17075.760464095005</v>
      </c>
      <c r="Z688" s="139">
        <f t="shared" si="152"/>
        <v>58463.760199999997</v>
      </c>
      <c r="AA688" s="139">
        <f t="shared" si="161"/>
        <v>155090.87443085996</v>
      </c>
      <c r="AC688" s="84">
        <v>8000</v>
      </c>
      <c r="AD688" s="84">
        <v>30000</v>
      </c>
      <c r="AE688" s="84">
        <v>100</v>
      </c>
      <c r="AF688" s="84">
        <v>6</v>
      </c>
      <c r="AG688" s="84">
        <v>10</v>
      </c>
      <c r="AH688" s="84">
        <v>35000</v>
      </c>
    </row>
    <row r="689" spans="1:34" ht="20.100000000000001" customHeight="1">
      <c r="A689" s="65">
        <v>42384</v>
      </c>
      <c r="B689" s="64">
        <v>0.39652777777777781</v>
      </c>
      <c r="C689" s="8">
        <v>88</v>
      </c>
      <c r="D689" s="8">
        <v>236750</v>
      </c>
      <c r="E689" s="8">
        <f t="shared" si="179"/>
        <v>8770</v>
      </c>
      <c r="F689" s="9">
        <v>7.84</v>
      </c>
      <c r="G689" s="9">
        <v>59.2</v>
      </c>
      <c r="H689" s="8">
        <v>1063</v>
      </c>
      <c r="I689" s="8">
        <v>1519.68</v>
      </c>
      <c r="J689" s="8">
        <f t="shared" si="180"/>
        <v>13327.593600000002</v>
      </c>
      <c r="K689" s="54"/>
      <c r="L689" s="9">
        <v>72.73</v>
      </c>
      <c r="M689" s="8">
        <v>72.575479999999999</v>
      </c>
      <c r="N689" s="8">
        <v>199.58954</v>
      </c>
      <c r="O689" s="8">
        <v>160.68788000000001</v>
      </c>
      <c r="P689" s="8">
        <f t="shared" si="182"/>
        <v>432.85290000000003</v>
      </c>
      <c r="Q689" s="8">
        <f t="shared" si="181"/>
        <v>3796.1199330000004</v>
      </c>
      <c r="R689" s="11" t="s">
        <v>121</v>
      </c>
      <c r="S689" s="9">
        <f t="shared" si="183"/>
        <v>545.56365197041907</v>
      </c>
      <c r="T689" s="25">
        <v>0</v>
      </c>
      <c r="W689" s="139">
        <f t="shared" si="151"/>
        <v>14976.11025</v>
      </c>
      <c r="X689" s="139">
        <f t="shared" si="160"/>
        <v>16388.164714095004</v>
      </c>
      <c r="Z689" s="139">
        <f t="shared" si="152"/>
        <v>60095.559000000001</v>
      </c>
      <c r="AA689" s="139">
        <f t="shared" si="161"/>
        <v>163342.02343085996</v>
      </c>
      <c r="AC689" s="84">
        <v>8000</v>
      </c>
      <c r="AD689" s="84">
        <v>30000</v>
      </c>
      <c r="AE689" s="84">
        <v>100</v>
      </c>
      <c r="AF689" s="84">
        <v>6</v>
      </c>
      <c r="AG689" s="84">
        <v>10</v>
      </c>
      <c r="AH689" s="84">
        <v>35000</v>
      </c>
    </row>
    <row r="690" spans="1:34" ht="20.100000000000001" customHeight="1">
      <c r="A690" s="65">
        <v>42391</v>
      </c>
      <c r="B690" s="64">
        <v>0.39097222222222222</v>
      </c>
      <c r="C690" s="8">
        <v>115</v>
      </c>
      <c r="D690" s="8">
        <v>248300</v>
      </c>
      <c r="E690" s="8">
        <f t="shared" si="179"/>
        <v>11550</v>
      </c>
      <c r="F690" s="9">
        <v>7.89</v>
      </c>
      <c r="G690" s="9">
        <v>43.2</v>
      </c>
      <c r="H690" s="8">
        <v>1380.4</v>
      </c>
      <c r="I690" s="8">
        <v>1736.51</v>
      </c>
      <c r="J690" s="8">
        <f t="shared" si="180"/>
        <v>20056.690500000001</v>
      </c>
      <c r="K690" s="54"/>
      <c r="L690" s="9">
        <v>124.1</v>
      </c>
      <c r="M690" s="8">
        <v>188.72452000000001</v>
      </c>
      <c r="N690" s="8">
        <v>168.73415</v>
      </c>
      <c r="O690" s="8">
        <v>26.160710000000002</v>
      </c>
      <c r="P690" s="8">
        <f t="shared" si="182"/>
        <v>383.61937999999998</v>
      </c>
      <c r="Q690" s="8">
        <f t="shared" si="181"/>
        <v>4430.8038389999992</v>
      </c>
      <c r="R690" s="11" t="s">
        <v>121</v>
      </c>
      <c r="S690" s="9">
        <f t="shared" si="183"/>
        <v>579.59150519743332</v>
      </c>
      <c r="T690" s="25">
        <v>0</v>
      </c>
      <c r="W690" s="139">
        <f t="shared" si="151"/>
        <v>16791.063600000001</v>
      </c>
      <c r="X690" s="139">
        <f t="shared" si="160"/>
        <v>16734.567724999997</v>
      </c>
      <c r="Z690" s="139">
        <f t="shared" si="152"/>
        <v>52835.745599999995</v>
      </c>
      <c r="AA690" s="139">
        <f t="shared" si="161"/>
        <v>159185.18730000002</v>
      </c>
      <c r="AC690" s="84">
        <v>8000</v>
      </c>
      <c r="AD690" s="84">
        <v>30000</v>
      </c>
      <c r="AE690" s="84">
        <v>100</v>
      </c>
      <c r="AF690" s="84">
        <v>6</v>
      </c>
      <c r="AG690" s="84">
        <v>10</v>
      </c>
      <c r="AH690" s="84">
        <v>35000</v>
      </c>
    </row>
    <row r="691" spans="1:34" ht="20.100000000000001" customHeight="1">
      <c r="A691" s="65">
        <v>42398</v>
      </c>
      <c r="B691" s="64">
        <v>0.39861111111111108</v>
      </c>
      <c r="C691" s="8">
        <v>105</v>
      </c>
      <c r="D691" s="8">
        <v>258760</v>
      </c>
      <c r="E691" s="8">
        <f t="shared" ref="E691:E696" si="184">D691-D690</f>
        <v>10460</v>
      </c>
      <c r="F691" s="9">
        <v>8.0399999999999991</v>
      </c>
      <c r="G691" s="9">
        <v>70.8</v>
      </c>
      <c r="H691" s="8">
        <v>1161.5999999999999</v>
      </c>
      <c r="I691" s="8">
        <v>1788.31</v>
      </c>
      <c r="J691" s="8">
        <f t="shared" si="180"/>
        <v>18705.722599999997</v>
      </c>
      <c r="K691" s="54"/>
      <c r="L691" s="9">
        <v>89.6</v>
      </c>
      <c r="M691" s="8">
        <v>107.57465999999999</v>
      </c>
      <c r="N691" s="8">
        <v>175.35702000000001</v>
      </c>
      <c r="O691" s="8">
        <v>21.191109999999998</v>
      </c>
      <c r="P691" s="8">
        <f t="shared" si="182"/>
        <v>304.12279000000001</v>
      </c>
      <c r="Q691" s="8">
        <f t="shared" si="181"/>
        <v>3181.1243834000002</v>
      </c>
      <c r="R691" s="11" t="s">
        <v>121</v>
      </c>
      <c r="S691" s="9">
        <f t="shared" si="183"/>
        <v>424.56260188468281</v>
      </c>
      <c r="T691" s="25">
        <v>0</v>
      </c>
      <c r="W691" s="139">
        <f t="shared" si="151"/>
        <v>16647.768075</v>
      </c>
      <c r="X691" s="139">
        <f t="shared" si="160"/>
        <v>16422.648641666667</v>
      </c>
      <c r="Z691" s="139">
        <f t="shared" si="152"/>
        <v>53408.9277</v>
      </c>
      <c r="AA691" s="139">
        <f t="shared" si="161"/>
        <v>162928.2163</v>
      </c>
      <c r="AC691" s="84">
        <v>8000</v>
      </c>
      <c r="AD691" s="84">
        <v>30000</v>
      </c>
      <c r="AE691" s="84">
        <v>100</v>
      </c>
      <c r="AF691" s="84">
        <v>6</v>
      </c>
      <c r="AG691" s="84">
        <v>10</v>
      </c>
      <c r="AH691" s="84">
        <v>35000</v>
      </c>
    </row>
    <row r="692" spans="1:34" ht="20.100000000000001" customHeight="1">
      <c r="A692" s="65">
        <v>42405</v>
      </c>
      <c r="B692" s="64">
        <v>0.3666666666666667</v>
      </c>
      <c r="C692" s="8">
        <v>117</v>
      </c>
      <c r="D692" s="8">
        <v>269460</v>
      </c>
      <c r="E692" s="8">
        <f t="shared" si="184"/>
        <v>10700</v>
      </c>
      <c r="F692" s="9">
        <v>7.85</v>
      </c>
      <c r="G692" s="9">
        <v>81.599999999999994</v>
      </c>
      <c r="H692" s="8">
        <v>1087.4000000000001</v>
      </c>
      <c r="I692" s="8">
        <v>1701.8</v>
      </c>
      <c r="J692" s="8">
        <f t="shared" ref="J692:J697" si="185">E692*I692/1000</f>
        <v>18209.259999999998</v>
      </c>
      <c r="K692" s="54"/>
      <c r="L692" s="9">
        <v>90.73</v>
      </c>
      <c r="M692" s="8">
        <v>140.74025</v>
      </c>
      <c r="N692" s="8">
        <v>205.80742000000001</v>
      </c>
      <c r="O692" s="8">
        <v>27.164059999999999</v>
      </c>
      <c r="P692" s="8">
        <f t="shared" si="182"/>
        <v>373.71173000000005</v>
      </c>
      <c r="Q692" s="8">
        <f t="shared" ref="Q692:Q697" si="186">E692*P692/1000</f>
        <v>3998.7155110000003</v>
      </c>
      <c r="R692" s="11" t="s">
        <v>121</v>
      </c>
      <c r="S692" s="9">
        <f t="shared" si="183"/>
        <v>532.21482112961166</v>
      </c>
      <c r="T692" s="25">
        <v>0</v>
      </c>
      <c r="W692" s="139">
        <f t="shared" si="151"/>
        <v>17574.816674999998</v>
      </c>
      <c r="X692" s="139">
        <f t="shared" si="160"/>
        <v>16257.611375</v>
      </c>
      <c r="Z692" s="139">
        <f t="shared" si="152"/>
        <v>49700.733300000007</v>
      </c>
      <c r="AA692" s="139">
        <f t="shared" si="161"/>
        <v>164908.6635</v>
      </c>
      <c r="AC692" s="84">
        <v>8000</v>
      </c>
      <c r="AD692" s="84">
        <v>30000</v>
      </c>
      <c r="AE692" s="84">
        <v>100</v>
      </c>
      <c r="AF692" s="84">
        <v>6</v>
      </c>
      <c r="AG692" s="84">
        <v>10</v>
      </c>
      <c r="AH692" s="84">
        <v>35000</v>
      </c>
    </row>
    <row r="693" spans="1:34" ht="20.100000000000001" customHeight="1">
      <c r="A693" s="65">
        <v>42412</v>
      </c>
      <c r="B693" s="64">
        <v>0.36874999999999997</v>
      </c>
      <c r="C693" s="8">
        <v>116</v>
      </c>
      <c r="D693" s="8">
        <v>281030</v>
      </c>
      <c r="E693" s="8">
        <f t="shared" si="184"/>
        <v>11570</v>
      </c>
      <c r="F693" s="9">
        <v>8.1199999999999992</v>
      </c>
      <c r="G693" s="9">
        <v>64.400000000000006</v>
      </c>
      <c r="H693" s="8">
        <v>1063</v>
      </c>
      <c r="I693" s="8">
        <v>1722.69</v>
      </c>
      <c r="J693" s="8">
        <f t="shared" si="185"/>
        <v>19931.523300000001</v>
      </c>
      <c r="K693" s="54"/>
      <c r="L693" s="9">
        <v>137.19999999999999</v>
      </c>
      <c r="M693" s="8">
        <v>118.69609</v>
      </c>
      <c r="N693" s="8">
        <v>165.42856</v>
      </c>
      <c r="O693" s="8">
        <v>29.601009999999999</v>
      </c>
      <c r="P693" s="8">
        <f t="shared" ref="P693:P698" si="187">M693+N693+O693</f>
        <v>313.72565999999995</v>
      </c>
      <c r="Q693" s="8">
        <f t="shared" si="186"/>
        <v>3629.8058861999998</v>
      </c>
      <c r="R693" s="11" t="s">
        <v>121</v>
      </c>
      <c r="S693" s="9">
        <f t="shared" si="183"/>
        <v>484.74856010002657</v>
      </c>
      <c r="T693" s="25">
        <v>0</v>
      </c>
      <c r="W693" s="139">
        <f t="shared" si="151"/>
        <v>19225.7991</v>
      </c>
      <c r="X693" s="139">
        <f t="shared" si="160"/>
        <v>16268.871650000003</v>
      </c>
      <c r="Z693" s="139">
        <f t="shared" si="152"/>
        <v>43096.803599999999</v>
      </c>
      <c r="AA693" s="139">
        <f t="shared" si="161"/>
        <v>164773.54019999996</v>
      </c>
      <c r="AC693" s="84">
        <v>8000</v>
      </c>
      <c r="AD693" s="84">
        <v>30000</v>
      </c>
      <c r="AE693" s="84">
        <v>100</v>
      </c>
      <c r="AF693" s="84">
        <v>6</v>
      </c>
      <c r="AG693" s="84">
        <v>10</v>
      </c>
      <c r="AH693" s="84">
        <v>35000</v>
      </c>
    </row>
    <row r="694" spans="1:34" ht="20.100000000000001" customHeight="1">
      <c r="A694" s="65">
        <v>42419</v>
      </c>
      <c r="B694" s="64">
        <v>0.3833333333333333</v>
      </c>
      <c r="C694" s="8">
        <v>107</v>
      </c>
      <c r="D694" s="8">
        <v>290770</v>
      </c>
      <c r="E694" s="8">
        <f t="shared" si="184"/>
        <v>9740</v>
      </c>
      <c r="F694" s="9">
        <v>7.88</v>
      </c>
      <c r="G694" s="9">
        <v>77.599999999999994</v>
      </c>
      <c r="H694" s="8">
        <v>1134.2</v>
      </c>
      <c r="I694" s="8">
        <v>1697.64</v>
      </c>
      <c r="J694" s="8">
        <f t="shared" si="185"/>
        <v>16535.013600000002</v>
      </c>
      <c r="K694" s="54"/>
      <c r="L694" s="9">
        <v>71.7</v>
      </c>
      <c r="M694" s="8">
        <v>124.1318</v>
      </c>
      <c r="N694" s="8">
        <v>141.74578</v>
      </c>
      <c r="O694" s="8">
        <v>48.527650000000001</v>
      </c>
      <c r="P694" s="8">
        <f t="shared" si="187"/>
        <v>314.40522999999996</v>
      </c>
      <c r="Q694" s="8">
        <f t="shared" si="186"/>
        <v>3062.3069401999996</v>
      </c>
      <c r="R694" s="11" t="s">
        <v>121</v>
      </c>
      <c r="S694" s="9">
        <f t="shared" ref="S694:S699" si="188">((O694*14/87)+(N694*14/101)+(M694*14/117))*(E694/1000)</f>
        <v>412.1028558026934</v>
      </c>
      <c r="T694" s="25">
        <v>0</v>
      </c>
      <c r="W694" s="139">
        <f t="shared" si="151"/>
        <v>18345.379874999999</v>
      </c>
      <c r="X694" s="139">
        <f t="shared" si="160"/>
        <v>16469.025825000001</v>
      </c>
      <c r="Z694" s="139">
        <f t="shared" si="152"/>
        <v>46618.480500000005</v>
      </c>
      <c r="AA694" s="139">
        <f t="shared" si="161"/>
        <v>162371.69009999998</v>
      </c>
      <c r="AC694" s="84">
        <v>8000</v>
      </c>
      <c r="AD694" s="84">
        <v>30000</v>
      </c>
      <c r="AE694" s="84">
        <v>100</v>
      </c>
      <c r="AF694" s="84">
        <v>6</v>
      </c>
      <c r="AG694" s="84">
        <v>10</v>
      </c>
      <c r="AH694" s="84">
        <v>35000</v>
      </c>
    </row>
    <row r="695" spans="1:34" ht="20.100000000000001" customHeight="1">
      <c r="A695" s="65">
        <v>42426</v>
      </c>
      <c r="B695" s="64">
        <v>0.34722222222222227</v>
      </c>
      <c r="C695" s="8">
        <v>124</v>
      </c>
      <c r="D695" s="8">
        <v>303220</v>
      </c>
      <c r="E695" s="8">
        <f t="shared" si="184"/>
        <v>12450</v>
      </c>
      <c r="F695" s="9">
        <v>8.26</v>
      </c>
      <c r="G695" s="9">
        <v>87.6</v>
      </c>
      <c r="H695" s="8">
        <v>1112.4000000000001</v>
      </c>
      <c r="I695" s="8">
        <v>1898.34</v>
      </c>
      <c r="J695" s="8">
        <f t="shared" si="185"/>
        <v>23634.332999999999</v>
      </c>
      <c r="K695" s="54"/>
      <c r="L695" s="9">
        <v>126.4</v>
      </c>
      <c r="M695" s="8">
        <v>196.27866</v>
      </c>
      <c r="N695" s="8">
        <v>257.92881999999997</v>
      </c>
      <c r="O695" s="8">
        <v>28.203880000000002</v>
      </c>
      <c r="P695" s="8">
        <f t="shared" si="187"/>
        <v>482.41136</v>
      </c>
      <c r="Q695" s="8">
        <f t="shared" si="186"/>
        <v>6006.0214320000005</v>
      </c>
      <c r="R695" s="11" t="s">
        <v>121</v>
      </c>
      <c r="S695" s="9">
        <f t="shared" si="188"/>
        <v>794.02863609906228</v>
      </c>
      <c r="T695" s="25">
        <v>0</v>
      </c>
      <c r="W695" s="139">
        <f t="shared" si="151"/>
        <v>19577.532475</v>
      </c>
      <c r="X695" s="139">
        <f t="shared" si="160"/>
        <v>17115.348108333332</v>
      </c>
      <c r="Z695" s="139">
        <f t="shared" si="152"/>
        <v>41689.8701</v>
      </c>
      <c r="AA695" s="139">
        <f t="shared" si="161"/>
        <v>154615.82270000002</v>
      </c>
      <c r="AC695" s="84">
        <v>8000</v>
      </c>
      <c r="AD695" s="84">
        <v>30000</v>
      </c>
      <c r="AE695" s="84">
        <v>100</v>
      </c>
      <c r="AF695" s="84">
        <v>6</v>
      </c>
      <c r="AG695" s="84">
        <v>10</v>
      </c>
      <c r="AH695" s="84">
        <v>35000</v>
      </c>
    </row>
    <row r="696" spans="1:34" ht="20.100000000000001" customHeight="1">
      <c r="A696" s="65">
        <v>42433</v>
      </c>
      <c r="B696" s="64">
        <v>0.39305555555555555</v>
      </c>
      <c r="C696" s="8">
        <v>126</v>
      </c>
      <c r="D696" s="8">
        <v>315770</v>
      </c>
      <c r="E696" s="8">
        <f t="shared" si="184"/>
        <v>12550</v>
      </c>
      <c r="F696" s="9">
        <v>7.82</v>
      </c>
      <c r="G696" s="9">
        <v>60.8</v>
      </c>
      <c r="H696" s="8">
        <v>982</v>
      </c>
      <c r="I696" s="8">
        <v>1677.22</v>
      </c>
      <c r="J696" s="8">
        <f t="shared" si="185"/>
        <v>21049.111000000001</v>
      </c>
      <c r="K696" s="54"/>
      <c r="L696" s="9">
        <v>124</v>
      </c>
      <c r="M696" s="8">
        <v>118.44843</v>
      </c>
      <c r="N696" s="8">
        <v>162.02303000000001</v>
      </c>
      <c r="O696" s="8">
        <v>19.46172</v>
      </c>
      <c r="P696" s="8">
        <f t="shared" si="187"/>
        <v>299.93317999999999</v>
      </c>
      <c r="Q696" s="8">
        <f t="shared" si="186"/>
        <v>3764.1614089999998</v>
      </c>
      <c r="R696" s="11" t="s">
        <v>121</v>
      </c>
      <c r="S696" s="9">
        <f t="shared" si="188"/>
        <v>499.03475209484293</v>
      </c>
      <c r="T696" s="25"/>
      <c r="W696" s="139">
        <f t="shared" si="151"/>
        <v>20287.495225000002</v>
      </c>
      <c r="X696" s="139">
        <f t="shared" si="160"/>
        <v>17748.790616666669</v>
      </c>
      <c r="Z696" s="139">
        <f t="shared" si="152"/>
        <v>38850.01909999999</v>
      </c>
      <c r="AA696" s="139">
        <f t="shared" si="161"/>
        <v>147014.51259999999</v>
      </c>
      <c r="AC696" s="84">
        <v>8000</v>
      </c>
      <c r="AD696" s="84">
        <v>30000</v>
      </c>
      <c r="AE696" s="84">
        <v>100</v>
      </c>
      <c r="AF696" s="84">
        <v>6</v>
      </c>
      <c r="AG696" s="84">
        <v>10</v>
      </c>
      <c r="AH696" s="84">
        <v>35000</v>
      </c>
    </row>
    <row r="697" spans="1:34" ht="20.100000000000001" customHeight="1">
      <c r="A697" s="65">
        <v>42440</v>
      </c>
      <c r="B697" s="64">
        <v>0.39166666666666666</v>
      </c>
      <c r="C697" s="8">
        <v>90</v>
      </c>
      <c r="D697" s="8">
        <v>324780</v>
      </c>
      <c r="E697" s="8">
        <f t="shared" ref="E697:E702" si="189">D697-D696</f>
        <v>9010</v>
      </c>
      <c r="F697" s="9">
        <v>7.35</v>
      </c>
      <c r="G697" s="9">
        <v>68.400000000000006</v>
      </c>
      <c r="H697" s="8">
        <v>872.4</v>
      </c>
      <c r="I697" s="8">
        <v>1408.29</v>
      </c>
      <c r="J697" s="8">
        <f t="shared" si="185"/>
        <v>12688.6929</v>
      </c>
      <c r="K697" s="54"/>
      <c r="L697" s="9">
        <v>60.45</v>
      </c>
      <c r="M697" s="8">
        <v>107.80483</v>
      </c>
      <c r="N697" s="8">
        <v>112.95825000000001</v>
      </c>
      <c r="O697" s="8">
        <v>95.881879999999995</v>
      </c>
      <c r="P697" s="8">
        <f t="shared" si="187"/>
        <v>316.64495999999997</v>
      </c>
      <c r="Q697" s="8">
        <f t="shared" si="186"/>
        <v>2852.9710895999997</v>
      </c>
      <c r="R697" s="11" t="s">
        <v>121</v>
      </c>
      <c r="S697" s="9">
        <f t="shared" si="188"/>
        <v>396.31900022086705</v>
      </c>
      <c r="T697" s="25">
        <v>0</v>
      </c>
      <c r="W697" s="139">
        <f t="shared" si="151"/>
        <v>18476.787625000001</v>
      </c>
      <c r="X697" s="139">
        <f t="shared" si="160"/>
        <v>17559.565658333333</v>
      </c>
      <c r="Z697" s="139">
        <f t="shared" si="152"/>
        <v>46092.849499999997</v>
      </c>
      <c r="AA697" s="139">
        <f t="shared" si="161"/>
        <v>149285.2121</v>
      </c>
      <c r="AC697" s="84">
        <v>8000</v>
      </c>
      <c r="AD697" s="84">
        <v>30000</v>
      </c>
      <c r="AE697" s="84">
        <v>100</v>
      </c>
      <c r="AF697" s="84">
        <v>6</v>
      </c>
      <c r="AG697" s="84">
        <v>10</v>
      </c>
      <c r="AH697" s="84">
        <v>35000</v>
      </c>
    </row>
    <row r="698" spans="1:34" ht="20.100000000000001" customHeight="1">
      <c r="A698" s="65">
        <v>42447</v>
      </c>
      <c r="B698" s="64">
        <v>0.39930555555555558</v>
      </c>
      <c r="C698" s="8">
        <v>104</v>
      </c>
      <c r="D698" s="8">
        <v>334950</v>
      </c>
      <c r="E698" s="8">
        <f t="shared" si="189"/>
        <v>10170</v>
      </c>
      <c r="F698" s="9">
        <v>7.47</v>
      </c>
      <c r="G698" s="9">
        <v>44.4</v>
      </c>
      <c r="H698" s="8">
        <v>924.6</v>
      </c>
      <c r="I698" s="8">
        <v>1588.36</v>
      </c>
      <c r="J698" s="8">
        <f t="shared" ref="J698:J703" si="190">E698*I698/1000</f>
        <v>16153.6212</v>
      </c>
      <c r="K698" s="54"/>
      <c r="L698" s="9">
        <v>70.48</v>
      </c>
      <c r="M698" s="8">
        <v>56.170070000000003</v>
      </c>
      <c r="N698" s="8">
        <v>199.85064</v>
      </c>
      <c r="O698" s="8">
        <v>64.656779999999998</v>
      </c>
      <c r="P698" s="8">
        <f t="shared" si="187"/>
        <v>320.67749000000003</v>
      </c>
      <c r="Q698" s="8">
        <f t="shared" ref="Q698:Q703" si="191">E698*P698/1000</f>
        <v>3261.2900733000001</v>
      </c>
      <c r="R698" s="11" t="s">
        <v>121</v>
      </c>
      <c r="S698" s="9">
        <f t="shared" si="188"/>
        <v>455.89886002535388</v>
      </c>
      <c r="T698" s="25">
        <v>0</v>
      </c>
      <c r="W698" s="139">
        <f t="shared" si="151"/>
        <v>18381.439525000002</v>
      </c>
      <c r="X698" s="139">
        <f t="shared" si="160"/>
        <v>17839.294333333335</v>
      </c>
      <c r="Z698" s="139">
        <f t="shared" si="152"/>
        <v>46474.241899999994</v>
      </c>
      <c r="AA698" s="139">
        <f t="shared" si="161"/>
        <v>145928.46799999999</v>
      </c>
      <c r="AC698" s="84">
        <v>8000</v>
      </c>
      <c r="AD698" s="84">
        <v>30000</v>
      </c>
      <c r="AE698" s="84">
        <v>100</v>
      </c>
      <c r="AF698" s="84">
        <v>6</v>
      </c>
      <c r="AG698" s="84">
        <v>10</v>
      </c>
      <c r="AH698" s="84">
        <v>35000</v>
      </c>
    </row>
    <row r="699" spans="1:34" ht="20.100000000000001" customHeight="1">
      <c r="A699" s="65">
        <v>42452</v>
      </c>
      <c r="B699" s="64">
        <v>0.375</v>
      </c>
      <c r="C699" s="8">
        <v>105</v>
      </c>
      <c r="D699" s="8">
        <v>345570</v>
      </c>
      <c r="E699" s="8">
        <f>D699-D698</f>
        <v>10620</v>
      </c>
      <c r="F699" s="9">
        <v>8.0399999999999991</v>
      </c>
      <c r="G699" s="9">
        <v>95.6</v>
      </c>
      <c r="H699" s="8">
        <v>1004.8</v>
      </c>
      <c r="I699" s="8">
        <v>1751.39</v>
      </c>
      <c r="J699" s="8">
        <f t="shared" si="190"/>
        <v>18599.7618</v>
      </c>
      <c r="K699" s="54"/>
      <c r="L699" s="9">
        <v>124.3</v>
      </c>
      <c r="M699" s="8">
        <v>98.270189999999999</v>
      </c>
      <c r="N699" s="8">
        <v>147.37886</v>
      </c>
      <c r="O699" s="8">
        <v>37.63693</v>
      </c>
      <c r="P699" s="8">
        <f t="shared" ref="P699:P704" si="192">M699+N699+O699</f>
        <v>283.28598</v>
      </c>
      <c r="Q699" s="8">
        <f t="shared" si="191"/>
        <v>3008.4971075999997</v>
      </c>
      <c r="R699" s="11" t="s">
        <v>121</v>
      </c>
      <c r="S699" s="9">
        <f t="shared" si="188"/>
        <v>406.15230479174295</v>
      </c>
      <c r="T699" s="25">
        <v>0</v>
      </c>
      <c r="W699" s="139">
        <f t="shared" si="151"/>
        <v>17122.796725</v>
      </c>
      <c r="X699" s="139">
        <f t="shared" si="160"/>
        <v>17782.699091666665</v>
      </c>
      <c r="Z699" s="139">
        <f t="shared" si="152"/>
        <v>51508.813099999999</v>
      </c>
      <c r="AA699" s="139">
        <f t="shared" si="161"/>
        <v>146607.6109</v>
      </c>
      <c r="AC699" s="84">
        <v>8000</v>
      </c>
      <c r="AD699" s="84">
        <v>30000</v>
      </c>
      <c r="AE699" s="84">
        <v>100</v>
      </c>
      <c r="AF699" s="84">
        <v>6</v>
      </c>
      <c r="AG699" s="84">
        <v>10</v>
      </c>
      <c r="AH699" s="84">
        <v>35000</v>
      </c>
    </row>
    <row r="700" spans="1:34" ht="20.100000000000001" customHeight="1">
      <c r="A700" s="65">
        <v>42461</v>
      </c>
      <c r="B700" s="64">
        <v>0.3520833333333333</v>
      </c>
      <c r="C700" s="8">
        <v>136</v>
      </c>
      <c r="D700" s="8">
        <v>359220</v>
      </c>
      <c r="E700" s="8">
        <f t="shared" si="189"/>
        <v>13650</v>
      </c>
      <c r="F700" s="9">
        <v>7.65</v>
      </c>
      <c r="G700" s="9">
        <v>66</v>
      </c>
      <c r="H700" s="8">
        <v>926.2</v>
      </c>
      <c r="I700" s="8">
        <v>1603.48</v>
      </c>
      <c r="J700" s="8">
        <f t="shared" si="190"/>
        <v>21887.502</v>
      </c>
      <c r="K700" s="54"/>
      <c r="L700" s="9">
        <v>133</v>
      </c>
      <c r="M700" s="8">
        <v>40.838590000000003</v>
      </c>
      <c r="N700" s="8">
        <v>197.23223999999999</v>
      </c>
      <c r="O700" s="8">
        <v>44.50018</v>
      </c>
      <c r="P700" s="8">
        <f t="shared" si="192"/>
        <v>282.57101</v>
      </c>
      <c r="Q700" s="8">
        <f t="shared" si="191"/>
        <v>3857.0942864999997</v>
      </c>
      <c r="R700" s="11" t="s">
        <v>121</v>
      </c>
      <c r="S700" s="9">
        <f t="shared" ref="S700:S705" si="193">((O700*14/87)+(N700*14/101)+(M700*14/117))*(E700/1000)</f>
        <v>537.6289978724252</v>
      </c>
      <c r="T700" s="25">
        <v>0</v>
      </c>
      <c r="W700" s="139">
        <f t="shared" si="151"/>
        <v>17332.394475000001</v>
      </c>
      <c r="X700" s="139">
        <f t="shared" si="160"/>
        <v>18398.235458333333</v>
      </c>
      <c r="Z700" s="139">
        <f t="shared" si="152"/>
        <v>50670.422099999996</v>
      </c>
      <c r="AA700" s="139">
        <f t="shared" si="161"/>
        <v>139221.17449999999</v>
      </c>
      <c r="AC700" s="84">
        <v>8000</v>
      </c>
      <c r="AD700" s="84">
        <v>30000</v>
      </c>
      <c r="AE700" s="84">
        <v>100</v>
      </c>
      <c r="AF700" s="84">
        <v>6</v>
      </c>
      <c r="AG700" s="84">
        <v>10</v>
      </c>
      <c r="AH700" s="84">
        <v>35000</v>
      </c>
    </row>
    <row r="701" spans="1:34" ht="20.100000000000001" customHeight="1">
      <c r="A701" s="65">
        <v>42468</v>
      </c>
      <c r="B701" s="64">
        <v>0.35694444444444445</v>
      </c>
      <c r="C701" s="8">
        <v>112</v>
      </c>
      <c r="D701" s="8">
        <v>370420</v>
      </c>
      <c r="E701" s="8">
        <f t="shared" si="189"/>
        <v>11200</v>
      </c>
      <c r="F701" s="9">
        <v>7.68</v>
      </c>
      <c r="G701" s="9">
        <v>90.8</v>
      </c>
      <c r="H701" s="8">
        <v>943.2</v>
      </c>
      <c r="I701" s="8">
        <v>1553.72</v>
      </c>
      <c r="J701" s="8">
        <f t="shared" si="190"/>
        <v>17401.664000000001</v>
      </c>
      <c r="K701" s="54"/>
      <c r="L701" s="9">
        <v>77.790000000000006</v>
      </c>
      <c r="M701" s="8">
        <v>75.392430000000004</v>
      </c>
      <c r="N701" s="8">
        <v>253.28785999999999</v>
      </c>
      <c r="O701" s="8">
        <v>0</v>
      </c>
      <c r="P701" s="8">
        <f t="shared" si="192"/>
        <v>328.68029000000001</v>
      </c>
      <c r="Q701" s="8">
        <f t="shared" si="191"/>
        <v>3681.2192480000003</v>
      </c>
      <c r="R701" s="11" t="s">
        <v>121</v>
      </c>
      <c r="S701" s="9">
        <f t="shared" si="193"/>
        <v>494.2618769433866</v>
      </c>
      <c r="T701" s="25">
        <v>0</v>
      </c>
      <c r="W701" s="139">
        <f t="shared" si="151"/>
        <v>18510.63725</v>
      </c>
      <c r="X701" s="139">
        <f t="shared" si="160"/>
        <v>18737.741324999999</v>
      </c>
      <c r="Z701" s="139">
        <f t="shared" si="152"/>
        <v>45957.451000000001</v>
      </c>
      <c r="AA701" s="139">
        <f t="shared" si="161"/>
        <v>135147.1041</v>
      </c>
      <c r="AC701" s="84">
        <v>8000</v>
      </c>
      <c r="AD701" s="84">
        <v>30000</v>
      </c>
      <c r="AE701" s="84">
        <v>100</v>
      </c>
      <c r="AF701" s="84">
        <v>6</v>
      </c>
      <c r="AG701" s="84">
        <v>10</v>
      </c>
      <c r="AH701" s="84">
        <v>35000</v>
      </c>
    </row>
    <row r="702" spans="1:34" ht="20.100000000000001" customHeight="1">
      <c r="A702" s="65">
        <v>42475</v>
      </c>
      <c r="B702" s="64">
        <v>0.3527777777777778</v>
      </c>
      <c r="C702" s="8">
        <v>115</v>
      </c>
      <c r="D702" s="8">
        <v>381960</v>
      </c>
      <c r="E702" s="8">
        <f t="shared" si="189"/>
        <v>11540</v>
      </c>
      <c r="F702" s="9">
        <v>7.87</v>
      </c>
      <c r="G702" s="9">
        <v>76.8</v>
      </c>
      <c r="H702" s="8">
        <v>1074.2</v>
      </c>
      <c r="I702" s="8">
        <v>1678.04</v>
      </c>
      <c r="J702" s="8">
        <f t="shared" si="190"/>
        <v>19364.581599999998</v>
      </c>
      <c r="K702" s="54"/>
      <c r="L702" s="9">
        <v>134.69999999999999</v>
      </c>
      <c r="M702" s="8">
        <v>66.994150000000005</v>
      </c>
      <c r="N702" s="8">
        <v>227.29947999999999</v>
      </c>
      <c r="O702" s="8">
        <v>42.906820000000003</v>
      </c>
      <c r="P702" s="8">
        <f t="shared" si="192"/>
        <v>337.20044999999999</v>
      </c>
      <c r="Q702" s="8">
        <f t="shared" si="191"/>
        <v>3891.293193</v>
      </c>
      <c r="R702" s="11" t="s">
        <v>121</v>
      </c>
      <c r="S702" s="9">
        <f t="shared" si="193"/>
        <v>535.77679328306442</v>
      </c>
      <c r="T702" s="25">
        <v>0</v>
      </c>
      <c r="W702" s="139">
        <f t="shared" si="151"/>
        <v>19313.377350000002</v>
      </c>
      <c r="X702" s="139">
        <f t="shared" si="160"/>
        <v>18680.065583333333</v>
      </c>
      <c r="Z702" s="139">
        <f t="shared" si="152"/>
        <v>42746.49059999999</v>
      </c>
      <c r="AA702" s="139">
        <f t="shared" si="161"/>
        <v>135839.21299999999</v>
      </c>
      <c r="AC702" s="84">
        <v>8000</v>
      </c>
      <c r="AD702" s="84">
        <v>30000</v>
      </c>
      <c r="AE702" s="84">
        <v>100</v>
      </c>
      <c r="AF702" s="84">
        <v>6</v>
      </c>
      <c r="AG702" s="84">
        <v>10</v>
      </c>
      <c r="AH702" s="84">
        <v>35000</v>
      </c>
    </row>
    <row r="703" spans="1:34" ht="20.100000000000001" customHeight="1">
      <c r="A703" s="65">
        <v>42482</v>
      </c>
      <c r="B703" s="64">
        <v>0.35069444444444442</v>
      </c>
      <c r="C703" s="8">
        <v>142</v>
      </c>
      <c r="D703" s="8">
        <v>394610</v>
      </c>
      <c r="E703" s="8">
        <f t="shared" ref="E703:E708" si="194">D703-D702</f>
        <v>12650</v>
      </c>
      <c r="F703" s="9">
        <v>8.56</v>
      </c>
      <c r="G703" s="9">
        <v>72</v>
      </c>
      <c r="H703" s="8">
        <v>1022.2</v>
      </c>
      <c r="I703" s="8">
        <v>1756.7657999999999</v>
      </c>
      <c r="J703" s="8">
        <f t="shared" si="190"/>
        <v>22223.087369999997</v>
      </c>
      <c r="K703" s="54"/>
      <c r="L703" s="9">
        <v>129.30000000000001</v>
      </c>
      <c r="M703" s="8">
        <v>141.63525000000001</v>
      </c>
      <c r="N703" s="8">
        <v>139.31977000000001</v>
      </c>
      <c r="O703" s="8">
        <v>35.328440000000001</v>
      </c>
      <c r="P703" s="8">
        <f t="shared" si="192"/>
        <v>316.28345999999999</v>
      </c>
      <c r="Q703" s="8">
        <f t="shared" si="191"/>
        <v>4000.9857689999999</v>
      </c>
      <c r="R703" s="11" t="s">
        <v>121</v>
      </c>
      <c r="S703" s="9">
        <f t="shared" si="193"/>
        <v>530.59786556113488</v>
      </c>
      <c r="T703" s="25"/>
      <c r="W703" s="139">
        <f t="shared" si="151"/>
        <v>20219.208742499999</v>
      </c>
      <c r="X703" s="139">
        <f t="shared" si="160"/>
        <v>18973.179314166668</v>
      </c>
      <c r="Z703" s="139">
        <f t="shared" si="152"/>
        <v>39123.165030000004</v>
      </c>
      <c r="AA703" s="139">
        <f t="shared" si="161"/>
        <v>132321.84823</v>
      </c>
      <c r="AC703" s="84">
        <v>8000</v>
      </c>
      <c r="AD703" s="84">
        <v>30000</v>
      </c>
      <c r="AE703" s="84">
        <v>100</v>
      </c>
      <c r="AF703" s="84">
        <v>6</v>
      </c>
      <c r="AG703" s="84">
        <v>10</v>
      </c>
      <c r="AH703" s="84">
        <v>35000</v>
      </c>
    </row>
    <row r="704" spans="1:34" ht="20.100000000000001" customHeight="1">
      <c r="A704" s="65">
        <v>42489</v>
      </c>
      <c r="B704" s="64">
        <v>0.35416666666666669</v>
      </c>
      <c r="C704" s="8">
        <v>117</v>
      </c>
      <c r="D704" s="8">
        <v>406360</v>
      </c>
      <c r="E704" s="8">
        <f t="shared" si="194"/>
        <v>11750</v>
      </c>
      <c r="F704" s="9">
        <v>7.87</v>
      </c>
      <c r="G704" s="9">
        <v>65.599999999999994</v>
      </c>
      <c r="H704" s="8">
        <v>1105.8</v>
      </c>
      <c r="I704" s="8">
        <v>1728.44</v>
      </c>
      <c r="J704" s="8">
        <f t="shared" ref="J704:J709" si="195">E704*I704/1000</f>
        <v>20309.169999999998</v>
      </c>
      <c r="K704" s="54"/>
      <c r="L704" s="9">
        <v>131.1</v>
      </c>
      <c r="M704" s="8">
        <v>156.53108</v>
      </c>
      <c r="N704" s="8">
        <v>139.33998</v>
      </c>
      <c r="O704" s="8">
        <v>30.576889999999999</v>
      </c>
      <c r="P704" s="8">
        <f t="shared" si="192"/>
        <v>326.44794999999999</v>
      </c>
      <c r="Q704" s="8">
        <f t="shared" ref="Q704:Q709" si="196">E704*P704/1000</f>
        <v>3835.7634125</v>
      </c>
      <c r="R704" s="11" t="s">
        <v>121</v>
      </c>
      <c r="S704" s="9">
        <f t="shared" si="193"/>
        <v>504.83976584133609</v>
      </c>
      <c r="T704" s="25">
        <v>0</v>
      </c>
      <c r="W704" s="139">
        <f t="shared" si="151"/>
        <v>19824.625742499997</v>
      </c>
      <c r="X704" s="139">
        <f t="shared" si="160"/>
        <v>19148.171814166664</v>
      </c>
      <c r="Z704" s="139">
        <f t="shared" si="152"/>
        <v>40701.497030000013</v>
      </c>
      <c r="AA704" s="139">
        <f t="shared" si="161"/>
        <v>130221.93823000003</v>
      </c>
      <c r="AC704" s="84">
        <v>8000</v>
      </c>
      <c r="AD704" s="84">
        <v>30000</v>
      </c>
      <c r="AE704" s="84">
        <v>100</v>
      </c>
      <c r="AF704" s="84">
        <v>6</v>
      </c>
      <c r="AG704" s="84">
        <v>10</v>
      </c>
      <c r="AH704" s="84">
        <v>35000</v>
      </c>
    </row>
    <row r="705" spans="1:34" ht="20.100000000000001" customHeight="1">
      <c r="A705" s="65">
        <v>42496</v>
      </c>
      <c r="B705" s="64">
        <v>0.35416666666666669</v>
      </c>
      <c r="C705" s="8">
        <v>108</v>
      </c>
      <c r="D705" s="8">
        <v>417100</v>
      </c>
      <c r="E705" s="8">
        <f t="shared" si="194"/>
        <v>10740</v>
      </c>
      <c r="F705" s="9">
        <v>7.77</v>
      </c>
      <c r="G705" s="9">
        <v>73.2</v>
      </c>
      <c r="H705" s="8">
        <v>1124.2</v>
      </c>
      <c r="I705" s="8">
        <v>1754.83</v>
      </c>
      <c r="J705" s="8">
        <f t="shared" si="195"/>
        <v>18846.874199999998</v>
      </c>
      <c r="K705" s="54"/>
      <c r="L705" s="9">
        <v>83.25</v>
      </c>
      <c r="M705" s="8">
        <v>110.44141</v>
      </c>
      <c r="N705" s="8">
        <v>302.93941999999998</v>
      </c>
      <c r="O705" s="8">
        <v>51.53669</v>
      </c>
      <c r="P705" s="8">
        <f t="shared" ref="P705:P710" si="197">M705+N705+O705</f>
        <v>464.91752000000002</v>
      </c>
      <c r="Q705" s="8">
        <f t="shared" si="196"/>
        <v>4993.2141648000006</v>
      </c>
      <c r="R705" s="11" t="s">
        <v>121</v>
      </c>
      <c r="S705" s="9">
        <f t="shared" si="193"/>
        <v>681.99080211731666</v>
      </c>
      <c r="T705" s="25">
        <v>0</v>
      </c>
      <c r="W705" s="139">
        <f t="shared" si="151"/>
        <v>20185.928292500001</v>
      </c>
      <c r="X705" s="139">
        <f t="shared" si="160"/>
        <v>19057.784389166663</v>
      </c>
      <c r="Z705" s="139">
        <f t="shared" si="152"/>
        <v>39256.286829999997</v>
      </c>
      <c r="AA705" s="139">
        <f t="shared" si="161"/>
        <v>131306.58733000004</v>
      </c>
      <c r="AC705" s="84">
        <v>8000</v>
      </c>
      <c r="AD705" s="84">
        <v>30000</v>
      </c>
      <c r="AE705" s="84">
        <v>100</v>
      </c>
      <c r="AF705" s="84">
        <v>6</v>
      </c>
      <c r="AG705" s="84">
        <v>10</v>
      </c>
      <c r="AH705" s="84">
        <v>35000</v>
      </c>
    </row>
    <row r="706" spans="1:34" ht="20.100000000000001" customHeight="1">
      <c r="A706" s="65">
        <v>42503</v>
      </c>
      <c r="B706" s="64">
        <v>0.35972222222222222</v>
      </c>
      <c r="C706" s="8">
        <v>112</v>
      </c>
      <c r="D706" s="8">
        <v>428300</v>
      </c>
      <c r="E706" s="8">
        <f t="shared" si="194"/>
        <v>11200</v>
      </c>
      <c r="F706" s="9">
        <v>7.69</v>
      </c>
      <c r="G706" s="9">
        <v>65.599999999999994</v>
      </c>
      <c r="H706" s="8">
        <v>1130.8</v>
      </c>
      <c r="I706" s="8">
        <v>1710.97</v>
      </c>
      <c r="J706" s="8">
        <f t="shared" si="195"/>
        <v>19162.864000000001</v>
      </c>
      <c r="K706" s="54"/>
      <c r="L706" s="9">
        <v>140.6</v>
      </c>
      <c r="M706" s="8">
        <v>75.036469999999994</v>
      </c>
      <c r="N706" s="8">
        <v>218.58234999999999</v>
      </c>
      <c r="O706" s="8">
        <v>32.325200000000002</v>
      </c>
      <c r="P706" s="8">
        <f t="shared" si="197"/>
        <v>325.94401999999997</v>
      </c>
      <c r="Q706" s="8">
        <f t="shared" si="196"/>
        <v>3650.5730239999998</v>
      </c>
      <c r="R706" s="11" t="s">
        <v>121</v>
      </c>
      <c r="S706" s="9">
        <f t="shared" ref="S706:S711" si="198">((O706*14/87)+(N706*14/101)+(M706*14/117))*(E706/1000)</f>
        <v>498.16505527239832</v>
      </c>
      <c r="T706" s="25">
        <v>0</v>
      </c>
      <c r="W706" s="139">
        <f t="shared" si="151"/>
        <v>20135.4988925</v>
      </c>
      <c r="X706" s="139">
        <f t="shared" si="160"/>
        <v>19276.7719225</v>
      </c>
      <c r="Z706" s="139">
        <f t="shared" si="152"/>
        <v>39458.004430000001</v>
      </c>
      <c r="AA706" s="139">
        <f t="shared" si="161"/>
        <v>128678.73692999998</v>
      </c>
      <c r="AC706" s="84">
        <v>8000</v>
      </c>
      <c r="AD706" s="84">
        <v>30000</v>
      </c>
      <c r="AE706" s="84">
        <v>100</v>
      </c>
      <c r="AF706" s="84">
        <v>6</v>
      </c>
      <c r="AG706" s="84">
        <v>10</v>
      </c>
      <c r="AH706" s="84">
        <v>35000</v>
      </c>
    </row>
    <row r="707" spans="1:34" ht="20.100000000000001" customHeight="1">
      <c r="A707" s="65">
        <v>42510</v>
      </c>
      <c r="B707" s="64">
        <v>0.3527777777777778</v>
      </c>
      <c r="C707" s="8">
        <v>120</v>
      </c>
      <c r="D707" s="8">
        <v>440360</v>
      </c>
      <c r="E707" s="8">
        <f t="shared" si="194"/>
        <v>12060</v>
      </c>
      <c r="F707" s="9">
        <v>7.65</v>
      </c>
      <c r="G707" s="9">
        <v>73.599999999999994</v>
      </c>
      <c r="H707" s="8">
        <v>1191.5999999999999</v>
      </c>
      <c r="I707" s="8">
        <v>1593.49</v>
      </c>
      <c r="J707" s="8">
        <f t="shared" si="195"/>
        <v>19217.489399999999</v>
      </c>
      <c r="K707" s="54"/>
      <c r="L707" s="9">
        <v>132.1</v>
      </c>
      <c r="M707" s="8">
        <v>65.04898</v>
      </c>
      <c r="N707" s="8">
        <v>254.10720000000001</v>
      </c>
      <c r="O707" s="8">
        <v>40.875410000000002</v>
      </c>
      <c r="P707" s="8">
        <f t="shared" si="197"/>
        <v>360.03158999999999</v>
      </c>
      <c r="Q707" s="8">
        <f t="shared" si="196"/>
        <v>4341.9809753999998</v>
      </c>
      <c r="R707" s="11" t="s">
        <v>121</v>
      </c>
      <c r="S707" s="9">
        <f t="shared" si="198"/>
        <v>597.98389643374219</v>
      </c>
      <c r="T707" s="25">
        <v>0</v>
      </c>
      <c r="W707" s="139">
        <f t="shared" si="151"/>
        <v>19384.099399999999</v>
      </c>
      <c r="X707" s="139">
        <f t="shared" si="160"/>
        <v>18908.701622499997</v>
      </c>
      <c r="Z707" s="139">
        <f t="shared" si="152"/>
        <v>42463.602400000003</v>
      </c>
      <c r="AA707" s="139">
        <f t="shared" si="161"/>
        <v>133095.58053000004</v>
      </c>
      <c r="AC707" s="84">
        <v>8000</v>
      </c>
      <c r="AD707" s="84">
        <v>30000</v>
      </c>
      <c r="AE707" s="84">
        <v>100</v>
      </c>
      <c r="AF707" s="84">
        <v>6</v>
      </c>
      <c r="AG707" s="84">
        <v>10</v>
      </c>
      <c r="AH707" s="84">
        <v>35000</v>
      </c>
    </row>
    <row r="708" spans="1:34" ht="20.100000000000001" customHeight="1">
      <c r="A708" s="65">
        <v>42517</v>
      </c>
      <c r="B708" s="64">
        <v>0.35902777777777778</v>
      </c>
      <c r="C708" s="8">
        <v>117</v>
      </c>
      <c r="D708" s="8">
        <v>451980</v>
      </c>
      <c r="E708" s="8">
        <f t="shared" si="194"/>
        <v>11620</v>
      </c>
      <c r="F708" s="9">
        <v>7.75</v>
      </c>
      <c r="G708" s="9">
        <v>79.2</v>
      </c>
      <c r="H708" s="8">
        <v>1080.8</v>
      </c>
      <c r="I708" s="8">
        <v>1656.42</v>
      </c>
      <c r="J708" s="8">
        <f t="shared" si="195"/>
        <v>19247.600400000003</v>
      </c>
      <c r="K708" s="54"/>
      <c r="L708" s="9">
        <v>136.30000000000001</v>
      </c>
      <c r="M708" s="8">
        <v>16.97654</v>
      </c>
      <c r="N708" s="8">
        <v>235.45408</v>
      </c>
      <c r="O708" s="8">
        <v>36.53152</v>
      </c>
      <c r="P708" s="8">
        <f t="shared" si="197"/>
        <v>288.96213999999998</v>
      </c>
      <c r="Q708" s="8">
        <f t="shared" si="196"/>
        <v>3357.7400667999996</v>
      </c>
      <c r="R708" s="11" t="s">
        <v>121</v>
      </c>
      <c r="S708" s="9">
        <f t="shared" si="198"/>
        <v>471.15864370237614</v>
      </c>
      <c r="T708" s="25">
        <v>0</v>
      </c>
      <c r="W708" s="139">
        <f t="shared" si="151"/>
        <v>19118.707000000002</v>
      </c>
      <c r="X708" s="139">
        <f t="shared" si="160"/>
        <v>18758.575739166667</v>
      </c>
      <c r="Z708" s="139">
        <f t="shared" si="152"/>
        <v>43525.171999999991</v>
      </c>
      <c r="AA708" s="139">
        <f t="shared" si="161"/>
        <v>134897.09113000002</v>
      </c>
      <c r="AC708" s="84">
        <v>8000</v>
      </c>
      <c r="AD708" s="84">
        <v>30000</v>
      </c>
      <c r="AE708" s="84">
        <v>100</v>
      </c>
      <c r="AF708" s="84">
        <v>6</v>
      </c>
      <c r="AG708" s="84">
        <v>10</v>
      </c>
      <c r="AH708" s="84">
        <v>35000</v>
      </c>
    </row>
    <row r="709" spans="1:34" ht="20.100000000000001" customHeight="1">
      <c r="A709" s="65">
        <v>42524</v>
      </c>
      <c r="B709" s="64">
        <v>0.35625000000000001</v>
      </c>
      <c r="C709" s="8">
        <v>121</v>
      </c>
      <c r="D709" s="8">
        <v>464030</v>
      </c>
      <c r="E709" s="8">
        <f>D709-D708</f>
        <v>12050</v>
      </c>
      <c r="F709" s="9">
        <v>7.62</v>
      </c>
      <c r="G709" s="9">
        <v>63.6</v>
      </c>
      <c r="H709" s="8">
        <v>931</v>
      </c>
      <c r="I709" s="8">
        <v>1515.54</v>
      </c>
      <c r="J709" s="8">
        <f t="shared" si="195"/>
        <v>18262.257000000001</v>
      </c>
      <c r="K709" s="54"/>
      <c r="L709" s="9">
        <v>111.1</v>
      </c>
      <c r="M709" s="8">
        <v>30.274450000000002</v>
      </c>
      <c r="N709" s="8">
        <v>249.91640000000001</v>
      </c>
      <c r="O709" s="8">
        <v>47.538269999999997</v>
      </c>
      <c r="P709" s="8">
        <f t="shared" si="197"/>
        <v>327.72912000000002</v>
      </c>
      <c r="Q709" s="8">
        <f t="shared" si="196"/>
        <v>3949.1358960000002</v>
      </c>
      <c r="R709" s="11" t="s">
        <v>121</v>
      </c>
      <c r="S709" s="9">
        <f t="shared" si="198"/>
        <v>553.26728535857455</v>
      </c>
      <c r="T709" s="25">
        <v>0</v>
      </c>
      <c r="W709" s="139">
        <f t="shared" si="151"/>
        <v>18972.5527</v>
      </c>
      <c r="X709" s="139">
        <f t="shared" si="160"/>
        <v>19223.039414166666</v>
      </c>
      <c r="Z709" s="139">
        <f t="shared" si="152"/>
        <v>44109.789199999999</v>
      </c>
      <c r="AA709" s="139">
        <f t="shared" si="161"/>
        <v>129323.52703000003</v>
      </c>
      <c r="AC709" s="84">
        <v>8000</v>
      </c>
      <c r="AD709" s="84">
        <v>30000</v>
      </c>
      <c r="AE709" s="84">
        <v>100</v>
      </c>
      <c r="AF709" s="84">
        <v>6</v>
      </c>
      <c r="AG709" s="84">
        <v>10</v>
      </c>
      <c r="AH709" s="84">
        <v>35000</v>
      </c>
    </row>
    <row r="710" spans="1:34" ht="20.100000000000001" customHeight="1">
      <c r="A710" s="65">
        <v>42531</v>
      </c>
      <c r="B710" s="64">
        <v>0.3527777777777778</v>
      </c>
      <c r="C710" s="8">
        <v>113</v>
      </c>
      <c r="D710" s="8">
        <v>475380</v>
      </c>
      <c r="E710" s="8">
        <f>D710-D709</f>
        <v>11350</v>
      </c>
      <c r="F710" s="9">
        <v>7.46</v>
      </c>
      <c r="G710" s="9">
        <v>74.400000000000006</v>
      </c>
      <c r="H710" s="8">
        <v>900.6</v>
      </c>
      <c r="I710" s="8">
        <v>1486.26</v>
      </c>
      <c r="J710" s="8">
        <f t="shared" ref="J710:J715" si="199">E710*I710/1000</f>
        <v>16869.050999999999</v>
      </c>
      <c r="K710" s="54"/>
      <c r="L710" s="9">
        <v>112.6</v>
      </c>
      <c r="M710" s="8">
        <v>44.933990000000001</v>
      </c>
      <c r="N710" s="8">
        <v>213.03586000000001</v>
      </c>
      <c r="O710" s="8">
        <v>44.684330000000003</v>
      </c>
      <c r="P710" s="8">
        <f t="shared" si="197"/>
        <v>302.65418</v>
      </c>
      <c r="Q710" s="8">
        <f t="shared" ref="Q710:Q715" si="200">E710*P710/1000</f>
        <v>3435.1249429999998</v>
      </c>
      <c r="R710" s="11" t="s">
        <v>121</v>
      </c>
      <c r="S710" s="9">
        <f t="shared" si="198"/>
        <v>477.80119697071137</v>
      </c>
      <c r="T710" s="25">
        <v>0</v>
      </c>
      <c r="W710" s="139">
        <f t="shared" si="151"/>
        <v>18399.099450000002</v>
      </c>
      <c r="X710" s="139">
        <f t="shared" si="160"/>
        <v>19282.658564166668</v>
      </c>
      <c r="Z710" s="139">
        <f t="shared" si="152"/>
        <v>46403.602199999994</v>
      </c>
      <c r="AA710" s="139">
        <f t="shared" si="161"/>
        <v>128608.09722999998</v>
      </c>
      <c r="AC710" s="84">
        <v>8000</v>
      </c>
      <c r="AD710" s="84">
        <v>30000</v>
      </c>
      <c r="AE710" s="84">
        <v>100</v>
      </c>
      <c r="AF710" s="84">
        <v>6</v>
      </c>
      <c r="AG710" s="84">
        <v>10</v>
      </c>
      <c r="AH710" s="84">
        <v>35000</v>
      </c>
    </row>
    <row r="711" spans="1:34" ht="20.100000000000001" customHeight="1">
      <c r="A711" s="65">
        <v>42538</v>
      </c>
      <c r="B711" s="64">
        <v>0.3659722222222222</v>
      </c>
      <c r="C711" s="8">
        <v>134</v>
      </c>
      <c r="D711" s="8">
        <v>488780</v>
      </c>
      <c r="E711" s="8">
        <f>D711-D710</f>
        <v>13400</v>
      </c>
      <c r="F711" s="9">
        <v>7.86</v>
      </c>
      <c r="G711" s="9">
        <v>66</v>
      </c>
      <c r="H711" s="8">
        <v>924.4</v>
      </c>
      <c r="I711" s="8">
        <v>1569.5</v>
      </c>
      <c r="J711" s="8">
        <f t="shared" si="199"/>
        <v>21031.3</v>
      </c>
      <c r="K711" s="54"/>
      <c r="L711" s="9">
        <v>147.69999999999999</v>
      </c>
      <c r="M711" s="8">
        <v>67.558639999999997</v>
      </c>
      <c r="N711" s="8">
        <v>183.57274000000001</v>
      </c>
      <c r="O711" s="8">
        <v>22.295480000000001</v>
      </c>
      <c r="P711" s="8">
        <f t="shared" ref="P711:P716" si="201">M711+N711+O711</f>
        <v>273.42686000000003</v>
      </c>
      <c r="Q711" s="8">
        <f t="shared" si="200"/>
        <v>3663.9199240000007</v>
      </c>
      <c r="R711" s="11" t="s">
        <v>121</v>
      </c>
      <c r="S711" s="9">
        <f t="shared" si="198"/>
        <v>497.37375705707439</v>
      </c>
      <c r="T711" s="25">
        <v>0</v>
      </c>
      <c r="W711" s="139">
        <f t="shared" si="151"/>
        <v>18852.552100000001</v>
      </c>
      <c r="X711" s="139">
        <f t="shared" si="160"/>
        <v>19485.286747499998</v>
      </c>
      <c r="Z711" s="139">
        <f t="shared" si="152"/>
        <v>44589.791599999997</v>
      </c>
      <c r="AA711" s="139">
        <f t="shared" si="161"/>
        <v>126176.55903</v>
      </c>
      <c r="AC711" s="84">
        <v>8000</v>
      </c>
      <c r="AD711" s="84">
        <v>30000</v>
      </c>
      <c r="AE711" s="84">
        <v>100</v>
      </c>
      <c r="AF711" s="84">
        <v>6</v>
      </c>
      <c r="AG711" s="84">
        <v>10</v>
      </c>
      <c r="AH711" s="84">
        <v>35000</v>
      </c>
    </row>
    <row r="712" spans="1:34" ht="20.100000000000001" customHeight="1">
      <c r="A712" s="65">
        <v>42545</v>
      </c>
      <c r="B712" s="64">
        <v>0.35486111111111113</v>
      </c>
      <c r="C712" s="8">
        <v>136</v>
      </c>
      <c r="D712" s="8">
        <v>2330</v>
      </c>
      <c r="E712" s="8">
        <v>13548</v>
      </c>
      <c r="F712" s="9">
        <v>7.81</v>
      </c>
      <c r="G712" s="9">
        <v>75.599999999999994</v>
      </c>
      <c r="H712" s="8">
        <v>913.6</v>
      </c>
      <c r="I712" s="8">
        <v>1632.23</v>
      </c>
      <c r="J712" s="8">
        <f t="shared" si="199"/>
        <v>22113.45204</v>
      </c>
      <c r="K712" s="54"/>
      <c r="L712" s="9">
        <v>156.30000000000001</v>
      </c>
      <c r="M712" s="8">
        <v>43.707549999999998</v>
      </c>
      <c r="N712" s="8">
        <v>197.46727999999999</v>
      </c>
      <c r="O712" s="8">
        <v>28.840150000000001</v>
      </c>
      <c r="P712" s="8">
        <f t="shared" si="201"/>
        <v>270.01497999999998</v>
      </c>
      <c r="Q712" s="8">
        <f t="shared" si="200"/>
        <v>3658.1629490400001</v>
      </c>
      <c r="R712" s="11" t="s">
        <v>121</v>
      </c>
      <c r="S712" s="9">
        <f t="shared" ref="S712:S717" si="202">((O712*14/87)+(N712*14/101)+(M712*14/117))*(E712/1000)</f>
        <v>504.5628681442704</v>
      </c>
      <c r="T712" s="25">
        <v>0</v>
      </c>
      <c r="W712" s="139">
        <f t="shared" si="151"/>
        <v>19569.015010000003</v>
      </c>
      <c r="X712" s="139">
        <f t="shared" si="160"/>
        <v>19504.115917499999</v>
      </c>
      <c r="Z712" s="139">
        <f t="shared" si="152"/>
        <v>41723.939959999989</v>
      </c>
      <c r="AA712" s="139">
        <f t="shared" si="161"/>
        <v>125950.60899000001</v>
      </c>
      <c r="AC712" s="84">
        <v>8000</v>
      </c>
      <c r="AD712" s="84">
        <v>30000</v>
      </c>
      <c r="AE712" s="84">
        <v>100</v>
      </c>
      <c r="AF712" s="84">
        <v>6</v>
      </c>
      <c r="AG712" s="84">
        <v>10</v>
      </c>
      <c r="AH712" s="84">
        <v>35000</v>
      </c>
    </row>
    <row r="713" spans="1:34" ht="20.100000000000001" customHeight="1">
      <c r="A713" s="65">
        <v>42552</v>
      </c>
      <c r="B713" s="64">
        <v>0.35833333333333334</v>
      </c>
      <c r="C713" s="8">
        <v>101</v>
      </c>
      <c r="D713" s="8">
        <v>12500</v>
      </c>
      <c r="E713" s="8">
        <f t="shared" ref="E713:E719" si="203">D713-D712</f>
        <v>10170</v>
      </c>
      <c r="F713" s="9">
        <v>7.65</v>
      </c>
      <c r="G713" s="9">
        <v>65.2</v>
      </c>
      <c r="H713" s="8">
        <v>890</v>
      </c>
      <c r="I713" s="8">
        <v>1635.98</v>
      </c>
      <c r="J713" s="8">
        <f t="shared" si="199"/>
        <v>16637.9166</v>
      </c>
      <c r="K713" s="54"/>
      <c r="L713" s="9">
        <v>96.11</v>
      </c>
      <c r="M713" s="8">
        <v>116.24056</v>
      </c>
      <c r="N713" s="8">
        <v>227.16569000000001</v>
      </c>
      <c r="O713" s="8">
        <v>49.044930000000001</v>
      </c>
      <c r="P713" s="8">
        <f t="shared" si="201"/>
        <v>392.45118000000002</v>
      </c>
      <c r="Q713" s="8">
        <f t="shared" si="200"/>
        <v>3991.2285006000002</v>
      </c>
      <c r="R713" s="11" t="s">
        <v>121</v>
      </c>
      <c r="S713" s="9">
        <f t="shared" si="202"/>
        <v>541.95653263275995</v>
      </c>
      <c r="T713" s="25">
        <v>0</v>
      </c>
      <c r="W713" s="139">
        <f t="shared" si="151"/>
        <v>19162.929909999999</v>
      </c>
      <c r="X713" s="139">
        <f t="shared" si="160"/>
        <v>19440.470300833334</v>
      </c>
      <c r="Z713" s="139">
        <f t="shared" si="152"/>
        <v>43348.280360000004</v>
      </c>
      <c r="AA713" s="139">
        <f t="shared" si="161"/>
        <v>126714.35639</v>
      </c>
      <c r="AC713" s="84">
        <v>8000</v>
      </c>
      <c r="AD713" s="84">
        <v>30000</v>
      </c>
      <c r="AE713" s="84">
        <v>100</v>
      </c>
      <c r="AF713" s="84">
        <v>6</v>
      </c>
      <c r="AG713" s="84">
        <v>10</v>
      </c>
      <c r="AH713" s="84">
        <v>35000</v>
      </c>
    </row>
    <row r="714" spans="1:34" ht="20.100000000000001" customHeight="1">
      <c r="A714" s="65">
        <v>42559</v>
      </c>
      <c r="B714" s="64">
        <v>0.35625000000000001</v>
      </c>
      <c r="C714" s="8">
        <v>125</v>
      </c>
      <c r="D714" s="8">
        <v>24800</v>
      </c>
      <c r="E714" s="8">
        <f t="shared" si="203"/>
        <v>12300</v>
      </c>
      <c r="F714" s="9">
        <v>7.31</v>
      </c>
      <c r="G714" s="9">
        <v>74.400000000000006</v>
      </c>
      <c r="H714" s="8">
        <v>804.4</v>
      </c>
      <c r="I714" s="8">
        <v>1503.09</v>
      </c>
      <c r="J714" s="8">
        <f t="shared" si="199"/>
        <v>18488.007000000001</v>
      </c>
      <c r="K714" s="54"/>
      <c r="L714" s="9">
        <v>122.8</v>
      </c>
      <c r="M714" s="8">
        <v>26.566490000000002</v>
      </c>
      <c r="N714" s="8">
        <v>201.74125000000001</v>
      </c>
      <c r="O714" s="8">
        <v>40.551940000000002</v>
      </c>
      <c r="P714" s="8">
        <f t="shared" si="201"/>
        <v>268.85968000000003</v>
      </c>
      <c r="Q714" s="8">
        <f t="shared" si="200"/>
        <v>3306.9740640000005</v>
      </c>
      <c r="R714" s="11" t="s">
        <v>121</v>
      </c>
      <c r="S714" s="9">
        <f t="shared" si="202"/>
        <v>463.3241421478233</v>
      </c>
      <c r="T714" s="25">
        <v>0</v>
      </c>
      <c r="W714" s="139">
        <f t="shared" si="151"/>
        <v>19567.66891</v>
      </c>
      <c r="X714" s="139">
        <f t="shared" si="160"/>
        <v>19367.422417500002</v>
      </c>
      <c r="Z714" s="139">
        <f t="shared" si="152"/>
        <v>41729.324359999999</v>
      </c>
      <c r="AA714" s="139">
        <f t="shared" si="161"/>
        <v>127590.93098999999</v>
      </c>
      <c r="AC714" s="84">
        <v>8000</v>
      </c>
      <c r="AD714" s="84">
        <v>30000</v>
      </c>
      <c r="AE714" s="84">
        <v>100</v>
      </c>
      <c r="AF714" s="84">
        <v>6</v>
      </c>
      <c r="AG714" s="84">
        <v>10</v>
      </c>
      <c r="AH714" s="84">
        <v>35000</v>
      </c>
    </row>
    <row r="715" spans="1:34" ht="20.100000000000001" customHeight="1">
      <c r="A715" s="65">
        <v>42566</v>
      </c>
      <c r="B715" s="64">
        <v>0.36180555555555555</v>
      </c>
      <c r="C715" s="8">
        <v>129</v>
      </c>
      <c r="D715" s="8">
        <v>37700</v>
      </c>
      <c r="E715" s="8">
        <f t="shared" si="203"/>
        <v>12900</v>
      </c>
      <c r="F715" s="9">
        <v>7.59</v>
      </c>
      <c r="G715" s="9">
        <v>91.6</v>
      </c>
      <c r="H715" s="8">
        <v>1028.8</v>
      </c>
      <c r="I715" s="8">
        <v>1782</v>
      </c>
      <c r="J715" s="8">
        <f t="shared" si="199"/>
        <v>22987.8</v>
      </c>
      <c r="K715" s="54"/>
      <c r="L715" s="9">
        <v>100</v>
      </c>
      <c r="M715" s="8">
        <v>221.02356</v>
      </c>
      <c r="N715" s="8">
        <v>239.29516000000001</v>
      </c>
      <c r="O715" s="8">
        <v>42.024749999999997</v>
      </c>
      <c r="P715" s="8">
        <f t="shared" si="201"/>
        <v>502.34346999999997</v>
      </c>
      <c r="Q715" s="8">
        <f t="shared" si="200"/>
        <v>6480.2307629999996</v>
      </c>
      <c r="R715" s="11" t="s">
        <v>121</v>
      </c>
      <c r="S715" s="9">
        <f t="shared" si="202"/>
        <v>856.29546197856962</v>
      </c>
      <c r="T715" s="25">
        <v>0</v>
      </c>
      <c r="W715" s="139">
        <f t="shared" si="151"/>
        <v>20056.79391</v>
      </c>
      <c r="X715" s="139">
        <f t="shared" si="160"/>
        <v>19431.148469999996</v>
      </c>
      <c r="Z715" s="139">
        <f t="shared" si="152"/>
        <v>39772.824359999999</v>
      </c>
      <c r="AA715" s="139">
        <f t="shared" si="161"/>
        <v>126826.21836000003</v>
      </c>
      <c r="AC715" s="84">
        <v>8000</v>
      </c>
      <c r="AD715" s="84">
        <v>30000</v>
      </c>
      <c r="AE715" s="84">
        <v>100</v>
      </c>
      <c r="AF715" s="84">
        <v>6</v>
      </c>
      <c r="AG715" s="84">
        <v>10</v>
      </c>
      <c r="AH715" s="84">
        <v>35000</v>
      </c>
    </row>
    <row r="716" spans="1:34" ht="20.100000000000001" customHeight="1">
      <c r="A716" s="65">
        <v>42573</v>
      </c>
      <c r="B716" s="64">
        <v>0.36041666666666666</v>
      </c>
      <c r="C716" s="8">
        <v>115</v>
      </c>
      <c r="D716" s="8">
        <v>49650</v>
      </c>
      <c r="E716" s="8">
        <f t="shared" si="203"/>
        <v>11950</v>
      </c>
      <c r="F716" s="9">
        <v>7.31</v>
      </c>
      <c r="G716" s="9">
        <v>97</v>
      </c>
      <c r="H716" s="8">
        <v>892.6</v>
      </c>
      <c r="I716" s="8">
        <v>1761.58</v>
      </c>
      <c r="J716" s="8">
        <f t="shared" ref="J716:J721" si="204">E716*I716/1000</f>
        <v>21050.881000000001</v>
      </c>
      <c r="K716" s="54"/>
      <c r="L716" s="9">
        <v>133.5</v>
      </c>
      <c r="M716" s="8">
        <v>5.6732100000000001</v>
      </c>
      <c r="N716" s="8">
        <v>323.79968000000002</v>
      </c>
      <c r="O716" s="8">
        <v>42.577869999999997</v>
      </c>
      <c r="P716" s="8">
        <f t="shared" si="201"/>
        <v>372.05076000000003</v>
      </c>
      <c r="Q716" s="8">
        <f t="shared" ref="Q716:Q721" si="205">E716*P716/1000</f>
        <v>4446.006582</v>
      </c>
      <c r="R716" s="11" t="s">
        <v>121</v>
      </c>
      <c r="S716" s="9">
        <f t="shared" si="202"/>
        <v>626.34229134618442</v>
      </c>
      <c r="T716" s="25">
        <v>0</v>
      </c>
      <c r="W716" s="139">
        <f t="shared" si="151"/>
        <v>19791.151149999998</v>
      </c>
      <c r="X716" s="139">
        <f t="shared" si="160"/>
        <v>19492.957719999999</v>
      </c>
      <c r="Z716" s="139">
        <f t="shared" si="152"/>
        <v>40835.395400000009</v>
      </c>
      <c r="AA716" s="139">
        <f t="shared" si="161"/>
        <v>126084.50736000002</v>
      </c>
      <c r="AC716" s="84">
        <v>8000</v>
      </c>
      <c r="AD716" s="84">
        <v>30000</v>
      </c>
      <c r="AE716" s="84">
        <v>100</v>
      </c>
      <c r="AF716" s="84">
        <v>6</v>
      </c>
      <c r="AG716" s="84">
        <v>10</v>
      </c>
      <c r="AH716" s="84">
        <v>35000</v>
      </c>
    </row>
    <row r="717" spans="1:34" ht="20.100000000000001" customHeight="1">
      <c r="A717" s="65">
        <v>42580</v>
      </c>
      <c r="B717" s="64">
        <v>0.37638888888888888</v>
      </c>
      <c r="C717" s="8">
        <v>147</v>
      </c>
      <c r="D717" s="8">
        <v>63000</v>
      </c>
      <c r="E717" s="8">
        <f t="shared" si="203"/>
        <v>13350</v>
      </c>
      <c r="F717" s="9">
        <v>7.75</v>
      </c>
      <c r="G717" s="9">
        <v>95.2</v>
      </c>
      <c r="H717" s="8">
        <v>935.2</v>
      </c>
      <c r="I717" s="8">
        <v>1659.62</v>
      </c>
      <c r="J717" s="8">
        <f t="shared" si="204"/>
        <v>22155.927</v>
      </c>
      <c r="K717" s="54"/>
      <c r="L717" s="9">
        <v>112.9</v>
      </c>
      <c r="M717" s="8">
        <v>65.083759999999998</v>
      </c>
      <c r="N717" s="8">
        <v>314.24626000000001</v>
      </c>
      <c r="O717" s="8">
        <v>35.194279999999999</v>
      </c>
      <c r="P717" s="8">
        <f t="shared" ref="P717:P722" si="206">M717+N717+O717</f>
        <v>414.52429999999998</v>
      </c>
      <c r="Q717" s="8">
        <f t="shared" si="205"/>
        <v>5533.8994049999992</v>
      </c>
      <c r="R717" s="11" t="s">
        <v>121</v>
      </c>
      <c r="S717" s="9">
        <f t="shared" si="202"/>
        <v>761.08530522644469</v>
      </c>
      <c r="T717" s="25" t="s">
        <v>123</v>
      </c>
      <c r="W717" s="139">
        <f t="shared" si="151"/>
        <v>21170.653750000001</v>
      </c>
      <c r="X717" s="139">
        <f t="shared" si="160"/>
        <v>19768.71212</v>
      </c>
      <c r="Z717" s="139">
        <f t="shared" si="152"/>
        <v>35317.384999999995</v>
      </c>
      <c r="AA717" s="139">
        <f t="shared" si="161"/>
        <v>122775.45456000001</v>
      </c>
      <c r="AC717" s="84">
        <v>8000</v>
      </c>
      <c r="AD717" s="84">
        <v>30000</v>
      </c>
      <c r="AE717" s="84">
        <v>100</v>
      </c>
      <c r="AF717" s="84">
        <v>6</v>
      </c>
      <c r="AG717" s="84">
        <v>10</v>
      </c>
      <c r="AH717" s="84">
        <v>35000</v>
      </c>
    </row>
    <row r="718" spans="1:34" ht="20.100000000000001" customHeight="1">
      <c r="A718" s="65">
        <v>42587</v>
      </c>
      <c r="B718" s="64">
        <v>0.37361111111111112</v>
      </c>
      <c r="C718" s="8">
        <v>35</v>
      </c>
      <c r="D718" s="8">
        <v>66460</v>
      </c>
      <c r="E718" s="8">
        <f t="shared" si="203"/>
        <v>3460</v>
      </c>
      <c r="F718" s="9">
        <v>7.46</v>
      </c>
      <c r="G718" s="9">
        <v>150</v>
      </c>
      <c r="H718" s="8">
        <v>1181.8</v>
      </c>
      <c r="I718" s="8">
        <v>1894.74</v>
      </c>
      <c r="J718" s="8">
        <f t="shared" si="204"/>
        <v>6555.8004000000001</v>
      </c>
      <c r="K718" s="54"/>
      <c r="L718" s="9">
        <v>25.2</v>
      </c>
      <c r="M718" s="8">
        <v>700.69375000000002</v>
      </c>
      <c r="N718" s="8">
        <v>306.09661999999997</v>
      </c>
      <c r="O718" s="8">
        <v>142.38343</v>
      </c>
      <c r="P718" s="8">
        <f t="shared" si="206"/>
        <v>1149.1738</v>
      </c>
      <c r="Q718" s="8">
        <f t="shared" si="205"/>
        <v>3976.1413480000001</v>
      </c>
      <c r="R718" s="11" t="s">
        <v>121</v>
      </c>
      <c r="S718" s="9">
        <f t="shared" ref="S718:S723" si="207">((O718*14/87)+(N718*14/101)+(M718*14/117))*(E718/1000)</f>
        <v>516.18081666494265</v>
      </c>
      <c r="T718" s="25" t="s">
        <v>123</v>
      </c>
      <c r="W718" s="139">
        <f t="shared" ref="W718:W781" si="208">AVERAGE(J715:J718)</f>
        <v>18187.602099999996</v>
      </c>
      <c r="X718" s="139">
        <f t="shared" si="160"/>
        <v>18718.123486666667</v>
      </c>
      <c r="Z718" s="139">
        <f t="shared" ref="Z718:Z781" si="209">120000-(SUM(J715:J718))</f>
        <v>47249.591600000014</v>
      </c>
      <c r="AA718" s="139">
        <f t="shared" si="161"/>
        <v>135382.51815999998</v>
      </c>
      <c r="AC718" s="84">
        <v>8000</v>
      </c>
      <c r="AD718" s="84">
        <v>30000</v>
      </c>
      <c r="AE718" s="84">
        <v>100</v>
      </c>
      <c r="AF718" s="84">
        <v>6</v>
      </c>
      <c r="AG718" s="84">
        <v>10</v>
      </c>
      <c r="AH718" s="84">
        <v>35000</v>
      </c>
    </row>
    <row r="719" spans="1:34" ht="20.100000000000001" customHeight="1">
      <c r="A719" s="65">
        <v>42594</v>
      </c>
      <c r="B719" s="64">
        <v>0.38194444444444442</v>
      </c>
      <c r="C719" s="8">
        <v>47</v>
      </c>
      <c r="D719" s="8">
        <v>71210</v>
      </c>
      <c r="E719" s="8">
        <f t="shared" si="203"/>
        <v>4750</v>
      </c>
      <c r="F719" s="9">
        <v>7.75</v>
      </c>
      <c r="G719" s="9">
        <v>76.400000000000006</v>
      </c>
      <c r="H719" s="8">
        <v>802.2</v>
      </c>
      <c r="I719" s="8">
        <v>1377.93</v>
      </c>
      <c r="J719" s="8">
        <f t="shared" si="204"/>
        <v>6545.1674999999996</v>
      </c>
      <c r="K719" s="54"/>
      <c r="L719" s="9">
        <v>13.8</v>
      </c>
      <c r="M719" s="8">
        <v>541.29154000000005</v>
      </c>
      <c r="N719" s="8">
        <v>228.46301</v>
      </c>
      <c r="O719" s="8">
        <v>88.413269999999997</v>
      </c>
      <c r="P719" s="8">
        <f t="shared" si="206"/>
        <v>858.16782000000012</v>
      </c>
      <c r="Q719" s="8">
        <f t="shared" si="205"/>
        <v>4076.2971450000005</v>
      </c>
      <c r="R719" s="11" t="s">
        <v>121</v>
      </c>
      <c r="S719" s="9">
        <f t="shared" si="207"/>
        <v>525.66108045387568</v>
      </c>
      <c r="T719" s="25" t="s">
        <v>123</v>
      </c>
      <c r="W719" s="139">
        <f t="shared" si="208"/>
        <v>14076.943975000002</v>
      </c>
      <c r="X719" s="139">
        <f t="shared" si="160"/>
        <v>17662.096661666666</v>
      </c>
      <c r="Z719" s="139">
        <f t="shared" si="209"/>
        <v>63692.224099999992</v>
      </c>
      <c r="AA719" s="139">
        <f t="shared" si="161"/>
        <v>148054.84005999999</v>
      </c>
      <c r="AC719" s="84">
        <v>8000</v>
      </c>
      <c r="AD719" s="84">
        <v>30000</v>
      </c>
      <c r="AE719" s="84">
        <v>100</v>
      </c>
      <c r="AF719" s="84">
        <v>6</v>
      </c>
      <c r="AG719" s="84">
        <v>10</v>
      </c>
      <c r="AH719" s="84">
        <v>35000</v>
      </c>
    </row>
    <row r="720" spans="1:34" ht="20.100000000000001" customHeight="1">
      <c r="A720" s="65">
        <v>42601</v>
      </c>
      <c r="B720" s="64">
        <v>0.3659722222222222</v>
      </c>
      <c r="C720" s="8">
        <v>107</v>
      </c>
      <c r="D720" s="8">
        <v>81660</v>
      </c>
      <c r="E720" s="8">
        <f t="shared" ref="E720:E725" si="210">D720-D719</f>
        <v>10450</v>
      </c>
      <c r="F720" s="9">
        <v>7.6</v>
      </c>
      <c r="G720" s="9">
        <v>56.4</v>
      </c>
      <c r="H720" s="8">
        <v>898.2</v>
      </c>
      <c r="I720" s="8">
        <v>1542.11</v>
      </c>
      <c r="J720" s="8">
        <f t="shared" si="204"/>
        <v>16115.049499999997</v>
      </c>
      <c r="K720" s="54"/>
      <c r="L720" s="9">
        <v>53.07</v>
      </c>
      <c r="M720" s="8">
        <v>71.79898</v>
      </c>
      <c r="N720" s="8">
        <v>288.36845</v>
      </c>
      <c r="O720" s="8">
        <v>20.778410000000001</v>
      </c>
      <c r="P720" s="8">
        <f t="shared" si="206"/>
        <v>380.94583999999998</v>
      </c>
      <c r="Q720" s="8">
        <f t="shared" si="205"/>
        <v>3980.8840279999999</v>
      </c>
      <c r="R720" s="11" t="s">
        <v>121</v>
      </c>
      <c r="S720" s="9">
        <f t="shared" si="207"/>
        <v>542.42655617137791</v>
      </c>
      <c r="T720" s="25" t="s">
        <v>123</v>
      </c>
      <c r="W720" s="139">
        <f t="shared" si="208"/>
        <v>12842.986099999998</v>
      </c>
      <c r="X720" s="139">
        <f t="shared" si="160"/>
        <v>17401.050753333333</v>
      </c>
      <c r="Z720" s="139">
        <f t="shared" si="209"/>
        <v>68628.055600000007</v>
      </c>
      <c r="AA720" s="139">
        <f t="shared" si="161"/>
        <v>151187.39095999999</v>
      </c>
      <c r="AC720" s="84">
        <v>8000</v>
      </c>
      <c r="AD720" s="84">
        <v>30000</v>
      </c>
      <c r="AE720" s="84">
        <v>100</v>
      </c>
      <c r="AF720" s="84">
        <v>6</v>
      </c>
      <c r="AG720" s="84">
        <v>10</v>
      </c>
      <c r="AH720" s="84">
        <v>35000</v>
      </c>
    </row>
    <row r="721" spans="1:34" ht="20.100000000000001" customHeight="1">
      <c r="A721" s="65">
        <v>42608</v>
      </c>
      <c r="B721" s="64">
        <v>0.3520833333333333</v>
      </c>
      <c r="C721" s="8">
        <v>144</v>
      </c>
      <c r="D721" s="8">
        <v>95980</v>
      </c>
      <c r="E721" s="8">
        <f t="shared" si="210"/>
        <v>14320</v>
      </c>
      <c r="F721" s="9">
        <v>7.75</v>
      </c>
      <c r="G721" s="9">
        <v>56</v>
      </c>
      <c r="H721" s="8">
        <v>878.4</v>
      </c>
      <c r="I721" s="8">
        <v>1462.14</v>
      </c>
      <c r="J721" s="8">
        <f t="shared" si="204"/>
        <v>20937.844799999999</v>
      </c>
      <c r="K721" s="54"/>
      <c r="L721" s="9">
        <v>94.36</v>
      </c>
      <c r="M721" s="8">
        <v>3.7788200000000001</v>
      </c>
      <c r="N721" s="8">
        <v>388.71469000000002</v>
      </c>
      <c r="O721" s="8">
        <v>45.943469999999998</v>
      </c>
      <c r="P721" s="8">
        <f t="shared" si="206"/>
        <v>438.43698000000001</v>
      </c>
      <c r="Q721" s="8">
        <f t="shared" si="205"/>
        <v>6278.4175536000002</v>
      </c>
      <c r="R721" s="11" t="s">
        <v>121</v>
      </c>
      <c r="S721" s="9">
        <f t="shared" si="207"/>
        <v>883.92509419490455</v>
      </c>
      <c r="T721" s="25">
        <v>0</v>
      </c>
      <c r="W721" s="139">
        <f t="shared" si="208"/>
        <v>12538.465549999999</v>
      </c>
      <c r="X721" s="139">
        <f t="shared" si="160"/>
        <v>17624.016403333331</v>
      </c>
      <c r="Z721" s="139">
        <f t="shared" si="209"/>
        <v>69846.137799999997</v>
      </c>
      <c r="AA721" s="139">
        <f t="shared" si="161"/>
        <v>148511.80316000001</v>
      </c>
      <c r="AC721" s="84">
        <v>8000</v>
      </c>
      <c r="AD721" s="84">
        <v>30000</v>
      </c>
      <c r="AE721" s="84">
        <v>100</v>
      </c>
      <c r="AF721" s="84">
        <v>6</v>
      </c>
      <c r="AG721" s="84">
        <v>10</v>
      </c>
      <c r="AH721" s="84">
        <v>35000</v>
      </c>
    </row>
    <row r="722" spans="1:34" ht="20.100000000000001" customHeight="1">
      <c r="A722" s="65">
        <v>42615</v>
      </c>
      <c r="B722" s="64">
        <v>0.3527777777777778</v>
      </c>
      <c r="C722" s="8">
        <v>98</v>
      </c>
      <c r="D722" s="8">
        <v>107120</v>
      </c>
      <c r="E722" s="8">
        <f t="shared" si="210"/>
        <v>11140</v>
      </c>
      <c r="F722" s="9">
        <v>7.22</v>
      </c>
      <c r="G722" s="9">
        <v>57.6</v>
      </c>
      <c r="H722" s="8"/>
      <c r="I722" s="8">
        <v>1575.81</v>
      </c>
      <c r="J722" s="8">
        <f t="shared" ref="J722:J727" si="211">E722*I722/1000</f>
        <v>17554.523399999998</v>
      </c>
      <c r="K722" s="54"/>
      <c r="L722" s="9">
        <v>102.6</v>
      </c>
      <c r="M722" s="8">
        <v>174.97525999999999</v>
      </c>
      <c r="N722" s="8">
        <v>284.37675000000002</v>
      </c>
      <c r="O722" s="8">
        <v>23.7163</v>
      </c>
      <c r="P722" s="8">
        <f t="shared" si="206"/>
        <v>483.06831</v>
      </c>
      <c r="Q722" s="8">
        <f t="shared" ref="Q722:Q727" si="212">E722*P722/1000</f>
        <v>5381.3809733999997</v>
      </c>
      <c r="R722" s="11" t="s">
        <v>121</v>
      </c>
      <c r="S722" s="9">
        <f t="shared" si="207"/>
        <v>714.87815311150337</v>
      </c>
      <c r="T722" s="25">
        <v>0</v>
      </c>
      <c r="W722" s="139">
        <f t="shared" si="208"/>
        <v>15288.146299999999</v>
      </c>
      <c r="X722" s="139">
        <f t="shared" si="160"/>
        <v>17681.139103333335</v>
      </c>
      <c r="Z722" s="139">
        <f t="shared" si="209"/>
        <v>58847.414800000006</v>
      </c>
      <c r="AA722" s="139">
        <f t="shared" si="161"/>
        <v>147826.33075999998</v>
      </c>
      <c r="AC722" s="84">
        <v>8000</v>
      </c>
      <c r="AD722" s="84">
        <v>30000</v>
      </c>
      <c r="AE722" s="84">
        <v>100</v>
      </c>
      <c r="AF722" s="84">
        <v>6</v>
      </c>
      <c r="AG722" s="84">
        <v>10</v>
      </c>
      <c r="AH722" s="84">
        <v>35000</v>
      </c>
    </row>
    <row r="723" spans="1:34" ht="20.100000000000001" customHeight="1">
      <c r="A723" s="65">
        <v>42622</v>
      </c>
      <c r="B723" s="64">
        <v>0.35416666666666669</v>
      </c>
      <c r="C723" s="8">
        <v>156</v>
      </c>
      <c r="D723" s="8">
        <v>121220</v>
      </c>
      <c r="E723" s="8">
        <f t="shared" si="210"/>
        <v>14100</v>
      </c>
      <c r="F723" s="9">
        <v>7.42</v>
      </c>
      <c r="G723" s="9">
        <v>57.6</v>
      </c>
      <c r="H723" s="8"/>
      <c r="I723" s="8">
        <v>1702.12</v>
      </c>
      <c r="J723" s="8">
        <f t="shared" si="211"/>
        <v>23999.892</v>
      </c>
      <c r="K723" s="54"/>
      <c r="L723" s="9">
        <v>128.1</v>
      </c>
      <c r="M723" s="8">
        <v>93.059290000000004</v>
      </c>
      <c r="N723" s="8">
        <v>330.25979999999998</v>
      </c>
      <c r="O723" s="8">
        <v>55.610669999999999</v>
      </c>
      <c r="P723" s="8">
        <f t="shared" ref="P723:P728" si="213">M723+N723+O723</f>
        <v>478.92975999999999</v>
      </c>
      <c r="Q723" s="8">
        <f t="shared" si="212"/>
        <v>6752.909615999999</v>
      </c>
      <c r="R723" s="11" t="s">
        <v>121</v>
      </c>
      <c r="S723" s="9">
        <f t="shared" si="207"/>
        <v>928.66448235463213</v>
      </c>
      <c r="T723" s="25">
        <v>0</v>
      </c>
      <c r="W723" s="139">
        <f t="shared" si="208"/>
        <v>19651.827424999999</v>
      </c>
      <c r="X723" s="139">
        <f t="shared" si="160"/>
        <v>17928.521769999999</v>
      </c>
      <c r="Z723" s="139">
        <f t="shared" si="209"/>
        <v>41392.690300000002</v>
      </c>
      <c r="AA723" s="139">
        <f t="shared" si="161"/>
        <v>144857.73876000001</v>
      </c>
      <c r="AC723" s="84">
        <v>8000</v>
      </c>
      <c r="AD723" s="84">
        <v>30000</v>
      </c>
      <c r="AE723" s="84">
        <v>100</v>
      </c>
      <c r="AF723" s="84">
        <v>6</v>
      </c>
      <c r="AG723" s="84">
        <v>10</v>
      </c>
      <c r="AH723" s="84">
        <v>35000</v>
      </c>
    </row>
    <row r="724" spans="1:34" ht="20.100000000000001" customHeight="1">
      <c r="A724" s="65">
        <v>42629</v>
      </c>
      <c r="B724" s="64">
        <v>0.35972222222222222</v>
      </c>
      <c r="C724" s="8">
        <v>118</v>
      </c>
      <c r="D724" s="8">
        <v>133000</v>
      </c>
      <c r="E724" s="8">
        <f t="shared" si="210"/>
        <v>11780</v>
      </c>
      <c r="F724" s="9">
        <v>7.87</v>
      </c>
      <c r="G724" s="9">
        <v>59.6</v>
      </c>
      <c r="H724" s="8"/>
      <c r="I724" s="8">
        <v>1922.2</v>
      </c>
      <c r="J724" s="8">
        <f t="shared" si="211"/>
        <v>22643.516</v>
      </c>
      <c r="K724" s="54"/>
      <c r="L724" s="9">
        <v>92.88</v>
      </c>
      <c r="M724" s="8">
        <v>141.96427</v>
      </c>
      <c r="N724" s="8">
        <v>416.52690999999999</v>
      </c>
      <c r="O724" s="8">
        <v>25.028949999999998</v>
      </c>
      <c r="P724" s="8">
        <f t="shared" si="213"/>
        <v>583.52012999999999</v>
      </c>
      <c r="Q724" s="8">
        <f t="shared" si="212"/>
        <v>6873.8671314000003</v>
      </c>
      <c r="R724" s="11" t="s">
        <v>121</v>
      </c>
      <c r="S724" s="9">
        <f t="shared" ref="S724:S729" si="214">((O724*14/87)+(N724*14/101)+(M724*14/117))*(E724/1000)</f>
        <v>927.68946701341781</v>
      </c>
      <c r="T724" s="25">
        <v>0</v>
      </c>
      <c r="W724" s="139">
        <f t="shared" si="208"/>
        <v>21283.944049999998</v>
      </c>
      <c r="X724" s="139">
        <f t="shared" si="160"/>
        <v>17972.693766666667</v>
      </c>
      <c r="Z724" s="139">
        <f t="shared" si="209"/>
        <v>34864.223800000007</v>
      </c>
      <c r="AA724" s="139">
        <f t="shared" si="161"/>
        <v>144327.67480000001</v>
      </c>
      <c r="AC724" s="84">
        <v>8000</v>
      </c>
      <c r="AD724" s="84">
        <v>30000</v>
      </c>
      <c r="AE724" s="84">
        <v>100</v>
      </c>
      <c r="AF724" s="84">
        <v>6</v>
      </c>
      <c r="AG724" s="84">
        <v>10</v>
      </c>
      <c r="AH724" s="84">
        <v>35000</v>
      </c>
    </row>
    <row r="725" spans="1:34" ht="20.100000000000001" customHeight="1">
      <c r="A725" s="65">
        <v>42637</v>
      </c>
      <c r="B725" s="64">
        <v>0.35486111111111113</v>
      </c>
      <c r="C725" s="8">
        <v>127</v>
      </c>
      <c r="D725" s="8">
        <v>145640</v>
      </c>
      <c r="E725" s="8">
        <f t="shared" si="210"/>
        <v>12640</v>
      </c>
      <c r="F725" s="9">
        <v>7.59</v>
      </c>
      <c r="G725" s="9">
        <v>66.400000000000006</v>
      </c>
      <c r="H725" s="8"/>
      <c r="I725" s="8">
        <v>1764.58</v>
      </c>
      <c r="J725" s="8">
        <f t="shared" si="211"/>
        <v>22304.2912</v>
      </c>
      <c r="K725" s="54"/>
      <c r="L725" s="9">
        <v>132</v>
      </c>
      <c r="M725" s="8">
        <v>72.077839999999995</v>
      </c>
      <c r="N725" s="8">
        <v>335.11908</v>
      </c>
      <c r="O725" s="8">
        <v>45.234070000000003</v>
      </c>
      <c r="P725" s="8">
        <f t="shared" si="213"/>
        <v>452.43098999999995</v>
      </c>
      <c r="Q725" s="8">
        <f t="shared" si="212"/>
        <v>5718.7277135999993</v>
      </c>
      <c r="R725" s="11" t="s">
        <v>121</v>
      </c>
      <c r="S725" s="9">
        <f t="shared" si="214"/>
        <v>788.17850336443644</v>
      </c>
      <c r="T725" s="25">
        <v>0</v>
      </c>
      <c r="W725" s="139">
        <f t="shared" si="208"/>
        <v>21625.555650000002</v>
      </c>
      <c r="X725" s="139">
        <f t="shared" si="160"/>
        <v>18444.891650000001</v>
      </c>
      <c r="Z725" s="139">
        <f t="shared" si="209"/>
        <v>33497.777399999992</v>
      </c>
      <c r="AA725" s="139">
        <f t="shared" si="161"/>
        <v>138661.3002</v>
      </c>
      <c r="AC725" s="84">
        <v>8000</v>
      </c>
      <c r="AD725" s="84">
        <v>30000</v>
      </c>
      <c r="AE725" s="84">
        <v>100</v>
      </c>
      <c r="AF725" s="84">
        <v>6</v>
      </c>
      <c r="AG725" s="84">
        <v>10</v>
      </c>
      <c r="AH725" s="84">
        <v>35000</v>
      </c>
    </row>
    <row r="726" spans="1:34" ht="20.100000000000001" customHeight="1">
      <c r="A726" s="65">
        <v>42643</v>
      </c>
      <c r="B726" s="64">
        <v>0.37708333333333338</v>
      </c>
      <c r="C726" s="8">
        <v>141</v>
      </c>
      <c r="D726" s="8">
        <v>159770</v>
      </c>
      <c r="E726" s="8">
        <f t="shared" ref="E726:E731" si="215">D726-D725</f>
        <v>14130</v>
      </c>
      <c r="F726" s="9">
        <v>7.76</v>
      </c>
      <c r="G726" s="9">
        <v>65.599999999999994</v>
      </c>
      <c r="H726" s="8"/>
      <c r="I726" s="8">
        <v>1695.22</v>
      </c>
      <c r="J726" s="8">
        <f t="shared" si="211"/>
        <v>23953.458600000002</v>
      </c>
      <c r="K726" s="54"/>
      <c r="L726" s="9">
        <v>164.7</v>
      </c>
      <c r="M726" s="8">
        <v>92.888180000000006</v>
      </c>
      <c r="N726" s="8">
        <v>221.36987999999999</v>
      </c>
      <c r="O726" s="8">
        <v>33.722160000000002</v>
      </c>
      <c r="P726" s="8">
        <f t="shared" si="213"/>
        <v>347.98022000000003</v>
      </c>
      <c r="Q726" s="8">
        <f t="shared" si="212"/>
        <v>4916.9605086000001</v>
      </c>
      <c r="R726" s="11" t="s">
        <v>121</v>
      </c>
      <c r="S726" s="9">
        <f t="shared" si="214"/>
        <v>667.30780694891939</v>
      </c>
      <c r="T726" s="25">
        <v>0</v>
      </c>
      <c r="W726" s="139">
        <f t="shared" si="208"/>
        <v>23225.28945</v>
      </c>
      <c r="X726" s="139">
        <f t="shared" ref="X726:X789" si="216">AVERAGE(J715:J726)</f>
        <v>18900.345949999999</v>
      </c>
      <c r="Z726" s="139">
        <f t="shared" si="209"/>
        <v>27098.842199999999</v>
      </c>
      <c r="AA726" s="139">
        <f t="shared" ref="AA726:AA789" si="217">360000-(SUM(J715:J726))</f>
        <v>133195.8486</v>
      </c>
      <c r="AC726" s="84">
        <v>8000</v>
      </c>
      <c r="AD726" s="84">
        <v>30000</v>
      </c>
      <c r="AE726" s="84">
        <v>100</v>
      </c>
      <c r="AF726" s="84">
        <v>6</v>
      </c>
      <c r="AG726" s="84">
        <v>10</v>
      </c>
      <c r="AH726" s="84">
        <v>35000</v>
      </c>
    </row>
    <row r="727" spans="1:34" ht="20.100000000000001" customHeight="1">
      <c r="A727" s="65">
        <v>42650</v>
      </c>
      <c r="B727" s="64">
        <v>0.36388888888888887</v>
      </c>
      <c r="C727" s="8">
        <v>116</v>
      </c>
      <c r="D727" s="8">
        <v>171430</v>
      </c>
      <c r="E727" s="8">
        <f t="shared" si="215"/>
        <v>11660</v>
      </c>
      <c r="F727" s="9">
        <v>7.86</v>
      </c>
      <c r="G727" s="9">
        <v>72.8</v>
      </c>
      <c r="H727" s="8"/>
      <c r="I727" s="8">
        <v>1764.94</v>
      </c>
      <c r="J727" s="8">
        <f t="shared" si="211"/>
        <v>20579.200400000002</v>
      </c>
      <c r="K727" s="54"/>
      <c r="L727" s="9">
        <v>126</v>
      </c>
      <c r="M727" s="8">
        <v>72.86936</v>
      </c>
      <c r="N727" s="8">
        <v>251.72966</v>
      </c>
      <c r="O727" s="8">
        <v>32.525750000000002</v>
      </c>
      <c r="P727" s="8">
        <f t="shared" si="213"/>
        <v>357.12477000000001</v>
      </c>
      <c r="Q727" s="8">
        <f t="shared" si="212"/>
        <v>4164.0748181999998</v>
      </c>
      <c r="R727" s="11" t="s">
        <v>121</v>
      </c>
      <c r="S727" s="9">
        <f t="shared" si="214"/>
        <v>569.55205014245064</v>
      </c>
      <c r="T727" s="25">
        <v>0</v>
      </c>
      <c r="W727" s="139">
        <f t="shared" si="208"/>
        <v>22370.116549999999</v>
      </c>
      <c r="X727" s="139">
        <f t="shared" si="216"/>
        <v>18699.629316666669</v>
      </c>
      <c r="Z727" s="139">
        <f t="shared" si="209"/>
        <v>30519.533800000005</v>
      </c>
      <c r="AA727" s="139">
        <f t="shared" si="217"/>
        <v>135604.44819999998</v>
      </c>
      <c r="AC727" s="84">
        <v>8000</v>
      </c>
      <c r="AD727" s="84">
        <v>30000</v>
      </c>
      <c r="AE727" s="84">
        <v>100</v>
      </c>
      <c r="AF727" s="84">
        <v>6</v>
      </c>
      <c r="AG727" s="84">
        <v>10</v>
      </c>
      <c r="AH727" s="84">
        <v>35000</v>
      </c>
    </row>
    <row r="728" spans="1:34" ht="20.100000000000001" customHeight="1">
      <c r="A728" s="65">
        <v>42657</v>
      </c>
      <c r="B728" s="64">
        <v>0.35138888888888892</v>
      </c>
      <c r="C728" s="8">
        <v>128</v>
      </c>
      <c r="D728" s="8">
        <v>184170</v>
      </c>
      <c r="E728" s="8">
        <f t="shared" si="215"/>
        <v>12740</v>
      </c>
      <c r="F728" s="9">
        <v>7.7</v>
      </c>
      <c r="G728" s="9">
        <v>87.2</v>
      </c>
      <c r="H728" s="8"/>
      <c r="I728" s="8">
        <v>1964</v>
      </c>
      <c r="J728" s="8">
        <f t="shared" ref="J728:J733" si="218">E728*I728/1000</f>
        <v>25021.360000000001</v>
      </c>
      <c r="K728" s="54"/>
      <c r="L728" s="9">
        <v>108.3</v>
      </c>
      <c r="M728" s="8">
        <v>322.13047999999998</v>
      </c>
      <c r="N728" s="8">
        <v>277.94223</v>
      </c>
      <c r="O728" s="8">
        <v>21.979780000000002</v>
      </c>
      <c r="P728" s="8">
        <f t="shared" si="213"/>
        <v>622.05248999999992</v>
      </c>
      <c r="Q728" s="8">
        <f t="shared" ref="Q728:Q733" si="219">E728*P728/1000</f>
        <v>7924.9487225999992</v>
      </c>
      <c r="R728" s="11" t="s">
        <v>121</v>
      </c>
      <c r="S728" s="9">
        <f t="shared" si="214"/>
        <v>1026.9605627941125</v>
      </c>
      <c r="T728" s="25">
        <v>0</v>
      </c>
      <c r="W728" s="139">
        <f t="shared" si="208"/>
        <v>22964.577550000002</v>
      </c>
      <c r="X728" s="139">
        <f t="shared" si="216"/>
        <v>19030.502566666666</v>
      </c>
      <c r="Z728" s="139">
        <f t="shared" si="209"/>
        <v>28141.689799999993</v>
      </c>
      <c r="AA728" s="139">
        <f t="shared" si="217"/>
        <v>131633.96919999999</v>
      </c>
      <c r="AC728" s="84">
        <v>8000</v>
      </c>
      <c r="AD728" s="84">
        <v>30000</v>
      </c>
      <c r="AE728" s="84">
        <v>100</v>
      </c>
      <c r="AF728" s="84">
        <v>6</v>
      </c>
      <c r="AG728" s="84">
        <v>10</v>
      </c>
      <c r="AH728" s="84">
        <v>35000</v>
      </c>
    </row>
    <row r="729" spans="1:34" ht="20.100000000000001" customHeight="1">
      <c r="A729" s="65">
        <v>42664</v>
      </c>
      <c r="B729" s="64">
        <v>0.35555555555555557</v>
      </c>
      <c r="C729" s="8">
        <v>124</v>
      </c>
      <c r="D729" s="8">
        <v>196550</v>
      </c>
      <c r="E729" s="8">
        <f t="shared" si="215"/>
        <v>12380</v>
      </c>
      <c r="F729" s="9">
        <v>7.61</v>
      </c>
      <c r="G729" s="9">
        <v>89.2</v>
      </c>
      <c r="H729" s="8"/>
      <c r="I729" s="8">
        <v>1673.55</v>
      </c>
      <c r="J729" s="8">
        <f t="shared" si="218"/>
        <v>20718.548999999999</v>
      </c>
      <c r="K729" s="54"/>
      <c r="L729" s="9">
        <v>107</v>
      </c>
      <c r="M729" s="8">
        <v>85.197760000000002</v>
      </c>
      <c r="N729" s="8">
        <v>236.01913999999999</v>
      </c>
      <c r="O729" s="8">
        <v>38.514209999999999</v>
      </c>
      <c r="P729" s="8">
        <f t="shared" ref="P729:P734" si="220">M729+N729+O729</f>
        <v>359.73111</v>
      </c>
      <c r="Q729" s="8">
        <f t="shared" si="219"/>
        <v>4453.4711418000006</v>
      </c>
      <c r="R729" s="11" t="s">
        <v>121</v>
      </c>
      <c r="S729" s="9">
        <f t="shared" si="214"/>
        <v>607.95477548304177</v>
      </c>
      <c r="T729" s="25">
        <v>0</v>
      </c>
      <c r="W729" s="139">
        <f t="shared" si="208"/>
        <v>22568.142</v>
      </c>
      <c r="X729" s="139">
        <f t="shared" si="216"/>
        <v>18910.721066666669</v>
      </c>
      <c r="Z729" s="139">
        <f t="shared" si="209"/>
        <v>29727.432000000001</v>
      </c>
      <c r="AA729" s="139">
        <f t="shared" si="217"/>
        <v>133071.34719999996</v>
      </c>
      <c r="AC729" s="84">
        <v>8000</v>
      </c>
      <c r="AD729" s="84">
        <v>30000</v>
      </c>
      <c r="AE729" s="84">
        <v>100</v>
      </c>
      <c r="AF729" s="84">
        <v>6</v>
      </c>
      <c r="AG729" s="84">
        <v>10</v>
      </c>
      <c r="AH729" s="84">
        <v>35000</v>
      </c>
    </row>
    <row r="730" spans="1:34" ht="20.100000000000001" customHeight="1">
      <c r="A730" s="65">
        <v>42671</v>
      </c>
      <c r="B730" s="64">
        <v>0.35902777777777778</v>
      </c>
      <c r="C730" s="8">
        <v>142</v>
      </c>
      <c r="D730" s="8">
        <v>210760</v>
      </c>
      <c r="E730" s="8">
        <f t="shared" si="215"/>
        <v>14210</v>
      </c>
      <c r="F730" s="9">
        <v>7.53</v>
      </c>
      <c r="G730" s="9">
        <v>76.8</v>
      </c>
      <c r="H730" s="8"/>
      <c r="I730" s="8">
        <v>1379.96</v>
      </c>
      <c r="J730" s="8">
        <f t="shared" si="218"/>
        <v>19609.231600000003</v>
      </c>
      <c r="K730" s="54"/>
      <c r="L730" s="9">
        <v>96.8</v>
      </c>
      <c r="M730" s="8">
        <v>76.057590000000005</v>
      </c>
      <c r="N730" s="8">
        <v>193.69913</v>
      </c>
      <c r="O730" s="8">
        <v>11.462630000000001</v>
      </c>
      <c r="P730" s="8">
        <f t="shared" si="220"/>
        <v>281.21934999999996</v>
      </c>
      <c r="Q730" s="8">
        <f t="shared" si="219"/>
        <v>3996.1269634999994</v>
      </c>
      <c r="R730" s="11" t="s">
        <v>121</v>
      </c>
      <c r="S730" s="9">
        <f t="shared" ref="S730:S735" si="221">((O730*14/87)+(N730*14/101)+(M730*14/117))*(E730/1000)</f>
        <v>537.06487123315571</v>
      </c>
      <c r="T730" s="25">
        <v>0</v>
      </c>
      <c r="W730" s="139">
        <f t="shared" si="208"/>
        <v>21482.08525</v>
      </c>
      <c r="X730" s="139">
        <f t="shared" si="216"/>
        <v>19998.507000000001</v>
      </c>
      <c r="Z730" s="139">
        <f t="shared" si="209"/>
        <v>34071.659</v>
      </c>
      <c r="AA730" s="139">
        <f t="shared" si="217"/>
        <v>120017.91599999997</v>
      </c>
      <c r="AC730" s="84">
        <v>8000</v>
      </c>
      <c r="AD730" s="84">
        <v>30000</v>
      </c>
      <c r="AE730" s="84">
        <v>100</v>
      </c>
      <c r="AF730" s="84">
        <v>6</v>
      </c>
      <c r="AG730" s="84">
        <v>10</v>
      </c>
      <c r="AH730" s="84">
        <v>35000</v>
      </c>
    </row>
    <row r="731" spans="1:34" ht="20.100000000000001" customHeight="1">
      <c r="A731" s="65">
        <v>42678</v>
      </c>
      <c r="B731" s="64">
        <v>0.3979166666666667</v>
      </c>
      <c r="C731" s="8">
        <v>136</v>
      </c>
      <c r="D731" s="8">
        <v>222910</v>
      </c>
      <c r="E731" s="8">
        <f t="shared" si="215"/>
        <v>12150</v>
      </c>
      <c r="F731" s="9">
        <v>7.86</v>
      </c>
      <c r="G731" s="9">
        <v>77.2</v>
      </c>
      <c r="H731" s="8"/>
      <c r="I731" s="8">
        <v>1780.21</v>
      </c>
      <c r="J731" s="8">
        <f t="shared" si="218"/>
        <v>21629.551500000001</v>
      </c>
      <c r="K731" s="54"/>
      <c r="L731" s="9">
        <v>125.2</v>
      </c>
      <c r="M731" s="8">
        <v>164.55134000000001</v>
      </c>
      <c r="N731" s="8">
        <v>159.40456</v>
      </c>
      <c r="O731" s="8">
        <v>27.765090000000001</v>
      </c>
      <c r="P731" s="8">
        <f t="shared" si="220"/>
        <v>351.72099000000003</v>
      </c>
      <c r="Q731" s="8">
        <f t="shared" si="219"/>
        <v>4273.4100285000004</v>
      </c>
      <c r="R731" s="11" t="s">
        <v>121</v>
      </c>
      <c r="S731" s="9">
        <f t="shared" si="221"/>
        <v>561.98040205123834</v>
      </c>
      <c r="T731" s="25">
        <v>0</v>
      </c>
      <c r="W731" s="139">
        <f t="shared" si="208"/>
        <v>21744.673025</v>
      </c>
      <c r="X731" s="139">
        <f t="shared" si="216"/>
        <v>21255.539000000001</v>
      </c>
      <c r="Z731" s="139">
        <f t="shared" si="209"/>
        <v>33021.3079</v>
      </c>
      <c r="AA731" s="139">
        <f t="shared" si="217"/>
        <v>104933.53200000001</v>
      </c>
      <c r="AC731" s="84">
        <v>8000</v>
      </c>
      <c r="AD731" s="84">
        <v>30000</v>
      </c>
      <c r="AE731" s="84">
        <v>100</v>
      </c>
      <c r="AF731" s="84">
        <v>6</v>
      </c>
      <c r="AG731" s="84">
        <v>10</v>
      </c>
      <c r="AH731" s="84">
        <v>35000</v>
      </c>
    </row>
    <row r="732" spans="1:34" ht="20.100000000000001" customHeight="1">
      <c r="A732" s="65">
        <v>42685</v>
      </c>
      <c r="B732" s="64">
        <v>0.4055555555555555</v>
      </c>
      <c r="C732" s="8">
        <v>119</v>
      </c>
      <c r="D732" s="8">
        <v>234820</v>
      </c>
      <c r="E732" s="8">
        <f t="shared" ref="E732:E737" si="222">D732-D731</f>
        <v>11910</v>
      </c>
      <c r="F732" s="9">
        <v>7.72</v>
      </c>
      <c r="G732" s="9">
        <v>34.799999999999997</v>
      </c>
      <c r="H732" s="8"/>
      <c r="I732" s="8">
        <v>1462.91</v>
      </c>
      <c r="J732" s="8">
        <f t="shared" si="218"/>
        <v>17423.258100000003</v>
      </c>
      <c r="K732" s="54"/>
      <c r="L732" s="9">
        <v>62.97</v>
      </c>
      <c r="M732" s="8">
        <v>227.32987</v>
      </c>
      <c r="N732" s="8">
        <v>128.22515000000001</v>
      </c>
      <c r="O732" s="8">
        <v>36.225670000000001</v>
      </c>
      <c r="P732" s="8">
        <f t="shared" si="220"/>
        <v>391.78068999999999</v>
      </c>
      <c r="Q732" s="8">
        <f t="shared" si="219"/>
        <v>4666.1080179</v>
      </c>
      <c r="R732" s="11" t="s">
        <v>121</v>
      </c>
      <c r="S732" s="9">
        <f t="shared" si="221"/>
        <v>605.0883374363334</v>
      </c>
      <c r="T732" s="25">
        <v>0</v>
      </c>
      <c r="W732" s="139">
        <f t="shared" si="208"/>
        <v>19845.147550000002</v>
      </c>
      <c r="X732" s="139">
        <f t="shared" si="216"/>
        <v>21364.556383333336</v>
      </c>
      <c r="Z732" s="139">
        <f t="shared" si="209"/>
        <v>40619.409799999994</v>
      </c>
      <c r="AA732" s="139">
        <f t="shared" si="217"/>
        <v>103625.32339999996</v>
      </c>
      <c r="AC732" s="84">
        <v>8000</v>
      </c>
      <c r="AD732" s="84">
        <v>30000</v>
      </c>
      <c r="AE732" s="84">
        <v>100</v>
      </c>
      <c r="AF732" s="84">
        <v>6</v>
      </c>
      <c r="AG732" s="84">
        <v>10</v>
      </c>
      <c r="AH732" s="84">
        <v>35000</v>
      </c>
    </row>
    <row r="733" spans="1:34" ht="20.100000000000001" customHeight="1">
      <c r="A733" s="65">
        <v>42692</v>
      </c>
      <c r="B733" s="64">
        <v>0.39444444444444443</v>
      </c>
      <c r="C733" s="8">
        <v>113</v>
      </c>
      <c r="D733" s="8">
        <v>246110</v>
      </c>
      <c r="E733" s="8">
        <f t="shared" si="222"/>
        <v>11290</v>
      </c>
      <c r="F733" s="9">
        <v>7.49</v>
      </c>
      <c r="G733" s="9">
        <v>60</v>
      </c>
      <c r="H733" s="8"/>
      <c r="I733" s="8">
        <v>1628.22</v>
      </c>
      <c r="J733" s="8">
        <f t="shared" si="218"/>
        <v>18382.603800000001</v>
      </c>
      <c r="K733" s="54"/>
      <c r="L733" s="9">
        <v>75.510000000000005</v>
      </c>
      <c r="M733" s="8">
        <v>153.81173000000001</v>
      </c>
      <c r="N733" s="8">
        <v>114.09809</v>
      </c>
      <c r="O733" s="8">
        <v>31.324120000000001</v>
      </c>
      <c r="P733" s="8">
        <f t="shared" si="220"/>
        <v>299.23394000000002</v>
      </c>
      <c r="Q733" s="8">
        <f t="shared" si="219"/>
        <v>3378.3511826000004</v>
      </c>
      <c r="R733" s="11" t="s">
        <v>121</v>
      </c>
      <c r="S733" s="9">
        <f t="shared" si="221"/>
        <v>443.25739238873632</v>
      </c>
      <c r="T733" s="25">
        <v>0</v>
      </c>
      <c r="W733" s="139">
        <f t="shared" si="208"/>
        <v>19261.161250000001</v>
      </c>
      <c r="X733" s="139">
        <f t="shared" si="216"/>
        <v>21151.619633333336</v>
      </c>
      <c r="Z733" s="139">
        <f t="shared" si="209"/>
        <v>42955.354999999996</v>
      </c>
      <c r="AA733" s="139">
        <f t="shared" si="217"/>
        <v>106180.56439999997</v>
      </c>
      <c r="AC733" s="84">
        <v>8000</v>
      </c>
      <c r="AD733" s="84">
        <v>30000</v>
      </c>
      <c r="AE733" s="84">
        <v>100</v>
      </c>
      <c r="AF733" s="84">
        <v>6</v>
      </c>
      <c r="AG733" s="84">
        <v>10</v>
      </c>
      <c r="AH733" s="84">
        <v>35000</v>
      </c>
    </row>
    <row r="734" spans="1:34" ht="20.100000000000001" customHeight="1">
      <c r="A734" s="65">
        <v>42699</v>
      </c>
      <c r="B734" s="64">
        <v>0.39374999999999999</v>
      </c>
      <c r="C734" s="8">
        <v>151</v>
      </c>
      <c r="D734" s="8">
        <v>261200</v>
      </c>
      <c r="E734" s="8">
        <f t="shared" si="222"/>
        <v>15090</v>
      </c>
      <c r="F734" s="9">
        <v>7.73</v>
      </c>
      <c r="G734" s="9">
        <v>61.6</v>
      </c>
      <c r="H734" s="8">
        <v>1268.8</v>
      </c>
      <c r="I734" s="8">
        <v>1700.6756760000001</v>
      </c>
      <c r="J734" s="8">
        <f t="shared" ref="J734:J739" si="223">E734*I734/1000</f>
        <v>25663.19595084</v>
      </c>
      <c r="K734" s="54"/>
      <c r="L734" s="9">
        <v>158.69999999999999</v>
      </c>
      <c r="M734" s="8">
        <v>193.85888</v>
      </c>
      <c r="N734" s="8">
        <v>152.03572</v>
      </c>
      <c r="O734" s="8">
        <v>26.098479999999999</v>
      </c>
      <c r="P734" s="8">
        <f t="shared" si="220"/>
        <v>371.99307999999996</v>
      </c>
      <c r="Q734" s="8">
        <f t="shared" ref="Q734:Q739" si="224">E734*P734/1000</f>
        <v>5613.3755771999995</v>
      </c>
      <c r="R734" s="11" t="s">
        <v>121</v>
      </c>
      <c r="S734" s="9">
        <f t="shared" si="221"/>
        <v>731.42441244044073</v>
      </c>
      <c r="T734" s="25">
        <v>0</v>
      </c>
      <c r="W734" s="139">
        <f t="shared" si="208"/>
        <v>20774.652337710002</v>
      </c>
      <c r="X734" s="139">
        <f t="shared" si="216"/>
        <v>21827.342345903333</v>
      </c>
      <c r="Z734" s="139">
        <f t="shared" si="209"/>
        <v>36901.390649159992</v>
      </c>
      <c r="AA734" s="139">
        <f t="shared" si="217"/>
        <v>98071.891849159991</v>
      </c>
      <c r="AC734" s="84">
        <v>8000</v>
      </c>
      <c r="AD734" s="84">
        <v>30000</v>
      </c>
      <c r="AE734" s="84">
        <v>100</v>
      </c>
      <c r="AF734" s="84">
        <v>6</v>
      </c>
      <c r="AG734" s="84">
        <v>10</v>
      </c>
      <c r="AH734" s="84">
        <v>35000</v>
      </c>
    </row>
    <row r="735" spans="1:34" ht="20.100000000000001" customHeight="1">
      <c r="A735" s="65">
        <v>42706</v>
      </c>
      <c r="B735" s="64">
        <v>0.40138888888888885</v>
      </c>
      <c r="C735" s="8">
        <v>119</v>
      </c>
      <c r="D735" s="8">
        <v>273160</v>
      </c>
      <c r="E735" s="8">
        <f t="shared" si="222"/>
        <v>11960</v>
      </c>
      <c r="F735" s="9">
        <v>7.53</v>
      </c>
      <c r="G735" s="9">
        <v>72.8</v>
      </c>
      <c r="H735" s="8">
        <v>1252.8</v>
      </c>
      <c r="I735" s="8">
        <v>1743.1</v>
      </c>
      <c r="J735" s="8">
        <f t="shared" si="223"/>
        <v>20847.475999999999</v>
      </c>
      <c r="K735" s="54"/>
      <c r="L735" s="9">
        <v>116.3</v>
      </c>
      <c r="M735" s="8">
        <v>188.73399000000001</v>
      </c>
      <c r="N735" s="8">
        <v>152.21907999999999</v>
      </c>
      <c r="O735" s="8">
        <v>36.185879999999997</v>
      </c>
      <c r="P735" s="8">
        <f t="shared" ref="P735:P740" si="225">M735+N735+O735</f>
        <v>377.13895000000002</v>
      </c>
      <c r="Q735" s="8">
        <f t="shared" si="224"/>
        <v>4510.5818420000005</v>
      </c>
      <c r="R735" s="11" t="s">
        <v>121</v>
      </c>
      <c r="S735" s="9">
        <f t="shared" si="221"/>
        <v>592.094678082531</v>
      </c>
      <c r="T735" s="25">
        <v>0</v>
      </c>
      <c r="W735" s="139">
        <f t="shared" si="208"/>
        <v>20579.13346271</v>
      </c>
      <c r="X735" s="139">
        <f t="shared" si="216"/>
        <v>21564.641012570002</v>
      </c>
      <c r="Z735" s="139">
        <f t="shared" si="209"/>
        <v>37683.466149159998</v>
      </c>
      <c r="AA735" s="139">
        <f t="shared" si="217"/>
        <v>101224.30784915999</v>
      </c>
      <c r="AC735" s="84">
        <v>8000</v>
      </c>
      <c r="AD735" s="84">
        <v>30000</v>
      </c>
      <c r="AE735" s="84">
        <v>100</v>
      </c>
      <c r="AF735" s="84">
        <v>6</v>
      </c>
      <c r="AG735" s="84">
        <v>10</v>
      </c>
      <c r="AH735" s="84">
        <v>35000</v>
      </c>
    </row>
    <row r="736" spans="1:34" ht="20.100000000000001" customHeight="1">
      <c r="A736" s="65">
        <v>42713</v>
      </c>
      <c r="B736" s="64">
        <v>0.3923611111111111</v>
      </c>
      <c r="C736" s="8">
        <v>128</v>
      </c>
      <c r="D736" s="8">
        <v>285960</v>
      </c>
      <c r="E736" s="8">
        <f t="shared" si="222"/>
        <v>12800</v>
      </c>
      <c r="F736" s="9">
        <v>7.75</v>
      </c>
      <c r="G736" s="9">
        <v>73.599999999999994</v>
      </c>
      <c r="H736" s="8">
        <v>1283.5999999999999</v>
      </c>
      <c r="I736" s="8">
        <v>1618.11</v>
      </c>
      <c r="J736" s="8">
        <f t="shared" si="223"/>
        <v>20711.808000000001</v>
      </c>
      <c r="K736" s="54"/>
      <c r="L736" s="9">
        <v>67.680000000000007</v>
      </c>
      <c r="M736" s="8">
        <v>261.81616000000002</v>
      </c>
      <c r="N736" s="8">
        <v>144.39769000000001</v>
      </c>
      <c r="O736" s="8">
        <v>12.046609999999999</v>
      </c>
      <c r="P736" s="8">
        <f t="shared" si="225"/>
        <v>418.26046000000002</v>
      </c>
      <c r="Q736" s="8">
        <f t="shared" si="224"/>
        <v>5353.7338880000007</v>
      </c>
      <c r="R736" s="11" t="s">
        <v>121</v>
      </c>
      <c r="S736" s="9">
        <f t="shared" ref="S736:S741" si="226">((O736*14/87)+(N736*14/101)+(M736*14/117))*(E736/1000)</f>
        <v>682.01581734882257</v>
      </c>
      <c r="T736" s="25">
        <v>0</v>
      </c>
      <c r="W736" s="139">
        <f t="shared" si="208"/>
        <v>21401.27093771</v>
      </c>
      <c r="X736" s="139">
        <f t="shared" si="216"/>
        <v>21403.665345903333</v>
      </c>
      <c r="Z736" s="139">
        <f t="shared" si="209"/>
        <v>34394.91624916</v>
      </c>
      <c r="AA736" s="139">
        <f t="shared" si="217"/>
        <v>103156.01584916</v>
      </c>
      <c r="AC736" s="84">
        <v>8000</v>
      </c>
      <c r="AD736" s="84">
        <v>30000</v>
      </c>
      <c r="AE736" s="84">
        <v>100</v>
      </c>
      <c r="AF736" s="84">
        <v>6</v>
      </c>
      <c r="AG736" s="84">
        <v>10</v>
      </c>
      <c r="AH736" s="84">
        <v>35000</v>
      </c>
    </row>
    <row r="737" spans="1:34" ht="20.100000000000001" customHeight="1">
      <c r="A737" s="65">
        <v>42720</v>
      </c>
      <c r="B737" s="64">
        <v>0.3923611111111111</v>
      </c>
      <c r="C737" s="8">
        <v>122</v>
      </c>
      <c r="D737" s="8">
        <v>298120</v>
      </c>
      <c r="E737" s="8">
        <f t="shared" si="222"/>
        <v>12160</v>
      </c>
      <c r="F737" s="9">
        <v>7.78</v>
      </c>
      <c r="G737" s="9">
        <v>80.8</v>
      </c>
      <c r="H737" s="8">
        <v>1208</v>
      </c>
      <c r="I737" s="8">
        <v>1531.76</v>
      </c>
      <c r="J737" s="8">
        <f t="shared" si="223"/>
        <v>18626.2016</v>
      </c>
      <c r="K737" s="54"/>
      <c r="L737" s="9">
        <v>102.1</v>
      </c>
      <c r="M737" s="8">
        <v>234.73321999999999</v>
      </c>
      <c r="N737" s="8">
        <v>159.36895000000001</v>
      </c>
      <c r="O737" s="8">
        <v>11.366960000000001</v>
      </c>
      <c r="P737" s="8">
        <f t="shared" si="225"/>
        <v>405.46913000000001</v>
      </c>
      <c r="Q737" s="8">
        <f t="shared" si="224"/>
        <v>4930.5046207999994</v>
      </c>
      <c r="R737" s="11" t="s">
        <v>121</v>
      </c>
      <c r="S737" s="9">
        <f t="shared" si="226"/>
        <v>632.4129905364299</v>
      </c>
      <c r="T737" s="25">
        <v>0</v>
      </c>
      <c r="W737" s="139">
        <f t="shared" si="208"/>
        <v>21462.170387710001</v>
      </c>
      <c r="X737" s="139">
        <f t="shared" si="216"/>
        <v>21097.157879236667</v>
      </c>
      <c r="Z737" s="139">
        <f t="shared" si="209"/>
        <v>34151.318449159997</v>
      </c>
      <c r="AA737" s="139">
        <f t="shared" si="217"/>
        <v>106834.10544916001</v>
      </c>
      <c r="AC737" s="84">
        <v>8000</v>
      </c>
      <c r="AD737" s="84">
        <v>30000</v>
      </c>
      <c r="AE737" s="84">
        <v>100</v>
      </c>
      <c r="AF737" s="84">
        <v>6</v>
      </c>
      <c r="AG737" s="84">
        <v>10</v>
      </c>
      <c r="AH737" s="84">
        <v>35000</v>
      </c>
    </row>
    <row r="738" spans="1:34" ht="20.100000000000001" customHeight="1">
      <c r="A738" s="65">
        <v>42727</v>
      </c>
      <c r="B738" s="64">
        <v>0.39374999999999999</v>
      </c>
      <c r="C738" s="8">
        <v>129</v>
      </c>
      <c r="D738" s="8">
        <v>311000</v>
      </c>
      <c r="E738" s="8">
        <f t="shared" ref="E738:E743" si="227">D738-D737</f>
        <v>12880</v>
      </c>
      <c r="F738" s="9">
        <v>7.67</v>
      </c>
      <c r="G738" s="9">
        <v>58</v>
      </c>
      <c r="H738" s="8">
        <v>1236.2</v>
      </c>
      <c r="I738" s="8">
        <v>1644.43</v>
      </c>
      <c r="J738" s="8">
        <f t="shared" si="223"/>
        <v>21180.258400000002</v>
      </c>
      <c r="K738" s="54"/>
      <c r="L738" s="9">
        <v>128.4</v>
      </c>
      <c r="M738" s="8">
        <v>219.39080000000001</v>
      </c>
      <c r="N738" s="8">
        <v>131.28183000000001</v>
      </c>
      <c r="O738" s="8">
        <v>77.786479999999997</v>
      </c>
      <c r="P738" s="8">
        <f t="shared" si="225"/>
        <v>428.45911000000001</v>
      </c>
      <c r="Q738" s="8">
        <f t="shared" si="224"/>
        <v>5518.5533367999997</v>
      </c>
      <c r="R738" s="11" t="s">
        <v>121</v>
      </c>
      <c r="S738" s="9">
        <f t="shared" si="226"/>
        <v>733.73156717783911</v>
      </c>
      <c r="T738" s="25">
        <v>0</v>
      </c>
      <c r="W738" s="139">
        <f t="shared" si="208"/>
        <v>20341.436000000002</v>
      </c>
      <c r="X738" s="139">
        <f t="shared" si="216"/>
        <v>20866.057862569996</v>
      </c>
      <c r="Z738" s="139">
        <f t="shared" si="209"/>
        <v>38634.255999999994</v>
      </c>
      <c r="AA738" s="139">
        <f t="shared" si="217"/>
        <v>109607.30564916003</v>
      </c>
      <c r="AC738" s="84">
        <v>8000</v>
      </c>
      <c r="AD738" s="84">
        <v>30000</v>
      </c>
      <c r="AE738" s="84">
        <v>100</v>
      </c>
      <c r="AF738" s="84">
        <v>6</v>
      </c>
      <c r="AG738" s="84">
        <v>10</v>
      </c>
      <c r="AH738" s="84">
        <v>35000</v>
      </c>
    </row>
    <row r="739" spans="1:34" ht="20.100000000000001" customHeight="1">
      <c r="A739" s="65">
        <v>42734</v>
      </c>
      <c r="B739" s="64">
        <v>0.40486111111111112</v>
      </c>
      <c r="C739" s="8">
        <v>70</v>
      </c>
      <c r="D739" s="8">
        <v>318040</v>
      </c>
      <c r="E739" s="8">
        <f t="shared" si="227"/>
        <v>7040</v>
      </c>
      <c r="F739" s="9">
        <v>7.52</v>
      </c>
      <c r="G739" s="9">
        <v>70</v>
      </c>
      <c r="H739" s="8">
        <v>973.8</v>
      </c>
      <c r="I739" s="8">
        <v>1390.37</v>
      </c>
      <c r="J739" s="8">
        <f t="shared" si="223"/>
        <v>9788.2047999999995</v>
      </c>
      <c r="K739" s="54"/>
      <c r="L739" s="9">
        <v>38.56</v>
      </c>
      <c r="M739" s="8">
        <v>101.84542999999999</v>
      </c>
      <c r="N739" s="8">
        <v>140.52501000000001</v>
      </c>
      <c r="O739" s="8">
        <v>17.559010000000001</v>
      </c>
      <c r="P739" s="8">
        <f t="shared" si="225"/>
        <v>259.92944999999997</v>
      </c>
      <c r="Q739" s="8">
        <f t="shared" si="224"/>
        <v>1829.9033279999996</v>
      </c>
      <c r="R739" s="11" t="s">
        <v>121</v>
      </c>
      <c r="S739" s="9">
        <f t="shared" si="226"/>
        <v>242.81618045055606</v>
      </c>
      <c r="T739" s="25">
        <v>0</v>
      </c>
      <c r="W739" s="139">
        <f t="shared" si="208"/>
        <v>17576.618200000004</v>
      </c>
      <c r="X739" s="139">
        <f t="shared" si="216"/>
        <v>19966.808229236663</v>
      </c>
      <c r="Z739" s="139">
        <f t="shared" si="209"/>
        <v>49693.527199999982</v>
      </c>
      <c r="AA739" s="139">
        <f t="shared" si="217"/>
        <v>120398.30124916002</v>
      </c>
      <c r="AC739" s="84">
        <v>8000</v>
      </c>
      <c r="AD739" s="84">
        <v>30000</v>
      </c>
      <c r="AE739" s="84">
        <v>100</v>
      </c>
      <c r="AF739" s="84">
        <v>6</v>
      </c>
      <c r="AG739" s="84">
        <v>10</v>
      </c>
      <c r="AH739" s="84">
        <v>35000</v>
      </c>
    </row>
    <row r="740" spans="1:34" ht="20.100000000000001" customHeight="1">
      <c r="A740" s="65">
        <v>42741</v>
      </c>
      <c r="B740" s="64">
        <v>0.3972222222222222</v>
      </c>
      <c r="C740" s="8">
        <v>108</v>
      </c>
      <c r="D740" s="8">
        <v>328840</v>
      </c>
      <c r="E740" s="8">
        <f t="shared" si="227"/>
        <v>10800</v>
      </c>
      <c r="F740" s="9">
        <v>7.8</v>
      </c>
      <c r="G740" s="9">
        <v>67.599999999999994</v>
      </c>
      <c r="H740" s="8">
        <v>1086.5999999999999</v>
      </c>
      <c r="I740" s="8">
        <v>1516.48</v>
      </c>
      <c r="J740" s="8">
        <f t="shared" ref="J740:J745" si="228">E740*I740/1000</f>
        <v>16377.984</v>
      </c>
      <c r="K740" s="54"/>
      <c r="L740" s="9">
        <v>99.29</v>
      </c>
      <c r="M740" s="8">
        <v>141.61653000000001</v>
      </c>
      <c r="N740" s="8">
        <v>128.13185999999999</v>
      </c>
      <c r="O740" s="8">
        <v>8.9842600000000008</v>
      </c>
      <c r="P740" s="8">
        <f t="shared" si="225"/>
        <v>278.73264999999998</v>
      </c>
      <c r="Q740" s="8">
        <f t="shared" ref="Q740:Q745" si="229">E740*P740/1000</f>
        <v>3010.3126199999997</v>
      </c>
      <c r="R740" s="11" t="s">
        <v>121</v>
      </c>
      <c r="S740" s="9">
        <f t="shared" si="226"/>
        <v>390.44335566961684</v>
      </c>
      <c r="T740" s="25">
        <v>0</v>
      </c>
      <c r="W740" s="139">
        <f t="shared" si="208"/>
        <v>16493.162200000002</v>
      </c>
      <c r="X740" s="139">
        <f t="shared" si="216"/>
        <v>19246.526895903331</v>
      </c>
      <c r="Z740" s="139">
        <f t="shared" si="209"/>
        <v>54027.35119999999</v>
      </c>
      <c r="AA740" s="139">
        <f t="shared" si="217"/>
        <v>129041.67724916001</v>
      </c>
      <c r="AC740" s="84">
        <v>8000</v>
      </c>
      <c r="AD740" s="84">
        <v>30000</v>
      </c>
      <c r="AE740" s="84">
        <v>100</v>
      </c>
      <c r="AF740" s="84">
        <v>6</v>
      </c>
      <c r="AG740" s="84">
        <v>10</v>
      </c>
      <c r="AH740" s="84">
        <v>35000</v>
      </c>
    </row>
    <row r="741" spans="1:34" ht="20.100000000000001" customHeight="1">
      <c r="A741" s="65">
        <v>42748</v>
      </c>
      <c r="B741" s="64">
        <v>0.3979166666666667</v>
      </c>
      <c r="C741" s="8">
        <v>63</v>
      </c>
      <c r="D741" s="8">
        <v>335140</v>
      </c>
      <c r="E741" s="8">
        <f t="shared" si="227"/>
        <v>6300</v>
      </c>
      <c r="F741" s="9">
        <v>6.95</v>
      </c>
      <c r="G741" s="9">
        <v>62.4</v>
      </c>
      <c r="H741" s="8">
        <v>850.4</v>
      </c>
      <c r="I741" s="8">
        <v>1120.82</v>
      </c>
      <c r="J741" s="8">
        <f t="shared" si="228"/>
        <v>7061.1660000000002</v>
      </c>
      <c r="K741" s="54"/>
      <c r="L741" s="9">
        <v>27.34</v>
      </c>
      <c r="M741" s="8">
        <v>130.55004</v>
      </c>
      <c r="N741" s="8">
        <v>147.64499000000001</v>
      </c>
      <c r="O741" s="8">
        <v>12.668279999999999</v>
      </c>
      <c r="P741" s="8">
        <f t="shared" ref="P741:P746" si="230">M741+N741+O741</f>
        <v>290.86330999999996</v>
      </c>
      <c r="Q741" s="8">
        <f t="shared" si="229"/>
        <v>1832.4388529999997</v>
      </c>
      <c r="R741" s="11" t="s">
        <v>121</v>
      </c>
      <c r="S741" s="9">
        <f t="shared" si="226"/>
        <v>240.19120615778559</v>
      </c>
      <c r="T741" s="25">
        <v>0</v>
      </c>
      <c r="W741" s="139">
        <f t="shared" si="208"/>
        <v>13601.9033</v>
      </c>
      <c r="X741" s="139">
        <f t="shared" si="216"/>
        <v>18108.411645903332</v>
      </c>
      <c r="Z741" s="139">
        <f t="shared" si="209"/>
        <v>65592.386800000007</v>
      </c>
      <c r="AA741" s="139">
        <f t="shared" si="217"/>
        <v>142699.06024916001</v>
      </c>
      <c r="AC741" s="84">
        <v>8000</v>
      </c>
      <c r="AD741" s="84">
        <v>30000</v>
      </c>
      <c r="AE741" s="84">
        <v>100</v>
      </c>
      <c r="AF741" s="84">
        <v>6</v>
      </c>
      <c r="AG741" s="84">
        <v>10</v>
      </c>
      <c r="AH741" s="84">
        <v>35000</v>
      </c>
    </row>
    <row r="742" spans="1:34" ht="20.100000000000001" customHeight="1">
      <c r="A742" s="65">
        <v>42755</v>
      </c>
      <c r="B742" s="64">
        <v>0.36805555555555558</v>
      </c>
      <c r="C742" s="8">
        <v>106</v>
      </c>
      <c r="D742" s="8">
        <v>345730</v>
      </c>
      <c r="E742" s="8">
        <f t="shared" si="227"/>
        <v>10590</v>
      </c>
      <c r="F742" s="9">
        <v>7.69</v>
      </c>
      <c r="G742" s="9">
        <v>84.4</v>
      </c>
      <c r="H742" s="8">
        <v>1112.5999999999999</v>
      </c>
      <c r="I742" s="8">
        <v>1556.09</v>
      </c>
      <c r="J742" s="8">
        <f t="shared" si="228"/>
        <v>16478.9931</v>
      </c>
      <c r="K742" s="54"/>
      <c r="L742" s="9">
        <v>130.9</v>
      </c>
      <c r="M742" s="8">
        <v>259.90661</v>
      </c>
      <c r="N742" s="8">
        <v>152.86621</v>
      </c>
      <c r="O742" s="8">
        <v>10.296110000000001</v>
      </c>
      <c r="P742" s="8">
        <f t="shared" si="230"/>
        <v>423.06893000000002</v>
      </c>
      <c r="Q742" s="8">
        <f t="shared" si="229"/>
        <v>4480.2999687000001</v>
      </c>
      <c r="R742" s="11" t="s">
        <v>121</v>
      </c>
      <c r="S742" s="9">
        <f t="shared" ref="S742:S747" si="231">((O742*14/87)+(N742*14/101)+(M742*14/117))*(E742/1000)</f>
        <v>571.28980443280898</v>
      </c>
      <c r="T742" s="25">
        <v>0</v>
      </c>
      <c r="W742" s="139">
        <f t="shared" si="208"/>
        <v>12426.586975</v>
      </c>
      <c r="X742" s="139">
        <f t="shared" si="216"/>
        <v>17847.558437569998</v>
      </c>
      <c r="Z742" s="139">
        <f t="shared" si="209"/>
        <v>70293.652100000007</v>
      </c>
      <c r="AA742" s="139">
        <f t="shared" si="217"/>
        <v>145829.29874916002</v>
      </c>
      <c r="AC742" s="84">
        <v>8000</v>
      </c>
      <c r="AD742" s="84">
        <v>30000</v>
      </c>
      <c r="AE742" s="84">
        <v>100</v>
      </c>
      <c r="AF742" s="84">
        <v>6</v>
      </c>
      <c r="AG742" s="84">
        <v>10</v>
      </c>
      <c r="AH742" s="84">
        <v>35000</v>
      </c>
    </row>
    <row r="743" spans="1:34" ht="20.100000000000001" customHeight="1">
      <c r="A743" s="65">
        <v>42762</v>
      </c>
      <c r="B743" s="64">
        <v>0.37152777777777773</v>
      </c>
      <c r="C743" s="8">
        <v>126</v>
      </c>
      <c r="D743" s="8">
        <v>358390</v>
      </c>
      <c r="E743" s="8">
        <f t="shared" si="227"/>
        <v>12660</v>
      </c>
      <c r="F743" s="9">
        <v>7.87</v>
      </c>
      <c r="G743" s="9">
        <v>81.2</v>
      </c>
      <c r="H743" s="8">
        <v>997.4</v>
      </c>
      <c r="I743" s="8">
        <v>1686.19</v>
      </c>
      <c r="J743" s="8">
        <f t="shared" si="228"/>
        <v>21347.165400000002</v>
      </c>
      <c r="K743" s="54"/>
      <c r="L743" s="9">
        <v>108.9</v>
      </c>
      <c r="M743" s="8">
        <v>240.07563999999999</v>
      </c>
      <c r="N743" s="8">
        <v>163.92465000000001</v>
      </c>
      <c r="O743" s="8">
        <v>16.25994</v>
      </c>
      <c r="P743" s="8">
        <f t="shared" si="230"/>
        <v>420.26022999999998</v>
      </c>
      <c r="Q743" s="8">
        <f t="shared" si="229"/>
        <v>5320.4945117999996</v>
      </c>
      <c r="R743" s="11" t="s">
        <v>121</v>
      </c>
      <c r="S743" s="9">
        <f t="shared" si="231"/>
        <v>684.47265376984888</v>
      </c>
      <c r="T743" s="25">
        <v>0</v>
      </c>
      <c r="W743" s="139">
        <f t="shared" si="208"/>
        <v>15316.327125</v>
      </c>
      <c r="X743" s="139">
        <f t="shared" si="216"/>
        <v>17824.026262570002</v>
      </c>
      <c r="Z743" s="139">
        <f t="shared" si="209"/>
        <v>58734.691500000001</v>
      </c>
      <c r="AA743" s="139">
        <f t="shared" si="217"/>
        <v>146111.68484916</v>
      </c>
      <c r="AC743" s="84">
        <v>8000</v>
      </c>
      <c r="AD743" s="84">
        <v>30000</v>
      </c>
      <c r="AE743" s="84">
        <v>100</v>
      </c>
      <c r="AF743" s="84">
        <v>6</v>
      </c>
      <c r="AG743" s="84">
        <v>10</v>
      </c>
      <c r="AH743" s="84">
        <v>35000</v>
      </c>
    </row>
    <row r="744" spans="1:34" ht="20.100000000000001" customHeight="1">
      <c r="A744" s="65">
        <v>42769</v>
      </c>
      <c r="B744" s="64">
        <v>0.3972222222222222</v>
      </c>
      <c r="C744" s="8">
        <v>126</v>
      </c>
      <c r="D744" s="8">
        <v>371040</v>
      </c>
      <c r="E744" s="8">
        <f t="shared" ref="E744:E749" si="232">D744-D743</f>
        <v>12650</v>
      </c>
      <c r="F744" s="9">
        <v>7.78</v>
      </c>
      <c r="G744" s="9">
        <v>57.6</v>
      </c>
      <c r="H744" s="8"/>
      <c r="I744" s="8">
        <v>1718.28</v>
      </c>
      <c r="J744" s="8">
        <f t="shared" si="228"/>
        <v>21736.241999999998</v>
      </c>
      <c r="K744" s="54"/>
      <c r="L744" s="9">
        <v>104.7</v>
      </c>
      <c r="M744" s="8">
        <v>286.53262000000001</v>
      </c>
      <c r="N744" s="8">
        <v>183.01494</v>
      </c>
      <c r="O744" s="8">
        <v>19.529419999999998</v>
      </c>
      <c r="P744" s="8">
        <f t="shared" si="230"/>
        <v>489.07697999999999</v>
      </c>
      <c r="Q744" s="8">
        <f t="shared" si="229"/>
        <v>6186.823797</v>
      </c>
      <c r="R744" s="11" t="s">
        <v>121</v>
      </c>
      <c r="S744" s="9">
        <f t="shared" si="231"/>
        <v>794.38239587659507</v>
      </c>
      <c r="T744" s="25">
        <v>0</v>
      </c>
      <c r="W744" s="139">
        <f t="shared" si="208"/>
        <v>16655.891625</v>
      </c>
      <c r="X744" s="139">
        <f t="shared" si="216"/>
        <v>18183.44158757</v>
      </c>
      <c r="Z744" s="139">
        <f t="shared" si="209"/>
        <v>53376.433499999999</v>
      </c>
      <c r="AA744" s="139">
        <f t="shared" si="217"/>
        <v>141798.70094916</v>
      </c>
      <c r="AC744" s="84">
        <v>8000</v>
      </c>
      <c r="AD744" s="84">
        <v>30000</v>
      </c>
      <c r="AE744" s="84">
        <v>100</v>
      </c>
      <c r="AF744" s="84">
        <v>6</v>
      </c>
      <c r="AG744" s="84">
        <v>10</v>
      </c>
      <c r="AH744" s="84">
        <v>35000</v>
      </c>
    </row>
    <row r="745" spans="1:34" ht="20.100000000000001" customHeight="1">
      <c r="A745" s="65">
        <v>42776</v>
      </c>
      <c r="B745" s="64">
        <v>0.41666666666666669</v>
      </c>
      <c r="C745" s="8">
        <v>121</v>
      </c>
      <c r="D745" s="8">
        <v>383100</v>
      </c>
      <c r="E745" s="8">
        <f t="shared" si="232"/>
        <v>12060</v>
      </c>
      <c r="F745" s="9">
        <v>7.72</v>
      </c>
      <c r="G745" s="9">
        <v>66</v>
      </c>
      <c r="H745" s="8"/>
      <c r="I745" s="8">
        <v>1475.39</v>
      </c>
      <c r="J745" s="8">
        <f t="shared" si="228"/>
        <v>17793.203400000002</v>
      </c>
      <c r="K745" s="54"/>
      <c r="L745" s="9">
        <v>90.3</v>
      </c>
      <c r="M745" s="8">
        <v>174.41468</v>
      </c>
      <c r="N745" s="8">
        <v>123.98729</v>
      </c>
      <c r="O745" s="8">
        <v>35.721690000000002</v>
      </c>
      <c r="P745" s="8">
        <f t="shared" si="230"/>
        <v>334.12366000000003</v>
      </c>
      <c r="Q745" s="8">
        <f t="shared" si="229"/>
        <v>4029.5313396000006</v>
      </c>
      <c r="R745" s="11" t="s">
        <v>121</v>
      </c>
      <c r="S745" s="9">
        <f t="shared" si="231"/>
        <v>528.28597978033986</v>
      </c>
      <c r="T745" s="25">
        <v>0</v>
      </c>
      <c r="W745" s="139">
        <f t="shared" si="208"/>
        <v>19338.900975</v>
      </c>
      <c r="X745" s="139">
        <f t="shared" si="216"/>
        <v>18134.324887569997</v>
      </c>
      <c r="Z745" s="139">
        <f t="shared" si="209"/>
        <v>42644.396099999998</v>
      </c>
      <c r="AA745" s="139">
        <f t="shared" si="217"/>
        <v>142388.10134916002</v>
      </c>
      <c r="AC745" s="84">
        <v>8000</v>
      </c>
      <c r="AD745" s="84">
        <v>30000</v>
      </c>
      <c r="AE745" s="84">
        <v>100</v>
      </c>
      <c r="AF745" s="84">
        <v>6</v>
      </c>
      <c r="AG745" s="84">
        <v>10</v>
      </c>
      <c r="AH745" s="84">
        <v>35000</v>
      </c>
    </row>
    <row r="746" spans="1:34" ht="20.100000000000001" customHeight="1">
      <c r="A746" s="65">
        <v>42783</v>
      </c>
      <c r="B746" s="64">
        <v>0.39513888888888887</v>
      </c>
      <c r="C746" s="8">
        <v>130</v>
      </c>
      <c r="D746" s="8">
        <v>396080</v>
      </c>
      <c r="E746" s="8">
        <f t="shared" si="232"/>
        <v>12980</v>
      </c>
      <c r="F746" s="9">
        <v>7.58</v>
      </c>
      <c r="G746" s="9">
        <v>53.2</v>
      </c>
      <c r="H746" s="8"/>
      <c r="I746" s="8">
        <v>1595.5678</v>
      </c>
      <c r="J746" s="8">
        <f t="shared" ref="J746:J751" si="233">E746*I746/1000</f>
        <v>20710.470044000002</v>
      </c>
      <c r="K746" s="54"/>
      <c r="L746" s="9">
        <v>104.1</v>
      </c>
      <c r="M746" s="8">
        <v>162.02333999999999</v>
      </c>
      <c r="N746" s="8">
        <v>151.70308</v>
      </c>
      <c r="O746" s="8">
        <v>13.2997</v>
      </c>
      <c r="P746" s="8">
        <f t="shared" si="230"/>
        <v>327.02611999999993</v>
      </c>
      <c r="Q746" s="8">
        <f t="shared" ref="Q746:Q751" si="234">E746*P746/1000</f>
        <v>4244.7990375999998</v>
      </c>
      <c r="R746" s="11" t="s">
        <v>121</v>
      </c>
      <c r="S746" s="9">
        <f t="shared" si="231"/>
        <v>552.37349893447481</v>
      </c>
      <c r="T746" s="25">
        <v>0</v>
      </c>
      <c r="W746" s="139">
        <f t="shared" si="208"/>
        <v>20396.770210999999</v>
      </c>
      <c r="X746" s="139">
        <f t="shared" si="216"/>
        <v>17721.597728666664</v>
      </c>
      <c r="Z746" s="139">
        <f t="shared" si="209"/>
        <v>38412.919156000004</v>
      </c>
      <c r="AA746" s="139">
        <f t="shared" si="217"/>
        <v>147340.82725600002</v>
      </c>
      <c r="AC746" s="84">
        <v>8000</v>
      </c>
      <c r="AD746" s="84">
        <v>30000</v>
      </c>
      <c r="AE746" s="84">
        <v>100</v>
      </c>
      <c r="AF746" s="84">
        <v>6</v>
      </c>
      <c r="AG746" s="84">
        <v>10</v>
      </c>
      <c r="AH746" s="84">
        <v>35000</v>
      </c>
    </row>
    <row r="747" spans="1:34" ht="20.100000000000001" customHeight="1">
      <c r="A747" s="65">
        <v>42790</v>
      </c>
      <c r="B747" s="64">
        <v>0.3972222222222222</v>
      </c>
      <c r="C747" s="8">
        <v>122</v>
      </c>
      <c r="D747" s="8">
        <v>408270</v>
      </c>
      <c r="E747" s="8">
        <f t="shared" si="232"/>
        <v>12190</v>
      </c>
      <c r="F747" s="9">
        <v>7.31</v>
      </c>
      <c r="G747" s="9">
        <v>66.8</v>
      </c>
      <c r="H747" s="8"/>
      <c r="I747" s="8">
        <v>1373.09</v>
      </c>
      <c r="J747" s="8">
        <f t="shared" si="233"/>
        <v>16737.967099999998</v>
      </c>
      <c r="K747" s="54"/>
      <c r="L747" s="9">
        <v>110.9</v>
      </c>
      <c r="M747" s="8">
        <v>63.116900000000001</v>
      </c>
      <c r="N747" s="8">
        <v>171.58996999999999</v>
      </c>
      <c r="O747" s="8">
        <v>37.89687</v>
      </c>
      <c r="P747" s="8">
        <f t="shared" ref="P747:P752" si="235">M747+N747+O747</f>
        <v>272.60373999999996</v>
      </c>
      <c r="Q747" s="8">
        <f t="shared" si="234"/>
        <v>3323.0395905999994</v>
      </c>
      <c r="R747" s="11" t="s">
        <v>121</v>
      </c>
      <c r="S747" s="9">
        <f t="shared" si="231"/>
        <v>456.33929094174198</v>
      </c>
      <c r="T747" s="25">
        <v>0</v>
      </c>
      <c r="W747" s="139">
        <f t="shared" si="208"/>
        <v>19244.470635999998</v>
      </c>
      <c r="X747" s="139">
        <f t="shared" si="216"/>
        <v>17379.138653666669</v>
      </c>
      <c r="Z747" s="139">
        <f t="shared" si="209"/>
        <v>43022.117456000007</v>
      </c>
      <c r="AA747" s="139">
        <f t="shared" si="217"/>
        <v>151450.33615599998</v>
      </c>
      <c r="AC747" s="84">
        <v>8000</v>
      </c>
      <c r="AD747" s="84">
        <v>30000</v>
      </c>
      <c r="AE747" s="84">
        <v>100</v>
      </c>
      <c r="AF747" s="84">
        <v>6</v>
      </c>
      <c r="AG747" s="84">
        <v>10</v>
      </c>
      <c r="AH747" s="84">
        <v>35000</v>
      </c>
    </row>
    <row r="748" spans="1:34" ht="20.100000000000001" customHeight="1">
      <c r="A748" s="65">
        <v>42797</v>
      </c>
      <c r="B748" s="64">
        <v>0.3972222222222222</v>
      </c>
      <c r="C748" s="8">
        <v>111</v>
      </c>
      <c r="D748" s="8">
        <v>419400</v>
      </c>
      <c r="E748" s="8">
        <f t="shared" si="232"/>
        <v>11130</v>
      </c>
      <c r="F748" s="9">
        <v>7.48</v>
      </c>
      <c r="G748" s="9">
        <v>56</v>
      </c>
      <c r="H748" s="8"/>
      <c r="I748" s="8">
        <v>1361.58</v>
      </c>
      <c r="J748" s="8">
        <f t="shared" si="233"/>
        <v>15154.385399999999</v>
      </c>
      <c r="K748" s="54"/>
      <c r="L748" s="9">
        <v>53.16</v>
      </c>
      <c r="M748" s="8">
        <v>179.47029000000001</v>
      </c>
      <c r="N748" s="8">
        <v>215.23365000000001</v>
      </c>
      <c r="O748" s="8">
        <v>14.18581</v>
      </c>
      <c r="P748" s="8">
        <f t="shared" si="235"/>
        <v>408.88974999999999</v>
      </c>
      <c r="Q748" s="8">
        <f t="shared" si="234"/>
        <v>4550.9429174999996</v>
      </c>
      <c r="R748" s="11" t="s">
        <v>121</v>
      </c>
      <c r="S748" s="9">
        <f t="shared" ref="S748:S753" si="236">((O748*14/87)+(N748*14/101)+(M748*14/117))*(E748/1000)</f>
        <v>596.48139508393524</v>
      </c>
      <c r="T748" s="25">
        <v>0</v>
      </c>
      <c r="W748" s="139">
        <f t="shared" si="208"/>
        <v>17599.006485999998</v>
      </c>
      <c r="X748" s="139">
        <f t="shared" si="216"/>
        <v>16916.020103666666</v>
      </c>
      <c r="Z748" s="139">
        <f t="shared" si="209"/>
        <v>49603.974056000006</v>
      </c>
      <c r="AA748" s="139">
        <f t="shared" si="217"/>
        <v>157007.758756</v>
      </c>
      <c r="AC748" s="84">
        <v>8000</v>
      </c>
      <c r="AD748" s="84">
        <v>30000</v>
      </c>
      <c r="AE748" s="84">
        <v>100</v>
      </c>
      <c r="AF748" s="84">
        <v>6</v>
      </c>
      <c r="AG748" s="84">
        <v>10</v>
      </c>
      <c r="AH748" s="84">
        <v>35000</v>
      </c>
    </row>
    <row r="749" spans="1:34" ht="20.100000000000001" customHeight="1">
      <c r="A749" s="65">
        <v>42804</v>
      </c>
      <c r="B749" s="64">
        <v>0.39097222222222222</v>
      </c>
      <c r="C749" s="8">
        <v>105</v>
      </c>
      <c r="D749" s="8">
        <v>429860</v>
      </c>
      <c r="E749" s="8">
        <f t="shared" si="232"/>
        <v>10460</v>
      </c>
      <c r="F749" s="9">
        <v>7.61</v>
      </c>
      <c r="G749" s="9">
        <v>61.2</v>
      </c>
      <c r="H749" s="8"/>
      <c r="I749" s="8">
        <v>1427.88</v>
      </c>
      <c r="J749" s="8">
        <f t="shared" si="233"/>
        <v>14935.624800000001</v>
      </c>
      <c r="K749" s="54"/>
      <c r="L749" s="9">
        <v>87.53</v>
      </c>
      <c r="M749" s="8">
        <v>153.72702000000001</v>
      </c>
      <c r="N749" s="8">
        <v>155.36216999999999</v>
      </c>
      <c r="O749" s="8">
        <v>25.522200000000002</v>
      </c>
      <c r="P749" s="8">
        <f t="shared" si="235"/>
        <v>334.61139000000003</v>
      </c>
      <c r="Q749" s="8">
        <f t="shared" si="234"/>
        <v>3500.0351394000004</v>
      </c>
      <c r="R749" s="11" t="s">
        <v>121</v>
      </c>
      <c r="S749" s="9">
        <f t="shared" si="236"/>
        <v>460.62761768995466</v>
      </c>
      <c r="T749" s="25">
        <v>0</v>
      </c>
      <c r="W749" s="139">
        <f t="shared" si="208"/>
        <v>16884.611836</v>
      </c>
      <c r="X749" s="139">
        <f t="shared" si="216"/>
        <v>16608.472037000003</v>
      </c>
      <c r="Z749" s="139">
        <f t="shared" si="209"/>
        <v>52461.552656</v>
      </c>
      <c r="AA749" s="139">
        <f t="shared" si="217"/>
        <v>160698.33555599998</v>
      </c>
      <c r="AC749" s="84">
        <v>8000</v>
      </c>
      <c r="AD749" s="84">
        <v>30000</v>
      </c>
      <c r="AE749" s="84">
        <v>100</v>
      </c>
      <c r="AF749" s="84">
        <v>6</v>
      </c>
      <c r="AG749" s="84">
        <v>10</v>
      </c>
      <c r="AH749" s="84">
        <v>35000</v>
      </c>
    </row>
    <row r="750" spans="1:34" ht="20.100000000000001" customHeight="1">
      <c r="A750" s="65">
        <v>42811</v>
      </c>
      <c r="B750" s="64">
        <v>0.40069444444444446</v>
      </c>
      <c r="C750" s="8">
        <v>129</v>
      </c>
      <c r="D750" s="8">
        <v>442850</v>
      </c>
      <c r="E750" s="8">
        <f>D750-D749</f>
        <v>12990</v>
      </c>
      <c r="F750" s="9">
        <v>7.6</v>
      </c>
      <c r="G750" s="9">
        <v>97.2</v>
      </c>
      <c r="H750" s="8"/>
      <c r="I750" s="8">
        <v>1556.82</v>
      </c>
      <c r="J750" s="8">
        <f t="shared" si="233"/>
        <v>20223.091800000002</v>
      </c>
      <c r="K750" s="54"/>
      <c r="L750" s="9">
        <v>136</v>
      </c>
      <c r="M750" s="8">
        <v>122.89049</v>
      </c>
      <c r="N750" s="8">
        <v>227.72327999999999</v>
      </c>
      <c r="O750" s="8">
        <v>34.785699999999999</v>
      </c>
      <c r="P750" s="8">
        <f t="shared" si="235"/>
        <v>385.39947000000001</v>
      </c>
      <c r="Q750" s="8">
        <f t="shared" si="234"/>
        <v>5006.3391152999993</v>
      </c>
      <c r="R750" s="11" t="s">
        <v>121</v>
      </c>
      <c r="S750" s="9">
        <f t="shared" si="236"/>
        <v>673.76722922027284</v>
      </c>
      <c r="T750" s="25"/>
      <c r="W750" s="139">
        <f t="shared" si="208"/>
        <v>16762.767274999998</v>
      </c>
      <c r="X750" s="139">
        <f t="shared" si="216"/>
        <v>16528.708153666666</v>
      </c>
      <c r="Z750" s="139">
        <f t="shared" si="209"/>
        <v>52948.930900000007</v>
      </c>
      <c r="AA750" s="139">
        <f t="shared" si="217"/>
        <v>161655.502156</v>
      </c>
      <c r="AC750" s="84">
        <v>8000</v>
      </c>
      <c r="AD750" s="84">
        <v>30000</v>
      </c>
      <c r="AE750" s="84">
        <v>100</v>
      </c>
      <c r="AF750" s="84">
        <v>6</v>
      </c>
      <c r="AG750" s="84">
        <v>10</v>
      </c>
      <c r="AH750" s="84">
        <v>35000</v>
      </c>
    </row>
    <row r="751" spans="1:34" ht="20.100000000000001" customHeight="1">
      <c r="A751" s="65">
        <v>42818</v>
      </c>
      <c r="B751" s="64">
        <v>0.39652777777777781</v>
      </c>
      <c r="C751" s="8">
        <v>146</v>
      </c>
      <c r="D751" s="8">
        <v>457430</v>
      </c>
      <c r="E751" s="8">
        <f>D751-D750</f>
        <v>14580</v>
      </c>
      <c r="F751" s="9">
        <v>7.66</v>
      </c>
      <c r="G751" s="9">
        <v>62</v>
      </c>
      <c r="H751" s="8"/>
      <c r="I751" s="8">
        <v>1536.78</v>
      </c>
      <c r="J751" s="8">
        <f t="shared" si="233"/>
        <v>22406.252399999998</v>
      </c>
      <c r="K751" s="54"/>
      <c r="L751" s="9">
        <v>167.8</v>
      </c>
      <c r="M751" s="8">
        <v>102.70674</v>
      </c>
      <c r="N751" s="8">
        <v>153.17625000000001</v>
      </c>
      <c r="O751" s="8">
        <v>6.47682</v>
      </c>
      <c r="P751" s="8">
        <f t="shared" si="235"/>
        <v>262.35980999999998</v>
      </c>
      <c r="Q751" s="8">
        <f t="shared" si="234"/>
        <v>3825.2060297999997</v>
      </c>
      <c r="R751" s="11" t="s">
        <v>121</v>
      </c>
      <c r="S751" s="9">
        <f t="shared" si="236"/>
        <v>503.94740311288189</v>
      </c>
      <c r="T751" s="25">
        <v>0</v>
      </c>
      <c r="W751" s="139">
        <f t="shared" si="208"/>
        <v>18179.838599999999</v>
      </c>
      <c r="X751" s="139">
        <f t="shared" si="216"/>
        <v>17580.212120333334</v>
      </c>
      <c r="Z751" s="139">
        <f t="shared" si="209"/>
        <v>47280.645600000003</v>
      </c>
      <c r="AA751" s="139">
        <f t="shared" si="217"/>
        <v>149037.45455600001</v>
      </c>
      <c r="AC751" s="84">
        <v>8000</v>
      </c>
      <c r="AD751" s="84">
        <v>30000</v>
      </c>
      <c r="AE751" s="84">
        <v>100</v>
      </c>
      <c r="AF751" s="84">
        <v>6</v>
      </c>
      <c r="AG751" s="84">
        <v>10</v>
      </c>
      <c r="AH751" s="84">
        <v>35000</v>
      </c>
    </row>
    <row r="752" spans="1:34" ht="20.100000000000001" customHeight="1">
      <c r="A752" s="65">
        <v>42825</v>
      </c>
      <c r="B752" s="64">
        <v>0.37152777777777773</v>
      </c>
      <c r="C752" s="8">
        <v>125</v>
      </c>
      <c r="D752" s="8">
        <v>469940</v>
      </c>
      <c r="E752" s="8">
        <f>D752-D751</f>
        <v>12510</v>
      </c>
      <c r="F752" s="9">
        <v>7.97</v>
      </c>
      <c r="G752" s="9">
        <v>81.2</v>
      </c>
      <c r="H752" s="8"/>
      <c r="I752" s="8">
        <v>1693.01</v>
      </c>
      <c r="J752" s="8">
        <f t="shared" ref="J752:J758" si="237">E752*I752/1000</f>
        <v>21179.555100000001</v>
      </c>
      <c r="K752" s="54"/>
      <c r="L752" s="9">
        <v>168.9</v>
      </c>
      <c r="M752" s="8">
        <v>132</v>
      </c>
      <c r="N752" s="8">
        <v>179</v>
      </c>
      <c r="O752" s="8">
        <v>0</v>
      </c>
      <c r="P752" s="8">
        <f t="shared" si="235"/>
        <v>311</v>
      </c>
      <c r="Q752" s="8">
        <f t="shared" ref="Q752:Q758" si="238">E752*P752/1000</f>
        <v>3890.61</v>
      </c>
      <c r="R752" s="11" t="s">
        <v>121</v>
      </c>
      <c r="S752" s="9">
        <f t="shared" si="236"/>
        <v>507.99047981721247</v>
      </c>
      <c r="T752" s="25">
        <v>0</v>
      </c>
      <c r="W752" s="139">
        <f t="shared" si="208"/>
        <v>19686.131024999999</v>
      </c>
      <c r="X752" s="139">
        <f t="shared" si="216"/>
        <v>17980.343045333331</v>
      </c>
      <c r="Z752" s="139">
        <f t="shared" si="209"/>
        <v>41255.475900000005</v>
      </c>
      <c r="AA752" s="139">
        <f t="shared" si="217"/>
        <v>144235.88345600001</v>
      </c>
      <c r="AC752" s="84">
        <v>8000</v>
      </c>
      <c r="AD752" s="84">
        <v>30000</v>
      </c>
      <c r="AE752" s="84">
        <v>100</v>
      </c>
      <c r="AF752" s="84">
        <v>6</v>
      </c>
      <c r="AG752" s="84">
        <v>10</v>
      </c>
      <c r="AH752" s="84">
        <v>35000</v>
      </c>
    </row>
    <row r="753" spans="1:34" ht="20.100000000000001" customHeight="1">
      <c r="A753" s="65">
        <v>42832</v>
      </c>
      <c r="B753" s="64">
        <v>0.3979166666666667</v>
      </c>
      <c r="C753" s="8">
        <v>122</v>
      </c>
      <c r="D753" s="8">
        <v>482150</v>
      </c>
      <c r="E753" s="8">
        <f>D753-D752</f>
        <v>12210</v>
      </c>
      <c r="F753" s="9">
        <v>7.57</v>
      </c>
      <c r="G753" s="9">
        <v>70.400000000000006</v>
      </c>
      <c r="H753" s="8"/>
      <c r="I753" s="8">
        <v>1583.91</v>
      </c>
      <c r="J753" s="8">
        <f t="shared" si="237"/>
        <v>19339.541100000002</v>
      </c>
      <c r="K753" s="54"/>
      <c r="L753" s="9">
        <v>105.4</v>
      </c>
      <c r="M753" s="8">
        <v>133.52212</v>
      </c>
      <c r="N753" s="8">
        <v>148.39590999999999</v>
      </c>
      <c r="O753" s="8">
        <v>25.984850000000002</v>
      </c>
      <c r="P753" s="8">
        <f t="shared" ref="P753:P758" si="239">M753+N753+O753</f>
        <v>307.90287999999998</v>
      </c>
      <c r="Q753" s="8">
        <f t="shared" si="238"/>
        <v>3759.4941647999999</v>
      </c>
      <c r="R753" s="11" t="s">
        <v>121</v>
      </c>
      <c r="S753" s="9">
        <f t="shared" si="236"/>
        <v>497.29139557646175</v>
      </c>
      <c r="T753" s="25">
        <v>0</v>
      </c>
      <c r="W753" s="139">
        <f t="shared" si="208"/>
        <v>20787.110100000002</v>
      </c>
      <c r="X753" s="139">
        <f t="shared" si="216"/>
        <v>19003.540970333332</v>
      </c>
      <c r="Z753" s="139">
        <f t="shared" si="209"/>
        <v>36851.559599999993</v>
      </c>
      <c r="AA753" s="139">
        <f t="shared" si="217"/>
        <v>131957.50835600001</v>
      </c>
      <c r="AC753" s="84">
        <v>8000</v>
      </c>
      <c r="AD753" s="84">
        <v>30000</v>
      </c>
      <c r="AE753" s="84">
        <v>100</v>
      </c>
      <c r="AF753" s="84">
        <v>6</v>
      </c>
      <c r="AG753" s="84">
        <v>10</v>
      </c>
      <c r="AH753" s="84">
        <v>35000</v>
      </c>
    </row>
    <row r="754" spans="1:34" ht="20.100000000000001" customHeight="1">
      <c r="A754" s="65">
        <v>42838</v>
      </c>
      <c r="B754" s="64">
        <v>0.31458333333333333</v>
      </c>
      <c r="C754" s="8">
        <v>105</v>
      </c>
      <c r="D754" s="8">
        <v>492600</v>
      </c>
      <c r="E754" s="8">
        <f>D754-D753</f>
        <v>10450</v>
      </c>
      <c r="F754" s="9">
        <v>7.75</v>
      </c>
      <c r="G754" s="9">
        <v>58.8</v>
      </c>
      <c r="H754" s="8"/>
      <c r="I754" s="8">
        <v>1579.94</v>
      </c>
      <c r="J754" s="8">
        <f t="shared" si="237"/>
        <v>16510.373</v>
      </c>
      <c r="K754" s="54"/>
      <c r="L754" s="9">
        <v>107.1</v>
      </c>
      <c r="M754" s="8">
        <v>120.56224</v>
      </c>
      <c r="N754" s="8">
        <v>126.73844</v>
      </c>
      <c r="O754" s="8">
        <v>19.030950000000001</v>
      </c>
      <c r="P754" s="8">
        <f t="shared" si="239"/>
        <v>266.33163000000002</v>
      </c>
      <c r="Q754" s="8">
        <f t="shared" si="238"/>
        <v>2783.1655335000005</v>
      </c>
      <c r="R754" s="11" t="s">
        <v>121</v>
      </c>
      <c r="S754" s="9">
        <f t="shared" ref="S754:S759" si="240">((O754*14/87)+(N754*14/101)+(M754*14/117))*(E754/1000)</f>
        <v>366.33945543608712</v>
      </c>
      <c r="T754" s="25">
        <v>0</v>
      </c>
      <c r="W754" s="139">
        <f t="shared" si="208"/>
        <v>19858.930399999997</v>
      </c>
      <c r="X754" s="139">
        <f t="shared" si="216"/>
        <v>19006.155962000001</v>
      </c>
      <c r="Z754" s="139">
        <f t="shared" si="209"/>
        <v>40564.27840000001</v>
      </c>
      <c r="AA754" s="139">
        <f t="shared" si="217"/>
        <v>131926.12845600001</v>
      </c>
      <c r="AC754" s="84">
        <v>8000</v>
      </c>
      <c r="AD754" s="84">
        <v>30000</v>
      </c>
      <c r="AE754" s="84">
        <v>100</v>
      </c>
      <c r="AF754" s="84">
        <v>6</v>
      </c>
      <c r="AG754" s="84">
        <v>10</v>
      </c>
      <c r="AH754" s="84">
        <v>35000</v>
      </c>
    </row>
    <row r="755" spans="1:34" ht="20.100000000000001" customHeight="1">
      <c r="A755" s="65">
        <v>42846</v>
      </c>
      <c r="B755" s="64">
        <v>0.35486111111111113</v>
      </c>
      <c r="C755" s="8">
        <v>136</v>
      </c>
      <c r="D755" s="8">
        <v>6220</v>
      </c>
      <c r="E755" s="8">
        <v>13619</v>
      </c>
      <c r="F755" s="9">
        <v>7.68</v>
      </c>
      <c r="G755" s="9">
        <v>54.8</v>
      </c>
      <c r="H755" s="8"/>
      <c r="I755" s="8">
        <v>1598.0527999999999</v>
      </c>
      <c r="J755" s="8">
        <f t="shared" si="237"/>
        <v>21763.881083200002</v>
      </c>
      <c r="K755" s="54"/>
      <c r="L755" s="9">
        <v>110</v>
      </c>
      <c r="M755" s="8">
        <v>102.57931000000001</v>
      </c>
      <c r="N755" s="8">
        <v>149.96358000000001</v>
      </c>
      <c r="O755" s="8">
        <v>6.1409399999999996</v>
      </c>
      <c r="P755" s="8">
        <f t="shared" si="239"/>
        <v>258.68383</v>
      </c>
      <c r="Q755" s="8">
        <f t="shared" si="238"/>
        <v>3523.0150807699997</v>
      </c>
      <c r="R755" s="11" t="s">
        <v>121</v>
      </c>
      <c r="S755" s="9">
        <f t="shared" si="240"/>
        <v>463.72253040155749</v>
      </c>
      <c r="T755" s="25">
        <v>0</v>
      </c>
      <c r="W755" s="139">
        <f t="shared" si="208"/>
        <v>19698.337570800002</v>
      </c>
      <c r="X755" s="139">
        <f t="shared" si="216"/>
        <v>19040.882268933332</v>
      </c>
      <c r="Z755" s="139">
        <f t="shared" si="209"/>
        <v>41206.649716799991</v>
      </c>
      <c r="AA755" s="139">
        <f t="shared" si="217"/>
        <v>131509.41277280002</v>
      </c>
      <c r="AC755" s="84">
        <v>8000</v>
      </c>
      <c r="AD755" s="84">
        <v>30000</v>
      </c>
      <c r="AE755" s="84">
        <v>100</v>
      </c>
      <c r="AF755" s="84">
        <v>6</v>
      </c>
      <c r="AG755" s="84">
        <v>10</v>
      </c>
      <c r="AH755" s="84">
        <v>35000</v>
      </c>
    </row>
    <row r="756" spans="1:34" ht="20.100000000000001" customHeight="1">
      <c r="A756" s="65">
        <v>42853</v>
      </c>
      <c r="B756" s="64">
        <v>0.36249999999999999</v>
      </c>
      <c r="C756" s="8">
        <v>111</v>
      </c>
      <c r="D756" s="8">
        <v>17360</v>
      </c>
      <c r="E756" s="8">
        <f t="shared" ref="E756:E761" si="241">D756-D755</f>
        <v>11140</v>
      </c>
      <c r="F756" s="9">
        <v>7.72</v>
      </c>
      <c r="G756" s="9">
        <v>58</v>
      </c>
      <c r="H756" s="8"/>
      <c r="I756" s="8">
        <v>1578.34</v>
      </c>
      <c r="J756" s="8">
        <f t="shared" si="237"/>
        <v>17582.707599999998</v>
      </c>
      <c r="K756" s="54"/>
      <c r="L756" s="9">
        <v>103.3</v>
      </c>
      <c r="M756" s="8">
        <v>137.72868</v>
      </c>
      <c r="N756" s="8">
        <v>145.16621000000001</v>
      </c>
      <c r="O756" s="8">
        <v>13.097340000000001</v>
      </c>
      <c r="P756" s="8">
        <f t="shared" si="239"/>
        <v>295.99223000000001</v>
      </c>
      <c r="Q756" s="8">
        <f t="shared" si="238"/>
        <v>3297.3534421999998</v>
      </c>
      <c r="R756" s="11" t="s">
        <v>121</v>
      </c>
      <c r="S756" s="9">
        <f t="shared" si="240"/>
        <v>431.22964189084587</v>
      </c>
      <c r="T756" s="25">
        <v>0</v>
      </c>
      <c r="W756" s="139">
        <f t="shared" si="208"/>
        <v>18799.125695800001</v>
      </c>
      <c r="X756" s="139">
        <f t="shared" si="216"/>
        <v>18694.754402266666</v>
      </c>
      <c r="Z756" s="139">
        <f t="shared" si="209"/>
        <v>44803.497216799995</v>
      </c>
      <c r="AA756" s="139">
        <f t="shared" si="217"/>
        <v>135662.94717279999</v>
      </c>
      <c r="AC756" s="84">
        <v>8000</v>
      </c>
      <c r="AD756" s="84">
        <v>30000</v>
      </c>
      <c r="AE756" s="84">
        <v>100</v>
      </c>
      <c r="AF756" s="84">
        <v>6</v>
      </c>
      <c r="AG756" s="84">
        <v>10</v>
      </c>
      <c r="AH756" s="84">
        <v>35000</v>
      </c>
    </row>
    <row r="757" spans="1:34" ht="20.100000000000001" customHeight="1">
      <c r="A757" s="65">
        <v>42860</v>
      </c>
      <c r="B757" s="64">
        <v>0.35486111111111113</v>
      </c>
      <c r="C757" s="8">
        <v>142</v>
      </c>
      <c r="D757" s="8">
        <v>31510</v>
      </c>
      <c r="E757" s="8">
        <f t="shared" si="241"/>
        <v>14150</v>
      </c>
      <c r="F757" s="9">
        <v>7.63</v>
      </c>
      <c r="G757" s="9">
        <v>56</v>
      </c>
      <c r="H757" s="8"/>
      <c r="I757" s="8">
        <v>1508.43</v>
      </c>
      <c r="J757" s="8">
        <f t="shared" si="237"/>
        <v>21344.284500000002</v>
      </c>
      <c r="K757" s="54"/>
      <c r="L757" s="9">
        <v>97.92</v>
      </c>
      <c r="M757" s="8">
        <v>156.98698999999999</v>
      </c>
      <c r="N757" s="8">
        <v>143.69314</v>
      </c>
      <c r="O757" s="8">
        <v>5.5275400000000001</v>
      </c>
      <c r="P757" s="8">
        <f t="shared" si="239"/>
        <v>306.20766999999995</v>
      </c>
      <c r="Q757" s="8">
        <f t="shared" si="238"/>
        <v>4332.8385304999993</v>
      </c>
      <c r="R757" s="11" t="s">
        <v>121</v>
      </c>
      <c r="S757" s="9">
        <f t="shared" si="240"/>
        <v>560.22847280860412</v>
      </c>
      <c r="T757" s="25"/>
      <c r="W757" s="139">
        <f t="shared" si="208"/>
        <v>19300.311545800003</v>
      </c>
      <c r="X757" s="139">
        <f t="shared" si="216"/>
        <v>18990.677827266667</v>
      </c>
      <c r="Z757" s="139">
        <f t="shared" si="209"/>
        <v>42798.753816799988</v>
      </c>
      <c r="AA757" s="139">
        <f t="shared" si="217"/>
        <v>132111.86607279998</v>
      </c>
      <c r="AC757" s="84">
        <v>8000</v>
      </c>
      <c r="AD757" s="84">
        <v>30000</v>
      </c>
      <c r="AE757" s="84">
        <v>100</v>
      </c>
      <c r="AF757" s="84">
        <v>6</v>
      </c>
      <c r="AG757" s="84">
        <v>10</v>
      </c>
      <c r="AH757" s="84">
        <v>35000</v>
      </c>
    </row>
    <row r="758" spans="1:34" ht="20.100000000000001" customHeight="1">
      <c r="A758" s="148">
        <v>42867</v>
      </c>
      <c r="B758" s="64">
        <v>0.3576388888888889</v>
      </c>
      <c r="C758" s="8">
        <v>116</v>
      </c>
      <c r="D758" s="8">
        <v>43150</v>
      </c>
      <c r="E758" s="8">
        <f t="shared" si="241"/>
        <v>11640</v>
      </c>
      <c r="F758" s="9">
        <v>7.49</v>
      </c>
      <c r="G758" s="9">
        <v>72</v>
      </c>
      <c r="H758" s="8"/>
      <c r="I758" s="8">
        <v>1624.12</v>
      </c>
      <c r="J758" s="8">
        <f t="shared" si="237"/>
        <v>18904.756799999996</v>
      </c>
      <c r="K758" s="54"/>
      <c r="L758" s="9">
        <v>122.7</v>
      </c>
      <c r="M758" s="8">
        <v>186.77506</v>
      </c>
      <c r="N758" s="8">
        <v>135.55392000000001</v>
      </c>
      <c r="O758" s="8">
        <v>4.9645200000000003</v>
      </c>
      <c r="P758" s="8">
        <f t="shared" si="239"/>
        <v>327.29349999999999</v>
      </c>
      <c r="Q758" s="8">
        <f t="shared" si="238"/>
        <v>3809.69634</v>
      </c>
      <c r="R758" s="11" t="s">
        <v>121</v>
      </c>
      <c r="S758" s="9">
        <f t="shared" si="240"/>
        <v>488.15474688924729</v>
      </c>
      <c r="T758" s="25">
        <v>0</v>
      </c>
      <c r="W758" s="139">
        <f t="shared" si="208"/>
        <v>19898.907495799998</v>
      </c>
      <c r="X758" s="139">
        <f t="shared" si="216"/>
        <v>18840.201723599999</v>
      </c>
      <c r="Z758" s="139">
        <f t="shared" si="209"/>
        <v>40404.370016800007</v>
      </c>
      <c r="AA758" s="139">
        <f t="shared" si="217"/>
        <v>133917.57931679999</v>
      </c>
      <c r="AC758" s="84">
        <v>8000</v>
      </c>
      <c r="AD758" s="84">
        <v>30000</v>
      </c>
      <c r="AE758" s="84">
        <v>100</v>
      </c>
      <c r="AF758" s="84">
        <v>6</v>
      </c>
      <c r="AG758" s="84">
        <v>10</v>
      </c>
      <c r="AH758" s="84">
        <v>35000</v>
      </c>
    </row>
    <row r="759" spans="1:34" ht="20.100000000000001" customHeight="1">
      <c r="A759" s="65">
        <v>42874</v>
      </c>
      <c r="B759" s="64">
        <v>0.35625000000000001</v>
      </c>
      <c r="C759" s="8">
        <v>119</v>
      </c>
      <c r="D759" s="8">
        <v>55020</v>
      </c>
      <c r="E759" s="8">
        <f t="shared" si="241"/>
        <v>11870</v>
      </c>
      <c r="F759" s="9">
        <v>7.47</v>
      </c>
      <c r="G759" s="9">
        <v>93.6</v>
      </c>
      <c r="H759" s="8"/>
      <c r="I759" s="8">
        <v>1606.26</v>
      </c>
      <c r="J759" s="8">
        <f t="shared" ref="J759:J764" si="242">E759*I759/1000</f>
        <v>19066.306199999999</v>
      </c>
      <c r="K759" s="54"/>
      <c r="L759" s="9">
        <v>114.3</v>
      </c>
      <c r="M759" s="8">
        <v>170.34666000000001</v>
      </c>
      <c r="N759" s="8">
        <v>168.88012000000001</v>
      </c>
      <c r="O759" s="8">
        <v>5.6482799999999997</v>
      </c>
      <c r="P759" s="8">
        <f t="shared" ref="P759:P764" si="243">M759+N759+O759</f>
        <v>344.87506000000002</v>
      </c>
      <c r="Q759" s="8">
        <f t="shared" ref="Q759:Q764" si="244">E759*P759/1000</f>
        <v>4093.6669622000004</v>
      </c>
      <c r="R759" s="11" t="s">
        <v>121</v>
      </c>
      <c r="S759" s="9">
        <f t="shared" si="240"/>
        <v>530.60567961580659</v>
      </c>
      <c r="T759" s="25">
        <v>0</v>
      </c>
      <c r="W759" s="139">
        <f t="shared" si="208"/>
        <v>19224.513774999999</v>
      </c>
      <c r="X759" s="139">
        <f t="shared" si="216"/>
        <v>19034.229981933331</v>
      </c>
      <c r="Z759" s="139">
        <f t="shared" si="209"/>
        <v>43101.944900000002</v>
      </c>
      <c r="AA759" s="139">
        <f t="shared" si="217"/>
        <v>131589.24021680001</v>
      </c>
      <c r="AC759" s="84">
        <v>8000</v>
      </c>
      <c r="AD759" s="84">
        <v>30000</v>
      </c>
      <c r="AE759" s="84">
        <v>100</v>
      </c>
      <c r="AF759" s="84">
        <v>6</v>
      </c>
      <c r="AG759" s="84">
        <v>10</v>
      </c>
      <c r="AH759" s="84">
        <v>35000</v>
      </c>
    </row>
    <row r="760" spans="1:34" ht="20.100000000000001" customHeight="1">
      <c r="A760" s="65">
        <v>42881</v>
      </c>
      <c r="B760" s="64">
        <v>0.37708333333333338</v>
      </c>
      <c r="C760" s="8">
        <v>119</v>
      </c>
      <c r="D760" s="8">
        <v>66840</v>
      </c>
      <c r="E760" s="8">
        <f t="shared" si="241"/>
        <v>11820</v>
      </c>
      <c r="F760" s="9">
        <v>7.54</v>
      </c>
      <c r="G760" s="9">
        <v>119.2</v>
      </c>
      <c r="H760" s="8"/>
      <c r="I760" s="8">
        <v>1596.05</v>
      </c>
      <c r="J760" s="8">
        <f t="shared" si="242"/>
        <v>18865.311000000002</v>
      </c>
      <c r="K760" s="54"/>
      <c r="L760" s="9">
        <v>97.33</v>
      </c>
      <c r="M760" s="8">
        <v>158.93486999999999</v>
      </c>
      <c r="N760" s="8">
        <v>134.09426999999999</v>
      </c>
      <c r="O760" s="8">
        <v>8.3504199999999997</v>
      </c>
      <c r="P760" s="8">
        <f t="shared" si="243"/>
        <v>301.37955999999997</v>
      </c>
      <c r="Q760" s="8">
        <f t="shared" si="244"/>
        <v>3562.3063991999998</v>
      </c>
      <c r="R760" s="11" t="s">
        <v>121</v>
      </c>
      <c r="S760" s="9">
        <f t="shared" ref="S760:S765" si="245">((O760*14/87)+(N760*14/101)+(M760*14/117))*(E760/1000)</f>
        <v>460.37621068777469</v>
      </c>
      <c r="T760" s="25">
        <v>0</v>
      </c>
      <c r="W760" s="139">
        <f t="shared" si="208"/>
        <v>19545.164624999998</v>
      </c>
      <c r="X760" s="139">
        <f t="shared" si="216"/>
        <v>19343.473781933335</v>
      </c>
      <c r="Z760" s="139">
        <f t="shared" si="209"/>
        <v>41819.34150000001</v>
      </c>
      <c r="AA760" s="139">
        <f t="shared" si="217"/>
        <v>127878.31461679999</v>
      </c>
      <c r="AC760" s="84">
        <v>8000</v>
      </c>
      <c r="AD760" s="84">
        <v>30000</v>
      </c>
      <c r="AE760" s="84">
        <v>100</v>
      </c>
      <c r="AF760" s="84">
        <v>6</v>
      </c>
      <c r="AG760" s="84">
        <v>10</v>
      </c>
      <c r="AH760" s="84">
        <v>35000</v>
      </c>
    </row>
    <row r="761" spans="1:34" ht="20.100000000000001" customHeight="1">
      <c r="A761" s="65">
        <v>42888</v>
      </c>
      <c r="B761" s="64">
        <v>0.35416666666666669</v>
      </c>
      <c r="C761" s="8">
        <v>139</v>
      </c>
      <c r="D761" s="8">
        <v>78200</v>
      </c>
      <c r="E761" s="8">
        <f t="shared" si="241"/>
        <v>11360</v>
      </c>
      <c r="F761" s="9">
        <v>8.1</v>
      </c>
      <c r="G761" s="9">
        <v>130.4</v>
      </c>
      <c r="H761" s="8"/>
      <c r="I761" s="8">
        <v>1745.87</v>
      </c>
      <c r="J761" s="8">
        <f t="shared" si="242"/>
        <v>19833.083200000001</v>
      </c>
      <c r="K761" s="54"/>
      <c r="L761" s="9">
        <v>131.80000000000001</v>
      </c>
      <c r="M761" s="8">
        <v>140.04468</v>
      </c>
      <c r="N761" s="8">
        <v>156.53654</v>
      </c>
      <c r="O761" s="8">
        <v>7.9580200000000003</v>
      </c>
      <c r="P761" s="8">
        <f t="shared" si="243"/>
        <v>304.53924000000001</v>
      </c>
      <c r="Q761" s="8">
        <f t="shared" si="244"/>
        <v>3459.5657664</v>
      </c>
      <c r="R761" s="11" t="s">
        <v>121</v>
      </c>
      <c r="S761" s="9">
        <f t="shared" si="245"/>
        <v>451.40343936417958</v>
      </c>
      <c r="T761" s="25">
        <v>0</v>
      </c>
      <c r="W761" s="139">
        <f t="shared" si="208"/>
        <v>19167.364300000001</v>
      </c>
      <c r="X761" s="139">
        <f t="shared" si="216"/>
        <v>19751.595315266666</v>
      </c>
      <c r="Z761" s="139">
        <f t="shared" si="209"/>
        <v>43330.542799999996</v>
      </c>
      <c r="AA761" s="139">
        <f t="shared" si="217"/>
        <v>122980.85621679999</v>
      </c>
      <c r="AC761" s="84">
        <v>8000</v>
      </c>
      <c r="AD761" s="84">
        <v>30000</v>
      </c>
      <c r="AE761" s="84">
        <v>100</v>
      </c>
      <c r="AF761" s="84">
        <v>6</v>
      </c>
      <c r="AG761" s="84">
        <v>10</v>
      </c>
      <c r="AH761" s="84">
        <v>35000</v>
      </c>
    </row>
    <row r="762" spans="1:34" ht="20.100000000000001" customHeight="1">
      <c r="A762" s="65">
        <v>42895</v>
      </c>
      <c r="B762" s="64">
        <v>0.35694444444444445</v>
      </c>
      <c r="C762" s="8">
        <v>181</v>
      </c>
      <c r="D762" s="8">
        <v>93210</v>
      </c>
      <c r="E762" s="8">
        <f t="shared" ref="E762:E767" si="246">D762-D761</f>
        <v>15010</v>
      </c>
      <c r="F762" s="9">
        <v>7.88</v>
      </c>
      <c r="G762" s="9">
        <v>74.81</v>
      </c>
      <c r="H762" s="8"/>
      <c r="I762" s="8">
        <v>1397.68</v>
      </c>
      <c r="J762" s="8">
        <f t="shared" si="242"/>
        <v>20979.176800000001</v>
      </c>
      <c r="K762" s="54"/>
      <c r="L762" s="9">
        <v>87.33</v>
      </c>
      <c r="M762" s="8">
        <v>128.65436</v>
      </c>
      <c r="N762" s="8">
        <v>209.28359</v>
      </c>
      <c r="O762" s="8">
        <v>5.6973599999999998</v>
      </c>
      <c r="P762" s="8">
        <f t="shared" si="243"/>
        <v>343.63531</v>
      </c>
      <c r="Q762" s="8">
        <f t="shared" si="244"/>
        <v>5157.9660031000003</v>
      </c>
      <c r="R762" s="11" t="s">
        <v>121</v>
      </c>
      <c r="S762" s="9">
        <f t="shared" si="245"/>
        <v>680.26763796584407</v>
      </c>
      <c r="T762" s="25"/>
      <c r="W762" s="139">
        <f t="shared" si="208"/>
        <v>19685.969300000001</v>
      </c>
      <c r="X762" s="139">
        <f t="shared" si="216"/>
        <v>19814.602398599996</v>
      </c>
      <c r="Z762" s="139">
        <f t="shared" si="209"/>
        <v>41256.122799999997</v>
      </c>
      <c r="AA762" s="139">
        <f t="shared" si="217"/>
        <v>122224.77121680003</v>
      </c>
      <c r="AC762" s="84">
        <v>8000</v>
      </c>
      <c r="AD762" s="84">
        <v>30000</v>
      </c>
      <c r="AE762" s="84">
        <v>100</v>
      </c>
      <c r="AF762" s="84">
        <v>6</v>
      </c>
      <c r="AG762" s="84">
        <v>10</v>
      </c>
      <c r="AH762" s="84">
        <v>35000</v>
      </c>
    </row>
    <row r="763" spans="1:34" ht="20.100000000000001" customHeight="1">
      <c r="A763" s="65">
        <v>42902</v>
      </c>
      <c r="B763" s="64">
        <v>0.35833333333333334</v>
      </c>
      <c r="C763" s="8">
        <v>128</v>
      </c>
      <c r="D763" s="8">
        <v>106050</v>
      </c>
      <c r="E763" s="8">
        <f t="shared" si="246"/>
        <v>12840</v>
      </c>
      <c r="F763" s="9">
        <v>7.88</v>
      </c>
      <c r="G763" s="9">
        <v>56.8</v>
      </c>
      <c r="H763" s="8"/>
      <c r="I763" s="8">
        <v>1366.11</v>
      </c>
      <c r="J763" s="8">
        <f t="shared" si="242"/>
        <v>17540.8524</v>
      </c>
      <c r="K763" s="54"/>
      <c r="L763" s="9">
        <v>84.67</v>
      </c>
      <c r="M763" s="8">
        <v>182.33492000000001</v>
      </c>
      <c r="N763" s="8">
        <v>126.31638</v>
      </c>
      <c r="O763" s="8">
        <v>12.96373</v>
      </c>
      <c r="P763" s="8">
        <f t="shared" si="243"/>
        <v>321.61502999999999</v>
      </c>
      <c r="Q763" s="8">
        <f t="shared" si="244"/>
        <v>4129.5369852000003</v>
      </c>
      <c r="R763" s="11" t="s">
        <v>121</v>
      </c>
      <c r="S763" s="9">
        <f t="shared" si="245"/>
        <v>531.74513277622361</v>
      </c>
      <c r="T763" s="25">
        <v>0</v>
      </c>
      <c r="W763" s="139">
        <f t="shared" si="208"/>
        <v>19304.60585</v>
      </c>
      <c r="X763" s="139">
        <f t="shared" si="216"/>
        <v>19409.152398600003</v>
      </c>
      <c r="Z763" s="139">
        <f t="shared" si="209"/>
        <v>42781.5766</v>
      </c>
      <c r="AA763" s="139">
        <f t="shared" si="217"/>
        <v>127090.17121679996</v>
      </c>
      <c r="AC763" s="84">
        <v>8000</v>
      </c>
      <c r="AD763" s="84">
        <v>30000</v>
      </c>
      <c r="AE763" s="84">
        <v>100</v>
      </c>
      <c r="AF763" s="84">
        <v>6</v>
      </c>
      <c r="AG763" s="84">
        <v>10</v>
      </c>
      <c r="AH763" s="84">
        <v>35000</v>
      </c>
    </row>
    <row r="764" spans="1:34" ht="20.100000000000001" customHeight="1">
      <c r="A764" s="65">
        <v>42909</v>
      </c>
      <c r="B764" s="64">
        <v>0.35555555555555557</v>
      </c>
      <c r="C764" s="8">
        <v>131</v>
      </c>
      <c r="D764" s="8">
        <v>119200</v>
      </c>
      <c r="E764" s="8">
        <f t="shared" si="246"/>
        <v>13150</v>
      </c>
      <c r="F764" s="9">
        <v>7.69</v>
      </c>
      <c r="G764" s="9">
        <v>70</v>
      </c>
      <c r="H764" s="8"/>
      <c r="I764" s="8">
        <v>1759.73</v>
      </c>
      <c r="J764" s="8">
        <f t="shared" si="242"/>
        <v>23140.449499999999</v>
      </c>
      <c r="K764" s="54"/>
      <c r="L764" s="9">
        <v>134.4</v>
      </c>
      <c r="M764" s="8">
        <v>93.980620000000002</v>
      </c>
      <c r="N764" s="8">
        <v>227.18924000000001</v>
      </c>
      <c r="O764" s="8">
        <v>15.23509</v>
      </c>
      <c r="P764" s="8">
        <f t="shared" si="243"/>
        <v>336.40495000000004</v>
      </c>
      <c r="Q764" s="8">
        <f t="shared" si="244"/>
        <v>4423.7250924999998</v>
      </c>
      <c r="R764" s="11" t="s">
        <v>121</v>
      </c>
      <c r="S764" s="9">
        <f t="shared" si="245"/>
        <v>594.23200692083299</v>
      </c>
      <c r="T764" s="25"/>
      <c r="W764" s="139">
        <f t="shared" si="208"/>
        <v>20373.390475</v>
      </c>
      <c r="X764" s="139">
        <f t="shared" si="216"/>
        <v>19572.560265266668</v>
      </c>
      <c r="Z764" s="139">
        <f t="shared" si="209"/>
        <v>38506.438099999999</v>
      </c>
      <c r="AA764" s="139">
        <f t="shared" si="217"/>
        <v>125129.27681679997</v>
      </c>
      <c r="AC764" s="84">
        <v>8000</v>
      </c>
      <c r="AD764" s="84">
        <v>30000</v>
      </c>
      <c r="AE764" s="84">
        <v>100</v>
      </c>
      <c r="AF764" s="84">
        <v>6</v>
      </c>
      <c r="AG764" s="84">
        <v>10</v>
      </c>
      <c r="AH764" s="84">
        <v>35000</v>
      </c>
    </row>
    <row r="765" spans="1:34" ht="20.100000000000001" customHeight="1">
      <c r="A765" s="65">
        <v>42916</v>
      </c>
      <c r="B765" s="64">
        <v>0.35694444444444445</v>
      </c>
      <c r="C765" s="8">
        <v>126</v>
      </c>
      <c r="D765" s="8">
        <v>131610</v>
      </c>
      <c r="E765" s="8">
        <f t="shared" si="246"/>
        <v>12410</v>
      </c>
      <c r="F765" s="9">
        <v>7.55</v>
      </c>
      <c r="G765" s="9">
        <v>48.8</v>
      </c>
      <c r="H765" s="8"/>
      <c r="I765" s="8">
        <v>1402.96</v>
      </c>
      <c r="J765" s="8">
        <f t="shared" ref="J765:J770" si="247">E765*I765/1000</f>
        <v>17410.733600000003</v>
      </c>
      <c r="K765" s="54"/>
      <c r="L765" s="9">
        <v>92.49</v>
      </c>
      <c r="M765" s="8">
        <v>89.82002</v>
      </c>
      <c r="N765" s="8">
        <v>137.92545999999999</v>
      </c>
      <c r="O765" s="8">
        <v>0</v>
      </c>
      <c r="P765" s="8">
        <f t="shared" ref="P765:P770" si="248">M765+N765+O765</f>
        <v>227.74547999999999</v>
      </c>
      <c r="Q765" s="8">
        <f t="shared" ref="Q765:Q770" si="249">E765*P765/1000</f>
        <v>2826.3214068000002</v>
      </c>
      <c r="R765" s="11" t="s">
        <v>121</v>
      </c>
      <c r="S765" s="9">
        <f t="shared" si="245"/>
        <v>370.63799440988407</v>
      </c>
      <c r="T765" s="25">
        <v>0</v>
      </c>
      <c r="W765" s="139">
        <f t="shared" si="208"/>
        <v>19767.803075000003</v>
      </c>
      <c r="X765" s="139">
        <f t="shared" si="216"/>
        <v>19411.826306933333</v>
      </c>
      <c r="Z765" s="139">
        <f t="shared" si="209"/>
        <v>40928.787699999986</v>
      </c>
      <c r="AA765" s="139">
        <f t="shared" si="217"/>
        <v>127058.0843168</v>
      </c>
      <c r="AC765" s="84">
        <v>8000</v>
      </c>
      <c r="AD765" s="84">
        <v>30000</v>
      </c>
      <c r="AE765" s="84">
        <v>100</v>
      </c>
      <c r="AF765" s="84">
        <v>6</v>
      </c>
      <c r="AG765" s="84">
        <v>10</v>
      </c>
      <c r="AH765" s="84">
        <v>35000</v>
      </c>
    </row>
    <row r="766" spans="1:34" ht="20.100000000000001" customHeight="1">
      <c r="A766" s="65">
        <v>42923</v>
      </c>
      <c r="B766" s="64">
        <v>0.27430555555555552</v>
      </c>
      <c r="C766" s="8">
        <v>80</v>
      </c>
      <c r="D766" s="8">
        <v>139680</v>
      </c>
      <c r="E766" s="8">
        <f t="shared" si="246"/>
        <v>8070</v>
      </c>
      <c r="F766" s="9">
        <v>7.56</v>
      </c>
      <c r="G766" s="9">
        <v>45.6</v>
      </c>
      <c r="H766" s="8"/>
      <c r="I766" s="8">
        <v>1455.2845</v>
      </c>
      <c r="J766" s="8">
        <f t="shared" si="247"/>
        <v>11744.145914999999</v>
      </c>
      <c r="K766" s="54"/>
      <c r="L766" s="9">
        <v>18.97</v>
      </c>
      <c r="M766" s="8">
        <v>132.19148999999999</v>
      </c>
      <c r="N766" s="8">
        <v>270.64589999999998</v>
      </c>
      <c r="O766" s="8">
        <v>85.472139999999996</v>
      </c>
      <c r="P766" s="8">
        <f t="shared" si="248"/>
        <v>488.30953</v>
      </c>
      <c r="Q766" s="8">
        <f t="shared" si="249"/>
        <v>3940.6579071000001</v>
      </c>
      <c r="R766" s="11" t="s">
        <v>121</v>
      </c>
      <c r="S766" s="9">
        <f t="shared" ref="S766:S771" si="250">((O766*14/87)+(N766*14/101)+(M766*14/117))*(E766/1000)</f>
        <v>541.39367064504563</v>
      </c>
      <c r="T766" s="25"/>
      <c r="W766" s="139">
        <f t="shared" si="208"/>
        <v>17459.04535375</v>
      </c>
      <c r="X766" s="139">
        <f t="shared" si="216"/>
        <v>19014.640716516664</v>
      </c>
      <c r="Z766" s="139">
        <f t="shared" si="209"/>
        <v>50163.818585000001</v>
      </c>
      <c r="AA766" s="139">
        <f t="shared" si="217"/>
        <v>131824.31140180002</v>
      </c>
      <c r="AC766" s="84">
        <v>8000</v>
      </c>
      <c r="AD766" s="84">
        <v>30000</v>
      </c>
      <c r="AE766" s="84">
        <v>100</v>
      </c>
      <c r="AF766" s="84">
        <v>6</v>
      </c>
      <c r="AG766" s="84">
        <v>10</v>
      </c>
      <c r="AH766" s="84">
        <v>35000</v>
      </c>
    </row>
    <row r="767" spans="1:34" ht="20.100000000000001" customHeight="1">
      <c r="A767" s="65">
        <v>42930</v>
      </c>
      <c r="B767" s="64">
        <v>0.36180555555555555</v>
      </c>
      <c r="C767" s="8">
        <v>79</v>
      </c>
      <c r="D767" s="8">
        <v>147550</v>
      </c>
      <c r="E767" s="8">
        <f t="shared" si="246"/>
        <v>7870</v>
      </c>
      <c r="F767" s="9">
        <v>7.24</v>
      </c>
      <c r="G767" s="9">
        <v>56.4</v>
      </c>
      <c r="H767" s="8"/>
      <c r="I767" s="8">
        <v>1015</v>
      </c>
      <c r="J767" s="8">
        <f t="shared" si="247"/>
        <v>7988.05</v>
      </c>
      <c r="K767" s="54"/>
      <c r="L767" s="9">
        <v>17.25</v>
      </c>
      <c r="M767" s="8">
        <v>28.923259999999999</v>
      </c>
      <c r="N767" s="8">
        <v>236.81764000000001</v>
      </c>
      <c r="O767" s="8">
        <v>42.322299999999998</v>
      </c>
      <c r="P767" s="8">
        <f t="shared" si="248"/>
        <v>308.06319999999999</v>
      </c>
      <c r="Q767" s="8">
        <f t="shared" si="249"/>
        <v>2424.4573840000003</v>
      </c>
      <c r="R767" s="11" t="s">
        <v>121</v>
      </c>
      <c r="S767" s="9">
        <f t="shared" si="250"/>
        <v>339.17807649218628</v>
      </c>
      <c r="T767" s="25"/>
      <c r="W767" s="139">
        <f t="shared" si="208"/>
        <v>15070.844753750001</v>
      </c>
      <c r="X767" s="139">
        <f t="shared" si="216"/>
        <v>17866.654792916666</v>
      </c>
      <c r="Z767" s="139">
        <f t="shared" si="209"/>
        <v>59716.620984999994</v>
      </c>
      <c r="AA767" s="139">
        <f t="shared" si="217"/>
        <v>145600.14248500002</v>
      </c>
      <c r="AC767" s="84">
        <v>8000</v>
      </c>
      <c r="AD767" s="84">
        <v>30000</v>
      </c>
      <c r="AE767" s="84">
        <v>100</v>
      </c>
      <c r="AF767" s="84">
        <v>6</v>
      </c>
      <c r="AG767" s="84">
        <v>10</v>
      </c>
      <c r="AH767" s="84">
        <v>35000</v>
      </c>
    </row>
    <row r="768" spans="1:34" ht="20.100000000000001" customHeight="1">
      <c r="A768" s="65">
        <v>42937</v>
      </c>
      <c r="B768" s="64">
        <v>0.35416666666666669</v>
      </c>
      <c r="C768" s="8">
        <v>96</v>
      </c>
      <c r="D768" s="8">
        <v>157070</v>
      </c>
      <c r="E768" s="8">
        <f t="shared" ref="E768:E773" si="251">D768-D767</f>
        <v>9520</v>
      </c>
      <c r="F768" s="9">
        <v>7.05</v>
      </c>
      <c r="G768" s="9">
        <v>39.6</v>
      </c>
      <c r="H768" s="8"/>
      <c r="I768" s="8">
        <v>1217.1300000000001</v>
      </c>
      <c r="J768" s="8">
        <f t="shared" si="247"/>
        <v>11587.077600000002</v>
      </c>
      <c r="K768" s="54"/>
      <c r="L768" s="9">
        <v>60.74</v>
      </c>
      <c r="M768" s="8">
        <v>213.53556</v>
      </c>
      <c r="N768" s="8">
        <v>199.09888000000001</v>
      </c>
      <c r="O768" s="8">
        <v>6.7895200000000004</v>
      </c>
      <c r="P768" s="8">
        <f t="shared" si="248"/>
        <v>419.42396000000002</v>
      </c>
      <c r="Q768" s="8">
        <f t="shared" si="249"/>
        <v>3992.9160992000002</v>
      </c>
      <c r="R768" s="11" t="s">
        <v>121</v>
      </c>
      <c r="S768" s="9">
        <f t="shared" si="250"/>
        <v>516.38093241093577</v>
      </c>
      <c r="T768" s="25">
        <v>0</v>
      </c>
      <c r="W768" s="139">
        <f t="shared" si="208"/>
        <v>12182.501778750002</v>
      </c>
      <c r="X768" s="139">
        <f t="shared" si="216"/>
        <v>17367.018959583329</v>
      </c>
      <c r="Z768" s="139">
        <f t="shared" si="209"/>
        <v>71269.992884999985</v>
      </c>
      <c r="AA768" s="139">
        <f t="shared" si="217"/>
        <v>151595.77248500005</v>
      </c>
      <c r="AC768" s="84">
        <v>8000</v>
      </c>
      <c r="AD768" s="84">
        <v>30000</v>
      </c>
      <c r="AE768" s="84">
        <v>100</v>
      </c>
      <c r="AF768" s="84">
        <v>6</v>
      </c>
      <c r="AG768" s="84">
        <v>10</v>
      </c>
      <c r="AH768" s="84">
        <v>35000</v>
      </c>
    </row>
    <row r="769" spans="1:34" ht="20.100000000000001" customHeight="1">
      <c r="A769" s="65">
        <v>42944</v>
      </c>
      <c r="B769" s="64">
        <v>0.3666666666666667</v>
      </c>
      <c r="C769" s="8">
        <v>173</v>
      </c>
      <c r="D769" s="8">
        <v>172400</v>
      </c>
      <c r="E769" s="8">
        <f t="shared" si="251"/>
        <v>15330</v>
      </c>
      <c r="F769" s="9">
        <v>7.87</v>
      </c>
      <c r="G769" s="9">
        <v>80.400000000000006</v>
      </c>
      <c r="H769" s="8"/>
      <c r="I769" s="8">
        <v>1759.81</v>
      </c>
      <c r="J769" s="8">
        <f t="shared" si="247"/>
        <v>26977.887300000002</v>
      </c>
      <c r="K769" s="54"/>
      <c r="L769" s="9">
        <v>136.4</v>
      </c>
      <c r="M769" s="8">
        <v>296.65651000000003</v>
      </c>
      <c r="N769" s="8">
        <v>140.22038000000001</v>
      </c>
      <c r="O769" s="8">
        <v>17.073049999999999</v>
      </c>
      <c r="P769" s="8">
        <f t="shared" si="248"/>
        <v>453.94994000000003</v>
      </c>
      <c r="Q769" s="8">
        <f t="shared" si="249"/>
        <v>6959.0525802000011</v>
      </c>
      <c r="R769" s="11" t="s">
        <v>121</v>
      </c>
      <c r="S769" s="9">
        <f t="shared" si="250"/>
        <v>884.25334548995636</v>
      </c>
      <c r="T769" s="25">
        <v>0</v>
      </c>
      <c r="W769" s="139">
        <f t="shared" si="208"/>
        <v>14574.290203750001</v>
      </c>
      <c r="X769" s="139">
        <f t="shared" si="216"/>
        <v>17836.485859583332</v>
      </c>
      <c r="Z769" s="139">
        <f t="shared" si="209"/>
        <v>61702.839184999997</v>
      </c>
      <c r="AA769" s="139">
        <f t="shared" si="217"/>
        <v>145962.169685</v>
      </c>
      <c r="AC769" s="84">
        <v>8000</v>
      </c>
      <c r="AD769" s="84">
        <v>30000</v>
      </c>
      <c r="AE769" s="84">
        <v>100</v>
      </c>
      <c r="AF769" s="84">
        <v>6</v>
      </c>
      <c r="AG769" s="84">
        <v>10</v>
      </c>
      <c r="AH769" s="84">
        <v>35000</v>
      </c>
    </row>
    <row r="770" spans="1:34" ht="20.100000000000001" customHeight="1">
      <c r="A770" s="65">
        <v>42951</v>
      </c>
      <c r="B770" s="64">
        <v>0.34513888888888888</v>
      </c>
      <c r="C770" s="8">
        <v>117</v>
      </c>
      <c r="D770" s="8">
        <v>184210</v>
      </c>
      <c r="E770" s="8">
        <f t="shared" si="251"/>
        <v>11810</v>
      </c>
      <c r="F770" s="9">
        <v>7.71</v>
      </c>
      <c r="G770" s="9">
        <v>53.2</v>
      </c>
      <c r="H770" s="8"/>
      <c r="I770" s="8">
        <v>1794.5</v>
      </c>
      <c r="J770" s="8">
        <f t="shared" si="247"/>
        <v>21193.044999999998</v>
      </c>
      <c r="K770" s="54"/>
      <c r="L770" s="9">
        <v>132.19999999999999</v>
      </c>
      <c r="M770" s="8">
        <v>186.32893999999999</v>
      </c>
      <c r="N770" s="8">
        <v>223.07319000000001</v>
      </c>
      <c r="O770" s="8">
        <v>25.18759</v>
      </c>
      <c r="P770" s="8">
        <f t="shared" si="248"/>
        <v>434.58972</v>
      </c>
      <c r="Q770" s="8">
        <f t="shared" si="249"/>
        <v>5132.5045932000003</v>
      </c>
      <c r="R770" s="11" t="s">
        <v>121</v>
      </c>
      <c r="S770" s="9">
        <f t="shared" si="250"/>
        <v>676.35849023329808</v>
      </c>
      <c r="T770" s="25">
        <v>0</v>
      </c>
      <c r="W770" s="139">
        <f t="shared" si="208"/>
        <v>16936.514975000002</v>
      </c>
      <c r="X770" s="139">
        <f t="shared" si="216"/>
        <v>18027.176542916666</v>
      </c>
      <c r="Z770" s="139">
        <f t="shared" si="209"/>
        <v>52253.940099999993</v>
      </c>
      <c r="AA770" s="139">
        <f t="shared" si="217"/>
        <v>143673.88148500002</v>
      </c>
      <c r="AC770" s="84">
        <v>8000</v>
      </c>
      <c r="AD770" s="84">
        <v>30000</v>
      </c>
      <c r="AE770" s="84">
        <v>100</v>
      </c>
      <c r="AF770" s="84">
        <v>6</v>
      </c>
      <c r="AG770" s="84">
        <v>10</v>
      </c>
      <c r="AH770" s="84">
        <v>35000</v>
      </c>
    </row>
    <row r="771" spans="1:34" ht="20.100000000000001" customHeight="1">
      <c r="A771" s="65">
        <v>42958</v>
      </c>
      <c r="B771" s="64">
        <v>0.35694444444444445</v>
      </c>
      <c r="C771" s="8">
        <v>127</v>
      </c>
      <c r="D771" s="8">
        <v>196890</v>
      </c>
      <c r="E771" s="8">
        <f t="shared" si="251"/>
        <v>12680</v>
      </c>
      <c r="F771" s="9">
        <v>7.68</v>
      </c>
      <c r="G771" s="9">
        <v>58.8</v>
      </c>
      <c r="H771" s="8"/>
      <c r="I771" s="8">
        <v>1694.9384399999999</v>
      </c>
      <c r="J771" s="8">
        <f t="shared" ref="J771:J776" si="252">E771*I771/1000</f>
        <v>21491.819419200001</v>
      </c>
      <c r="K771" s="54"/>
      <c r="L771" s="9">
        <v>104.9</v>
      </c>
      <c r="M771" s="8">
        <v>232.06622999999999</v>
      </c>
      <c r="N771" s="8">
        <v>199.99481</v>
      </c>
      <c r="O771" s="8">
        <v>13.700620000000001</v>
      </c>
      <c r="P771" s="8">
        <f t="shared" ref="P771:P776" si="253">M771+N771+O771</f>
        <v>445.76166000000001</v>
      </c>
      <c r="Q771" s="8">
        <f t="shared" ref="Q771:Q776" si="254">E771*P771/1000</f>
        <v>5652.2578487999999</v>
      </c>
      <c r="R771" s="11" t="s">
        <v>121</v>
      </c>
      <c r="S771" s="9">
        <f t="shared" si="250"/>
        <v>731.57715288714269</v>
      </c>
      <c r="T771" s="25">
        <v>0</v>
      </c>
      <c r="W771" s="139">
        <f t="shared" si="208"/>
        <v>20312.457329800003</v>
      </c>
      <c r="X771" s="139">
        <f t="shared" si="216"/>
        <v>18229.302644516665</v>
      </c>
      <c r="Z771" s="139">
        <f t="shared" si="209"/>
        <v>38750.170680799987</v>
      </c>
      <c r="AA771" s="139">
        <f t="shared" si="217"/>
        <v>141248.3682658</v>
      </c>
      <c r="AC771" s="84">
        <v>8000</v>
      </c>
      <c r="AD771" s="84">
        <v>30000</v>
      </c>
      <c r="AE771" s="84">
        <v>100</v>
      </c>
      <c r="AF771" s="84">
        <v>6</v>
      </c>
      <c r="AG771" s="84">
        <v>10</v>
      </c>
      <c r="AH771" s="84">
        <v>35000</v>
      </c>
    </row>
    <row r="772" spans="1:34" ht="20.100000000000001" customHeight="1">
      <c r="A772" s="65">
        <v>42964</v>
      </c>
      <c r="B772" s="64">
        <v>0.34722222222222227</v>
      </c>
      <c r="C772" s="8">
        <v>103</v>
      </c>
      <c r="D772" s="8">
        <v>207180</v>
      </c>
      <c r="E772" s="8">
        <f t="shared" si="251"/>
        <v>10290</v>
      </c>
      <c r="F772" s="9">
        <v>7.65</v>
      </c>
      <c r="G772" s="9">
        <v>96.8</v>
      </c>
      <c r="H772" s="8">
        <v>1540.8</v>
      </c>
      <c r="I772" s="8">
        <v>1763</v>
      </c>
      <c r="J772" s="8">
        <f t="shared" si="252"/>
        <v>18141.27</v>
      </c>
      <c r="K772" s="54"/>
      <c r="L772" s="9">
        <v>93.94</v>
      </c>
      <c r="M772" s="8">
        <v>188.37100000000001</v>
      </c>
      <c r="N772" s="8">
        <v>266.29108000000002</v>
      </c>
      <c r="O772" s="8">
        <v>83.404039999999995</v>
      </c>
      <c r="P772" s="8">
        <f t="shared" si="253"/>
        <v>538.06612000000007</v>
      </c>
      <c r="Q772" s="8">
        <f t="shared" si="254"/>
        <v>5536.7003748000006</v>
      </c>
      <c r="R772" s="11" t="s">
        <v>121</v>
      </c>
      <c r="S772" s="9">
        <f t="shared" ref="S772:S777" si="255">((O772*14/87)+(N772*14/101)+(M772*14/117))*(E772/1000)</f>
        <v>749.8641401383162</v>
      </c>
      <c r="T772" s="25">
        <v>0</v>
      </c>
      <c r="W772" s="139">
        <f t="shared" si="208"/>
        <v>21951.0054298</v>
      </c>
      <c r="X772" s="139">
        <f t="shared" si="216"/>
        <v>18168.965894516667</v>
      </c>
      <c r="Z772" s="139">
        <f t="shared" si="209"/>
        <v>32195.978280800002</v>
      </c>
      <c r="AA772" s="139">
        <f t="shared" si="217"/>
        <v>141972.4092658</v>
      </c>
      <c r="AC772" s="84">
        <v>8000</v>
      </c>
      <c r="AD772" s="84">
        <v>30000</v>
      </c>
      <c r="AE772" s="84">
        <v>100</v>
      </c>
      <c r="AF772" s="84">
        <v>6</v>
      </c>
      <c r="AG772" s="84">
        <v>10</v>
      </c>
      <c r="AH772" s="84">
        <v>35000</v>
      </c>
    </row>
    <row r="773" spans="1:34" ht="20.100000000000001" customHeight="1">
      <c r="A773" s="65">
        <v>42972</v>
      </c>
      <c r="B773" s="64">
        <v>0.34513888888888888</v>
      </c>
      <c r="C773" s="8">
        <v>140</v>
      </c>
      <c r="D773" s="8">
        <v>219100</v>
      </c>
      <c r="E773" s="8">
        <f t="shared" si="251"/>
        <v>11920</v>
      </c>
      <c r="F773" s="9">
        <v>7.69</v>
      </c>
      <c r="G773" s="9">
        <v>150.4</v>
      </c>
      <c r="H773" s="8"/>
      <c r="I773" s="8">
        <v>1633.1</v>
      </c>
      <c r="J773" s="8">
        <f t="shared" si="252"/>
        <v>19466.552</v>
      </c>
      <c r="K773" s="54"/>
      <c r="L773" s="9">
        <v>124.1</v>
      </c>
      <c r="M773" s="8">
        <v>146.08371</v>
      </c>
      <c r="N773" s="8">
        <v>220.17809</v>
      </c>
      <c r="O773" s="8">
        <v>43.252330000000001</v>
      </c>
      <c r="P773" s="8">
        <f t="shared" si="253"/>
        <v>409.51413000000002</v>
      </c>
      <c r="Q773" s="8">
        <f t="shared" si="254"/>
        <v>4881.4084296000001</v>
      </c>
      <c r="R773" s="11" t="s">
        <v>121</v>
      </c>
      <c r="S773" s="9">
        <f t="shared" si="255"/>
        <v>655.12298968683444</v>
      </c>
      <c r="T773" s="25">
        <v>0</v>
      </c>
      <c r="W773" s="139">
        <f t="shared" si="208"/>
        <v>20073.171604799998</v>
      </c>
      <c r="X773" s="139">
        <f t="shared" si="216"/>
        <v>18138.421627849999</v>
      </c>
      <c r="Z773" s="139">
        <f t="shared" si="209"/>
        <v>39707.313580800008</v>
      </c>
      <c r="AA773" s="139">
        <f t="shared" si="217"/>
        <v>142338.9404658</v>
      </c>
      <c r="AC773" s="84">
        <v>8000</v>
      </c>
      <c r="AD773" s="84">
        <v>30000</v>
      </c>
      <c r="AE773" s="84">
        <v>100</v>
      </c>
      <c r="AF773" s="84">
        <v>6</v>
      </c>
      <c r="AG773" s="84">
        <v>10</v>
      </c>
      <c r="AH773" s="84">
        <v>35000</v>
      </c>
    </row>
    <row r="774" spans="1:34" ht="20.100000000000001" customHeight="1">
      <c r="A774" s="65">
        <v>42979</v>
      </c>
      <c r="B774" s="64">
        <v>0.35972222222222222</v>
      </c>
      <c r="C774" s="8">
        <v>108</v>
      </c>
      <c r="D774" s="8">
        <v>230010</v>
      </c>
      <c r="E774" s="8">
        <f t="shared" ref="E774:E779" si="256">D774-D773</f>
        <v>10910</v>
      </c>
      <c r="F774" s="9">
        <v>7.84</v>
      </c>
      <c r="G774" s="9">
        <v>51.6</v>
      </c>
      <c r="H774" s="8"/>
      <c r="I774" s="8">
        <v>1700.8</v>
      </c>
      <c r="J774" s="8">
        <f t="shared" si="252"/>
        <v>18555.727999999999</v>
      </c>
      <c r="K774" s="54"/>
      <c r="L774" s="9">
        <v>77.88</v>
      </c>
      <c r="M774" s="8">
        <v>136</v>
      </c>
      <c r="N774" s="8">
        <v>283</v>
      </c>
      <c r="O774" s="8">
        <v>26.164149999999999</v>
      </c>
      <c r="P774" s="8">
        <f t="shared" si="253"/>
        <v>445.16415000000001</v>
      </c>
      <c r="Q774" s="8">
        <f t="shared" si="254"/>
        <v>4856.7408765</v>
      </c>
      <c r="R774" s="11" t="s">
        <v>121</v>
      </c>
      <c r="S774" s="9">
        <f t="shared" si="255"/>
        <v>651.45301087407381</v>
      </c>
      <c r="T774" s="25">
        <v>0</v>
      </c>
      <c r="W774" s="139">
        <f t="shared" si="208"/>
        <v>19413.842354799999</v>
      </c>
      <c r="X774" s="139">
        <f t="shared" si="216"/>
        <v>17936.467561183334</v>
      </c>
      <c r="Z774" s="139">
        <f t="shared" si="209"/>
        <v>42344.630580800003</v>
      </c>
      <c r="AA774" s="139">
        <f t="shared" si="217"/>
        <v>144762.38926580001</v>
      </c>
      <c r="AC774" s="84">
        <v>8000</v>
      </c>
      <c r="AD774" s="84">
        <v>30000</v>
      </c>
      <c r="AE774" s="84">
        <v>100</v>
      </c>
      <c r="AF774" s="84">
        <v>6</v>
      </c>
      <c r="AG774" s="84">
        <v>10</v>
      </c>
      <c r="AH774" s="84">
        <v>35000</v>
      </c>
    </row>
    <row r="775" spans="1:34" ht="20.100000000000001" customHeight="1">
      <c r="A775" s="65">
        <v>42986</v>
      </c>
      <c r="B775" s="64">
        <v>0.35555555555555557</v>
      </c>
      <c r="C775" s="8">
        <v>112</v>
      </c>
      <c r="D775" s="8">
        <v>241180</v>
      </c>
      <c r="E775" s="8">
        <f t="shared" si="256"/>
        <v>11170</v>
      </c>
      <c r="F775" s="9">
        <v>7.89</v>
      </c>
      <c r="G775" s="9">
        <v>39.200000000000003</v>
      </c>
      <c r="H775" s="8"/>
      <c r="I775" s="8">
        <v>1754.05</v>
      </c>
      <c r="J775" s="8">
        <f t="shared" si="252"/>
        <v>19592.738499999999</v>
      </c>
      <c r="K775" s="54"/>
      <c r="L775" s="9">
        <v>122.8</v>
      </c>
      <c r="M775" s="8">
        <v>107.75693</v>
      </c>
      <c r="N775" s="8">
        <v>152.51609999999999</v>
      </c>
      <c r="O775" s="8">
        <v>13.87189</v>
      </c>
      <c r="P775" s="8">
        <f t="shared" si="253"/>
        <v>274.14492000000001</v>
      </c>
      <c r="Q775" s="8">
        <f t="shared" si="254"/>
        <v>3062.1987564000001</v>
      </c>
      <c r="R775" s="11" t="s">
        <v>121</v>
      </c>
      <c r="S775" s="9">
        <f t="shared" si="255"/>
        <v>405.1034548294607</v>
      </c>
      <c r="T775" s="25">
        <v>0</v>
      </c>
      <c r="W775" s="139">
        <f t="shared" si="208"/>
        <v>18939.072124999999</v>
      </c>
      <c r="X775" s="139">
        <f t="shared" si="216"/>
        <v>18107.458069516666</v>
      </c>
      <c r="Z775" s="139">
        <f t="shared" si="209"/>
        <v>44243.711500000005</v>
      </c>
      <c r="AA775" s="139">
        <f t="shared" si="217"/>
        <v>142710.50316580001</v>
      </c>
      <c r="AC775" s="84">
        <v>8000</v>
      </c>
      <c r="AD775" s="84">
        <v>30000</v>
      </c>
      <c r="AE775" s="84">
        <v>100</v>
      </c>
      <c r="AF775" s="84">
        <v>6</v>
      </c>
      <c r="AG775" s="84">
        <v>10</v>
      </c>
      <c r="AH775" s="84">
        <v>35000</v>
      </c>
    </row>
    <row r="776" spans="1:34" ht="20.100000000000001" customHeight="1">
      <c r="A776" s="65">
        <v>42993</v>
      </c>
      <c r="B776" s="64">
        <v>0.36458333333333331</v>
      </c>
      <c r="C776" s="8">
        <v>94</v>
      </c>
      <c r="D776" s="8">
        <v>250540</v>
      </c>
      <c r="E776" s="8">
        <f t="shared" si="256"/>
        <v>9360</v>
      </c>
      <c r="F776" s="9">
        <v>7.66</v>
      </c>
      <c r="G776" s="9">
        <v>58.8</v>
      </c>
      <c r="H776" s="8"/>
      <c r="I776" s="8">
        <v>1664.63</v>
      </c>
      <c r="J776" s="8">
        <f t="shared" si="252"/>
        <v>15580.936800000001</v>
      </c>
      <c r="K776" s="54"/>
      <c r="L776" s="9">
        <v>66.88</v>
      </c>
      <c r="M776" s="8">
        <v>165.53583</v>
      </c>
      <c r="N776" s="8">
        <v>199.29243</v>
      </c>
      <c r="O776" s="8">
        <v>12.59681</v>
      </c>
      <c r="P776" s="8">
        <f t="shared" si="253"/>
        <v>377.42507000000001</v>
      </c>
      <c r="Q776" s="8">
        <f t="shared" si="254"/>
        <v>3532.6986551999998</v>
      </c>
      <c r="R776" s="11" t="s">
        <v>121</v>
      </c>
      <c r="S776" s="9">
        <f t="shared" si="255"/>
        <v>462.9406606787299</v>
      </c>
      <c r="T776" s="25">
        <v>0</v>
      </c>
      <c r="W776" s="139">
        <f t="shared" si="208"/>
        <v>18298.988825</v>
      </c>
      <c r="X776" s="139">
        <f t="shared" si="216"/>
        <v>17477.498677849999</v>
      </c>
      <c r="Z776" s="139">
        <f t="shared" si="209"/>
        <v>46804.044699999999</v>
      </c>
      <c r="AA776" s="139">
        <f t="shared" si="217"/>
        <v>150270.0158658</v>
      </c>
      <c r="AC776" s="84">
        <v>8000</v>
      </c>
      <c r="AD776" s="84">
        <v>30000</v>
      </c>
      <c r="AE776" s="84">
        <v>100</v>
      </c>
      <c r="AF776" s="84">
        <v>6</v>
      </c>
      <c r="AG776" s="84">
        <v>10</v>
      </c>
      <c r="AH776" s="84">
        <v>35000</v>
      </c>
    </row>
    <row r="777" spans="1:34" ht="20.100000000000001" customHeight="1">
      <c r="A777" s="65">
        <v>43000</v>
      </c>
      <c r="B777" s="64">
        <v>0.3611111111111111</v>
      </c>
      <c r="C777" s="8">
        <v>148</v>
      </c>
      <c r="D777" s="8">
        <v>265400</v>
      </c>
      <c r="E777" s="8">
        <f t="shared" si="256"/>
        <v>14860</v>
      </c>
      <c r="F777" s="9">
        <v>7.96</v>
      </c>
      <c r="G777" s="9">
        <v>66.8</v>
      </c>
      <c r="H777" s="8"/>
      <c r="I777" s="8">
        <v>1903.15</v>
      </c>
      <c r="J777" s="8">
        <f t="shared" ref="J777:J782" si="257">E777*I777/1000</f>
        <v>28280.809000000001</v>
      </c>
      <c r="K777" s="54"/>
      <c r="L777" s="9">
        <v>180.7</v>
      </c>
      <c r="M777" s="8">
        <v>182.87011999999999</v>
      </c>
      <c r="N777" s="8">
        <v>171.91437999999999</v>
      </c>
      <c r="O777" s="8">
        <v>0</v>
      </c>
      <c r="P777" s="8">
        <f t="shared" ref="P777:P782" si="258">M777+N777+O777</f>
        <v>354.78449999999998</v>
      </c>
      <c r="Q777" s="8">
        <f t="shared" ref="Q777:Q782" si="259">E777*P777/1000</f>
        <v>5272.0976700000001</v>
      </c>
      <c r="R777" s="11" t="s">
        <v>121</v>
      </c>
      <c r="S777" s="9">
        <f t="shared" si="255"/>
        <v>679.27453560321567</v>
      </c>
      <c r="T777" s="25">
        <v>0</v>
      </c>
      <c r="W777" s="139">
        <f t="shared" si="208"/>
        <v>20502.553075</v>
      </c>
      <c r="X777" s="139">
        <f t="shared" si="216"/>
        <v>18383.33829451667</v>
      </c>
      <c r="Z777" s="139">
        <f t="shared" si="209"/>
        <v>37989.787700000001</v>
      </c>
      <c r="AA777" s="139">
        <f t="shared" si="217"/>
        <v>139399.94046579997</v>
      </c>
      <c r="AC777" s="84">
        <v>8000</v>
      </c>
      <c r="AD777" s="84">
        <v>30000</v>
      </c>
      <c r="AE777" s="84">
        <v>100</v>
      </c>
      <c r="AF777" s="84">
        <v>6</v>
      </c>
      <c r="AG777" s="84">
        <v>10</v>
      </c>
      <c r="AH777" s="84">
        <v>35000</v>
      </c>
    </row>
    <row r="778" spans="1:34" ht="20.100000000000001" customHeight="1">
      <c r="A778" s="65">
        <v>43007</v>
      </c>
      <c r="B778" s="64">
        <v>0.35625000000000001</v>
      </c>
      <c r="C778" s="8">
        <v>131</v>
      </c>
      <c r="D778" s="8">
        <v>276310</v>
      </c>
      <c r="E778" s="8">
        <f t="shared" si="256"/>
        <v>10910</v>
      </c>
      <c r="F778" s="9">
        <v>7.91</v>
      </c>
      <c r="G778" s="9">
        <v>60</v>
      </c>
      <c r="H778" s="8"/>
      <c r="I778" s="8">
        <v>1808.76</v>
      </c>
      <c r="J778" s="8">
        <f t="shared" si="257"/>
        <v>19733.571600000003</v>
      </c>
      <c r="K778" s="54"/>
      <c r="L778" s="9">
        <v>99.07</v>
      </c>
      <c r="M778" s="8">
        <v>116.00291</v>
      </c>
      <c r="N778" s="8">
        <v>210.00550000000001</v>
      </c>
      <c r="O778" s="8">
        <v>3.8673500000000001</v>
      </c>
      <c r="P778" s="8">
        <f t="shared" si="258"/>
        <v>329.87576000000001</v>
      </c>
      <c r="Q778" s="8">
        <f t="shared" si="259"/>
        <v>3598.9445416000003</v>
      </c>
      <c r="R778" s="11" t="s">
        <v>121</v>
      </c>
      <c r="S778" s="9">
        <f t="shared" ref="S778:S785" si="260">((O778*14/87)+(N778*14/101)+(M778*14/117))*(E778/1000)</f>
        <v>475.81450830545003</v>
      </c>
      <c r="T778" s="25">
        <v>0</v>
      </c>
      <c r="W778" s="139">
        <f t="shared" si="208"/>
        <v>20797.013975000002</v>
      </c>
      <c r="X778" s="139">
        <f t="shared" si="216"/>
        <v>19049.123768266665</v>
      </c>
      <c r="Z778" s="139">
        <f t="shared" si="209"/>
        <v>36811.944099999993</v>
      </c>
      <c r="AA778" s="139">
        <f t="shared" si="217"/>
        <v>131410.5147808</v>
      </c>
      <c r="AC778" s="84">
        <v>8000</v>
      </c>
      <c r="AD778" s="84">
        <v>30000</v>
      </c>
      <c r="AE778" s="84">
        <v>100</v>
      </c>
      <c r="AF778" s="84">
        <v>6</v>
      </c>
      <c r="AG778" s="84">
        <v>10</v>
      </c>
      <c r="AH778" s="84">
        <v>35000</v>
      </c>
    </row>
    <row r="779" spans="1:34" ht="20.100000000000001" customHeight="1">
      <c r="A779" s="65">
        <v>43014</v>
      </c>
      <c r="B779" s="64">
        <v>0.35625000000000001</v>
      </c>
      <c r="C779" s="8">
        <v>114</v>
      </c>
      <c r="D779" s="8">
        <v>287690</v>
      </c>
      <c r="E779" s="8">
        <f t="shared" si="256"/>
        <v>11380</v>
      </c>
      <c r="F779" s="9">
        <v>7.74</v>
      </c>
      <c r="G779" s="9">
        <v>58.4</v>
      </c>
      <c r="H779" s="8"/>
      <c r="I779" s="8">
        <v>2030.61</v>
      </c>
      <c r="J779" s="8">
        <f t="shared" si="257"/>
        <v>23108.341799999998</v>
      </c>
      <c r="K779" s="54"/>
      <c r="L779" s="9">
        <v>102.3</v>
      </c>
      <c r="M779" s="8">
        <v>196.33869000000001</v>
      </c>
      <c r="N779" s="8">
        <v>194.05389</v>
      </c>
      <c r="O779" s="8">
        <v>0</v>
      </c>
      <c r="P779" s="8">
        <f t="shared" si="258"/>
        <v>390.39258000000001</v>
      </c>
      <c r="Q779" s="8">
        <f t="shared" si="259"/>
        <v>4442.6675604000002</v>
      </c>
      <c r="R779" s="11" t="s">
        <v>121</v>
      </c>
      <c r="S779" s="9">
        <f t="shared" si="260"/>
        <v>573.46184162498105</v>
      </c>
      <c r="T779" s="25">
        <v>0</v>
      </c>
      <c r="W779" s="139">
        <f t="shared" si="208"/>
        <v>21675.914800000002</v>
      </c>
      <c r="X779" s="139">
        <f t="shared" si="216"/>
        <v>20309.148084933335</v>
      </c>
      <c r="Z779" s="139">
        <f t="shared" si="209"/>
        <v>33296.340799999991</v>
      </c>
      <c r="AA779" s="139">
        <f t="shared" si="217"/>
        <v>116290.2229808</v>
      </c>
      <c r="AC779" s="84">
        <v>8000</v>
      </c>
      <c r="AD779" s="84">
        <v>30000</v>
      </c>
      <c r="AE779" s="84">
        <v>100</v>
      </c>
      <c r="AF779" s="84">
        <v>6</v>
      </c>
      <c r="AG779" s="84">
        <v>10</v>
      </c>
      <c r="AH779" s="84">
        <v>35000</v>
      </c>
    </row>
    <row r="780" spans="1:34" ht="20.100000000000001" customHeight="1">
      <c r="A780" s="65">
        <v>43021</v>
      </c>
      <c r="B780" s="64">
        <v>0.35486111111111113</v>
      </c>
      <c r="C780" s="8">
        <v>123</v>
      </c>
      <c r="D780" s="8">
        <v>300030</v>
      </c>
      <c r="E780" s="8">
        <f>D780-D779</f>
        <v>12340</v>
      </c>
      <c r="F780" s="9">
        <v>7.83</v>
      </c>
      <c r="G780" s="9">
        <v>68.8</v>
      </c>
      <c r="H780" s="8"/>
      <c r="I780" s="8">
        <v>1847</v>
      </c>
      <c r="J780" s="8">
        <f t="shared" si="257"/>
        <v>22791.98</v>
      </c>
      <c r="K780" s="54"/>
      <c r="L780" s="9">
        <v>99.83</v>
      </c>
      <c r="M780" s="8">
        <v>226.54</v>
      </c>
      <c r="N780" s="8">
        <v>239.17</v>
      </c>
      <c r="O780" s="8">
        <v>5.33</v>
      </c>
      <c r="P780" s="8">
        <f t="shared" si="258"/>
        <v>471.03999999999996</v>
      </c>
      <c r="Q780" s="8">
        <f t="shared" si="259"/>
        <v>5812.6335999999992</v>
      </c>
      <c r="R780" s="11" t="s">
        <v>121</v>
      </c>
      <c r="S780" s="9">
        <f t="shared" si="260"/>
        <v>754.18783744751124</v>
      </c>
      <c r="T780" s="25">
        <v>4.0999999999999996</v>
      </c>
      <c r="W780" s="139">
        <f t="shared" si="208"/>
        <v>23478.675599999999</v>
      </c>
      <c r="X780" s="139">
        <f t="shared" si="216"/>
        <v>21242.889951599998</v>
      </c>
      <c r="Z780" s="139">
        <f t="shared" si="209"/>
        <v>26085.297600000005</v>
      </c>
      <c r="AA780" s="139">
        <f t="shared" si="217"/>
        <v>105085.32058080001</v>
      </c>
      <c r="AC780" s="84">
        <v>8000</v>
      </c>
      <c r="AD780" s="84">
        <v>30000</v>
      </c>
      <c r="AE780" s="84">
        <v>100</v>
      </c>
      <c r="AF780" s="84">
        <v>6</v>
      </c>
      <c r="AG780" s="84">
        <v>10</v>
      </c>
      <c r="AH780" s="84">
        <v>35000</v>
      </c>
    </row>
    <row r="781" spans="1:34" ht="20.100000000000001" customHeight="1">
      <c r="A781" s="65">
        <v>43028</v>
      </c>
      <c r="B781" s="64">
        <v>0.36180555555555555</v>
      </c>
      <c r="C781" s="8">
        <v>169</v>
      </c>
      <c r="D781" s="8">
        <v>314030</v>
      </c>
      <c r="E781" s="8">
        <f>D781-D780</f>
        <v>14000</v>
      </c>
      <c r="F781" s="9">
        <v>8.1199999999999992</v>
      </c>
      <c r="G781" s="9">
        <v>64</v>
      </c>
      <c r="H781" s="8"/>
      <c r="I781" s="8">
        <v>1800</v>
      </c>
      <c r="J781" s="8">
        <f t="shared" si="257"/>
        <v>25200</v>
      </c>
      <c r="K781" s="54"/>
      <c r="L781" s="9">
        <v>139.1</v>
      </c>
      <c r="M781" s="8">
        <v>200.95</v>
      </c>
      <c r="N781" s="8">
        <v>160.19999999999999</v>
      </c>
      <c r="O781" s="8">
        <v>0</v>
      </c>
      <c r="P781" s="8">
        <f t="shared" si="258"/>
        <v>361.15</v>
      </c>
      <c r="Q781" s="8">
        <f t="shared" si="259"/>
        <v>5056.1000000000004</v>
      </c>
      <c r="R781" s="11" t="s">
        <v>121</v>
      </c>
      <c r="S781" s="9">
        <f t="shared" si="260"/>
        <v>647.51735635101966</v>
      </c>
      <c r="T781" s="25">
        <v>0</v>
      </c>
      <c r="W781" s="139">
        <f t="shared" si="208"/>
        <v>22708.47335</v>
      </c>
      <c r="X781" s="139">
        <f t="shared" si="216"/>
        <v>21094.732676600001</v>
      </c>
      <c r="Z781" s="139">
        <f t="shared" si="209"/>
        <v>29166.106599999999</v>
      </c>
      <c r="AA781" s="139">
        <f t="shared" si="217"/>
        <v>106863.20788080001</v>
      </c>
      <c r="AC781" s="84">
        <v>8000</v>
      </c>
      <c r="AD781" s="84">
        <v>30000</v>
      </c>
      <c r="AE781" s="84">
        <v>100</v>
      </c>
      <c r="AF781" s="84">
        <v>6</v>
      </c>
      <c r="AG781" s="84">
        <v>10</v>
      </c>
      <c r="AH781" s="84">
        <v>35000</v>
      </c>
    </row>
    <row r="782" spans="1:34" ht="20.100000000000001" customHeight="1">
      <c r="A782" s="65">
        <v>43035</v>
      </c>
      <c r="B782" s="64">
        <v>0.32708333333333334</v>
      </c>
      <c r="C782" s="8">
        <v>145</v>
      </c>
      <c r="D782" s="8">
        <v>327980</v>
      </c>
      <c r="E782" s="8">
        <f>D782-D781</f>
        <v>13950</v>
      </c>
      <c r="F782" s="9">
        <v>7.82</v>
      </c>
      <c r="G782" s="9">
        <v>85.6</v>
      </c>
      <c r="H782" s="8"/>
      <c r="I782" s="8">
        <v>1752</v>
      </c>
      <c r="J782" s="8">
        <f t="shared" si="257"/>
        <v>24440.400000000001</v>
      </c>
      <c r="K782" s="54"/>
      <c r="L782" s="9">
        <v>172.9</v>
      </c>
      <c r="M782" s="8">
        <v>208</v>
      </c>
      <c r="N782" s="8">
        <v>163</v>
      </c>
      <c r="O782" s="8">
        <v>4.04</v>
      </c>
      <c r="P782" s="8">
        <f t="shared" si="258"/>
        <v>375.04</v>
      </c>
      <c r="Q782" s="8">
        <f t="shared" si="259"/>
        <v>5231.808</v>
      </c>
      <c r="R782" s="11" t="s">
        <v>121</v>
      </c>
      <c r="S782" s="9">
        <f t="shared" si="260"/>
        <v>671.45623216114711</v>
      </c>
      <c r="T782" s="25">
        <v>5.24</v>
      </c>
      <c r="W782" s="139">
        <f t="shared" ref="W782:W845" si="261">AVERAGE(J779:J782)</f>
        <v>23885.18045</v>
      </c>
      <c r="X782" s="139">
        <f t="shared" si="216"/>
        <v>21365.345593266666</v>
      </c>
      <c r="Z782" s="139">
        <f t="shared" ref="Z782:Z845" si="262">120000-(SUM(J779:J782))</f>
        <v>24459.278200000001</v>
      </c>
      <c r="AA782" s="139">
        <f t="shared" si="217"/>
        <v>103615.8528808</v>
      </c>
      <c r="AC782" s="84">
        <v>8000</v>
      </c>
      <c r="AD782" s="84">
        <v>30000</v>
      </c>
      <c r="AE782" s="84">
        <v>100</v>
      </c>
      <c r="AF782" s="84">
        <v>6</v>
      </c>
      <c r="AG782" s="84">
        <v>10</v>
      </c>
      <c r="AH782" s="84">
        <v>35000</v>
      </c>
    </row>
    <row r="783" spans="1:34" ht="20.100000000000001" customHeight="1">
      <c r="A783" s="65">
        <v>43042</v>
      </c>
      <c r="B783" s="64">
        <v>0.3611111111111111</v>
      </c>
      <c r="C783" s="8">
        <v>131</v>
      </c>
      <c r="D783" s="8">
        <v>340070</v>
      </c>
      <c r="E783" s="8">
        <f>D783-D782</f>
        <v>12090</v>
      </c>
      <c r="F783" s="9">
        <v>8.06</v>
      </c>
      <c r="G783" s="9">
        <v>81.599999999999994</v>
      </c>
      <c r="H783" s="8"/>
      <c r="I783" s="8">
        <v>1896.6</v>
      </c>
      <c r="J783" s="8">
        <f>E783*I783/1000</f>
        <v>22929.894</v>
      </c>
      <c r="K783" s="54"/>
      <c r="L783" s="9">
        <v>133.5</v>
      </c>
      <c r="M783" s="8">
        <v>172.459</v>
      </c>
      <c r="N783" s="8">
        <v>179.73</v>
      </c>
      <c r="O783" s="8">
        <v>6.13</v>
      </c>
      <c r="P783" s="8">
        <f>M783+N783+O783</f>
        <v>358.31899999999996</v>
      </c>
      <c r="Q783" s="8">
        <f>E783*P783/1000</f>
        <v>4332.0767100000003</v>
      </c>
      <c r="R783" s="11" t="s">
        <v>121</v>
      </c>
      <c r="S783" s="9">
        <f t="shared" si="260"/>
        <v>562.61571527711396</v>
      </c>
      <c r="T783" s="25"/>
      <c r="W783" s="139">
        <f t="shared" si="261"/>
        <v>23840.568500000001</v>
      </c>
      <c r="X783" s="139">
        <f t="shared" si="216"/>
        <v>21485.185141666665</v>
      </c>
      <c r="Z783" s="139">
        <f t="shared" si="262"/>
        <v>24637.725999999995</v>
      </c>
      <c r="AA783" s="139">
        <f t="shared" si="217"/>
        <v>102177.77830000001</v>
      </c>
      <c r="AC783" s="84">
        <v>8000</v>
      </c>
      <c r="AD783" s="84">
        <v>30000</v>
      </c>
      <c r="AE783" s="84">
        <v>100</v>
      </c>
      <c r="AF783" s="84">
        <v>6</v>
      </c>
      <c r="AG783" s="84">
        <v>10</v>
      </c>
      <c r="AH783" s="84">
        <v>35000</v>
      </c>
    </row>
    <row r="784" spans="1:34" ht="20.100000000000001" customHeight="1">
      <c r="A784" s="65">
        <v>43049</v>
      </c>
      <c r="B784" s="64">
        <v>0.36458333333333331</v>
      </c>
      <c r="C784" s="8">
        <v>108</v>
      </c>
      <c r="D784" s="8">
        <v>350930</v>
      </c>
      <c r="E784" s="8">
        <f t="shared" ref="E784:E785" si="263">D784-D783</f>
        <v>10860</v>
      </c>
      <c r="F784" s="9">
        <v>8.2899999999999991</v>
      </c>
      <c r="G784" s="9">
        <v>84</v>
      </c>
      <c r="H784" s="8"/>
      <c r="I784" s="8">
        <v>1917</v>
      </c>
      <c r="J784" s="8">
        <f t="shared" ref="J784:J785" si="264">E784*I784/1000</f>
        <v>20818.62</v>
      </c>
      <c r="K784" s="54"/>
      <c r="L784" s="9">
        <v>119.6</v>
      </c>
      <c r="M784" s="8">
        <v>204.97565</v>
      </c>
      <c r="N784" s="8">
        <v>156.36129</v>
      </c>
      <c r="O784" s="8">
        <v>4.8655200000000001</v>
      </c>
      <c r="P784" s="8">
        <f t="shared" ref="P784:P785" si="265">M784+N784+O784</f>
        <v>366.20246000000003</v>
      </c>
      <c r="Q784" s="8">
        <f t="shared" ref="Q784:Q785" si="266">E784*P784/1000</f>
        <v>3976.9587156000002</v>
      </c>
      <c r="R784" s="11" t="s">
        <v>121</v>
      </c>
      <c r="S784" s="9">
        <f t="shared" si="260"/>
        <v>510.24407097887615</v>
      </c>
      <c r="T784" s="25">
        <v>0</v>
      </c>
      <c r="W784" s="139">
        <f t="shared" si="261"/>
        <v>23347.228499999997</v>
      </c>
      <c r="X784" s="139">
        <f t="shared" si="216"/>
        <v>21708.297641666668</v>
      </c>
      <c r="Z784" s="139">
        <f t="shared" si="262"/>
        <v>26611.08600000001</v>
      </c>
      <c r="AA784" s="139">
        <f t="shared" si="217"/>
        <v>99500.4283</v>
      </c>
      <c r="AC784" s="84">
        <v>8000</v>
      </c>
      <c r="AD784" s="84">
        <v>30000</v>
      </c>
      <c r="AE784" s="84">
        <v>100</v>
      </c>
      <c r="AF784" s="84">
        <v>6</v>
      </c>
      <c r="AG784" s="84">
        <v>10</v>
      </c>
      <c r="AH784" s="84">
        <v>35000</v>
      </c>
    </row>
    <row r="785" spans="1:34" ht="20.100000000000001" customHeight="1">
      <c r="A785" s="65">
        <v>43056</v>
      </c>
      <c r="B785" s="64">
        <v>0.3979166666666667</v>
      </c>
      <c r="C785" s="8">
        <v>119</v>
      </c>
      <c r="D785" s="8">
        <v>362820</v>
      </c>
      <c r="E785" s="8">
        <f t="shared" si="263"/>
        <v>11890</v>
      </c>
      <c r="F785" s="9">
        <v>7.97</v>
      </c>
      <c r="G785" s="9">
        <v>72</v>
      </c>
      <c r="H785" s="8"/>
      <c r="I785" s="8">
        <v>1822.15</v>
      </c>
      <c r="J785" s="8">
        <f t="shared" si="264"/>
        <v>21665.363499999999</v>
      </c>
      <c r="K785" s="54"/>
      <c r="L785" s="9">
        <v>125.7</v>
      </c>
      <c r="M785" s="8">
        <v>198.99392</v>
      </c>
      <c r="N785" s="8">
        <v>165.68472</v>
      </c>
      <c r="O785" s="8">
        <v>0</v>
      </c>
      <c r="P785" s="8">
        <f t="shared" si="265"/>
        <v>364.67863999999997</v>
      </c>
      <c r="Q785" s="8">
        <f t="shared" si="266"/>
        <v>4336.0290296000003</v>
      </c>
      <c r="R785" s="11" t="s">
        <v>121</v>
      </c>
      <c r="S785" s="9">
        <f t="shared" si="260"/>
        <v>556.18372714848101</v>
      </c>
      <c r="T785" s="25">
        <v>0</v>
      </c>
      <c r="W785" s="139">
        <f t="shared" si="261"/>
        <v>22463.569374999999</v>
      </c>
      <c r="X785" s="139">
        <f t="shared" si="216"/>
        <v>21891.531933333332</v>
      </c>
      <c r="Z785" s="139">
        <f t="shared" si="262"/>
        <v>30145.722500000003</v>
      </c>
      <c r="AA785" s="139">
        <f t="shared" si="217"/>
        <v>97301.616800000018</v>
      </c>
      <c r="AC785" s="84">
        <v>8000</v>
      </c>
      <c r="AD785" s="84">
        <v>30000</v>
      </c>
      <c r="AE785" s="84">
        <v>100</v>
      </c>
      <c r="AF785" s="84">
        <v>6</v>
      </c>
      <c r="AG785" s="84">
        <v>10</v>
      </c>
      <c r="AH785" s="84">
        <v>35000</v>
      </c>
    </row>
    <row r="786" spans="1:34" ht="20.100000000000001" customHeight="1">
      <c r="A786" s="65">
        <v>43063</v>
      </c>
      <c r="B786" s="64">
        <v>0.35416666666666669</v>
      </c>
      <c r="C786" s="8">
        <v>132</v>
      </c>
      <c r="D786" s="8">
        <v>374000</v>
      </c>
      <c r="E786" s="8">
        <f t="shared" ref="E786:E791" si="267">D786-D785</f>
        <v>11180</v>
      </c>
      <c r="F786" s="9">
        <v>8</v>
      </c>
      <c r="G786" s="9">
        <v>72.400000000000006</v>
      </c>
      <c r="H786" s="8"/>
      <c r="I786" s="8">
        <v>1838</v>
      </c>
      <c r="J786" s="8">
        <f t="shared" ref="J786:J791" si="268">E786*I786/1000</f>
        <v>20548.84</v>
      </c>
      <c r="K786" s="54"/>
      <c r="L786" s="9">
        <v>132.6</v>
      </c>
      <c r="M786" s="8">
        <v>229.505</v>
      </c>
      <c r="N786" s="8">
        <v>160.55000000000001</v>
      </c>
      <c r="O786" s="8">
        <v>0</v>
      </c>
      <c r="P786" s="8">
        <f t="shared" ref="P786:P791" si="269">M786+N786+O786</f>
        <v>390.05500000000001</v>
      </c>
      <c r="Q786" s="8">
        <f t="shared" ref="Q786:Q791" si="270">E786*P786/1000</f>
        <v>4360.8149000000003</v>
      </c>
      <c r="R786" s="11" t="s">
        <v>121</v>
      </c>
      <c r="S786" s="9">
        <f t="shared" ref="S786:S791" si="271">((O786*14/87)+(N786*14/101)+(M786*14/117))*(E786/1000)</f>
        <v>555.83150077007701</v>
      </c>
      <c r="T786" s="25">
        <v>0</v>
      </c>
      <c r="W786" s="139">
        <f t="shared" si="261"/>
        <v>21490.679375</v>
      </c>
      <c r="X786" s="139">
        <f t="shared" si="216"/>
        <v>22057.624599999999</v>
      </c>
      <c r="Z786" s="139">
        <f t="shared" si="262"/>
        <v>34037.282500000001</v>
      </c>
      <c r="AA786" s="139">
        <f t="shared" si="217"/>
        <v>95308.504799999995</v>
      </c>
      <c r="AC786" s="84">
        <v>8000</v>
      </c>
      <c r="AD786" s="84">
        <v>30000</v>
      </c>
      <c r="AE786" s="84">
        <v>100</v>
      </c>
      <c r="AF786" s="84">
        <v>6</v>
      </c>
      <c r="AG786" s="84">
        <v>10</v>
      </c>
      <c r="AH786" s="84">
        <v>35000</v>
      </c>
    </row>
    <row r="787" spans="1:34" ht="20.100000000000001" customHeight="1">
      <c r="A787" s="65">
        <v>43070</v>
      </c>
      <c r="B787" s="64">
        <v>0.36736111111111108</v>
      </c>
      <c r="C787" s="8">
        <v>106</v>
      </c>
      <c r="D787" s="8">
        <v>384630</v>
      </c>
      <c r="E787" s="8">
        <f t="shared" si="267"/>
        <v>10630</v>
      </c>
      <c r="F787" s="9">
        <v>7.88</v>
      </c>
      <c r="G787" s="9">
        <v>104.8</v>
      </c>
      <c r="H787" s="8"/>
      <c r="I787" s="8">
        <v>1783.51</v>
      </c>
      <c r="J787" s="8"/>
      <c r="K787" s="54"/>
      <c r="L787" s="9">
        <v>112.5</v>
      </c>
      <c r="M787" s="8">
        <v>150.39348000000001</v>
      </c>
      <c r="N787" s="8">
        <v>154.84630999999999</v>
      </c>
      <c r="O787" s="8">
        <v>4.6133600000000001</v>
      </c>
      <c r="P787" s="8">
        <f t="shared" si="269"/>
        <v>309.85314999999997</v>
      </c>
      <c r="Q787" s="8">
        <f t="shared" si="270"/>
        <v>3293.7389844999998</v>
      </c>
      <c r="R787" s="11" t="s">
        <v>121</v>
      </c>
      <c r="S787" s="9">
        <f t="shared" si="271"/>
        <v>427.34753368264842</v>
      </c>
      <c r="T787" s="25">
        <v>0</v>
      </c>
      <c r="W787" s="139">
        <f t="shared" si="261"/>
        <v>21010.941166666667</v>
      </c>
      <c r="X787" s="139">
        <f t="shared" si="216"/>
        <v>22281.705154545456</v>
      </c>
      <c r="Z787" s="139">
        <f t="shared" si="262"/>
        <v>56967.176500000001</v>
      </c>
      <c r="AA787" s="139">
        <f t="shared" si="217"/>
        <v>114901.2433</v>
      </c>
      <c r="AC787" s="84">
        <v>8000</v>
      </c>
      <c r="AD787" s="84">
        <v>30000</v>
      </c>
      <c r="AE787" s="84">
        <v>100</v>
      </c>
      <c r="AF787" s="84">
        <v>6</v>
      </c>
      <c r="AG787" s="84">
        <v>10</v>
      </c>
      <c r="AH787" s="84">
        <v>35000</v>
      </c>
    </row>
    <row r="788" spans="1:34" ht="20.100000000000001" customHeight="1">
      <c r="A788" s="65">
        <v>43077</v>
      </c>
      <c r="B788" s="64">
        <v>0.36527777777777781</v>
      </c>
      <c r="C788" s="8">
        <v>113</v>
      </c>
      <c r="D788" s="8">
        <v>395950</v>
      </c>
      <c r="E788" s="8">
        <f t="shared" si="267"/>
        <v>11320</v>
      </c>
      <c r="F788" s="9">
        <v>7.81</v>
      </c>
      <c r="G788" s="9">
        <v>58</v>
      </c>
      <c r="H788" s="8"/>
      <c r="I788" s="8">
        <v>1852.58</v>
      </c>
      <c r="J788" s="8">
        <f t="shared" si="268"/>
        <v>20971.205599999998</v>
      </c>
      <c r="K788" s="54"/>
      <c r="L788" s="9">
        <v>116.1</v>
      </c>
      <c r="M788" s="8">
        <v>177.25379000000001</v>
      </c>
      <c r="N788" s="8">
        <v>155.52010000000001</v>
      </c>
      <c r="O788" s="8">
        <v>5.5942499999999997</v>
      </c>
      <c r="P788" s="8">
        <f t="shared" si="269"/>
        <v>338.36814000000004</v>
      </c>
      <c r="Q788" s="8">
        <f t="shared" si="270"/>
        <v>3830.3273448000004</v>
      </c>
      <c r="R788" s="11" t="s">
        <v>121</v>
      </c>
      <c r="S788" s="9">
        <f t="shared" si="271"/>
        <v>494.31407299285598</v>
      </c>
      <c r="T788" s="25">
        <v>1.96977</v>
      </c>
      <c r="W788" s="139">
        <f t="shared" si="261"/>
        <v>21061.803033333334</v>
      </c>
      <c r="X788" s="139">
        <f t="shared" si="216"/>
        <v>22771.72959090909</v>
      </c>
      <c r="Z788" s="139">
        <f t="shared" si="262"/>
        <v>56814.590899999996</v>
      </c>
      <c r="AA788" s="139">
        <f t="shared" si="217"/>
        <v>109510.97450000001</v>
      </c>
      <c r="AC788" s="84">
        <v>8000</v>
      </c>
      <c r="AD788" s="84">
        <v>30000</v>
      </c>
      <c r="AE788" s="84">
        <v>100</v>
      </c>
      <c r="AF788" s="84">
        <v>6</v>
      </c>
      <c r="AG788" s="84">
        <v>10</v>
      </c>
      <c r="AH788" s="84">
        <v>35000</v>
      </c>
    </row>
    <row r="789" spans="1:34" ht="20.100000000000001" customHeight="1">
      <c r="A789" s="65">
        <v>43084</v>
      </c>
      <c r="B789" s="64">
        <v>0.39027777777777778</v>
      </c>
      <c r="C789" s="8">
        <v>120</v>
      </c>
      <c r="D789" s="8">
        <v>407890</v>
      </c>
      <c r="E789" s="8">
        <f t="shared" si="267"/>
        <v>11940</v>
      </c>
      <c r="F789" s="9">
        <v>8.01</v>
      </c>
      <c r="G789" s="9">
        <v>51.6</v>
      </c>
      <c r="H789" s="8"/>
      <c r="I789" s="8">
        <v>1728.61</v>
      </c>
      <c r="J789" s="8">
        <f t="shared" si="268"/>
        <v>20639.6034</v>
      </c>
      <c r="K789" s="54"/>
      <c r="L789" s="9">
        <v>118.7</v>
      </c>
      <c r="M789" s="8">
        <v>226.68807000000001</v>
      </c>
      <c r="N789" s="8">
        <v>111.35805000000001</v>
      </c>
      <c r="O789" s="8">
        <v>0</v>
      </c>
      <c r="P789" s="8">
        <f t="shared" si="269"/>
        <v>338.04612000000003</v>
      </c>
      <c r="Q789" s="8">
        <f t="shared" si="270"/>
        <v>4036.2706728000003</v>
      </c>
      <c r="R789" s="11" t="s">
        <v>121</v>
      </c>
      <c r="S789" s="9">
        <f t="shared" si="271"/>
        <v>508.17639989398327</v>
      </c>
      <c r="T789" s="25">
        <v>0</v>
      </c>
      <c r="W789" s="139">
        <f t="shared" si="261"/>
        <v>20719.882999999998</v>
      </c>
      <c r="X789" s="139">
        <f t="shared" si="216"/>
        <v>22077.074536363634</v>
      </c>
      <c r="Z789" s="139">
        <f t="shared" si="262"/>
        <v>57840.351000000002</v>
      </c>
      <c r="AA789" s="139">
        <f t="shared" si="217"/>
        <v>117152.18010000003</v>
      </c>
      <c r="AC789" s="84">
        <v>8000</v>
      </c>
      <c r="AD789" s="84">
        <v>30000</v>
      </c>
      <c r="AE789" s="84">
        <v>100</v>
      </c>
      <c r="AF789" s="84">
        <v>6</v>
      </c>
      <c r="AG789" s="84">
        <v>10</v>
      </c>
      <c r="AH789" s="84">
        <v>35000</v>
      </c>
    </row>
    <row r="790" spans="1:34" ht="20.100000000000001" customHeight="1">
      <c r="A790" s="65">
        <v>43091</v>
      </c>
      <c r="B790" s="64">
        <v>0.36249999999999999</v>
      </c>
      <c r="C790" s="8">
        <v>119</v>
      </c>
      <c r="D790" s="8">
        <v>417800</v>
      </c>
      <c r="E790" s="8">
        <f t="shared" si="267"/>
        <v>9910</v>
      </c>
      <c r="F790" s="9">
        <v>7.49</v>
      </c>
      <c r="G790" s="9">
        <v>44.4</v>
      </c>
      <c r="H790" s="8"/>
      <c r="I790" s="8">
        <v>1758.45</v>
      </c>
      <c r="J790" s="8">
        <f t="shared" si="268"/>
        <v>17426.2395</v>
      </c>
      <c r="K790" s="54"/>
      <c r="L790" s="9">
        <v>85.01</v>
      </c>
      <c r="M790" s="8">
        <v>253.94507999999999</v>
      </c>
      <c r="N790" s="8">
        <v>141.17725999999999</v>
      </c>
      <c r="O790" s="8">
        <v>3.6537999999999999</v>
      </c>
      <c r="P790" s="8">
        <f t="shared" si="269"/>
        <v>398.77614</v>
      </c>
      <c r="Q790" s="8">
        <f t="shared" si="270"/>
        <v>3951.8715474000001</v>
      </c>
      <c r="R790" s="11" t="s">
        <v>121</v>
      </c>
      <c r="S790" s="9">
        <f t="shared" si="271"/>
        <v>500.88790580233029</v>
      </c>
      <c r="T790" s="25">
        <v>0</v>
      </c>
      <c r="W790" s="139">
        <f t="shared" si="261"/>
        <v>19679.016166666665</v>
      </c>
      <c r="X790" s="139">
        <f t="shared" ref="X790:X853" si="272">AVERAGE(J779:J790)</f>
        <v>21867.31707272727</v>
      </c>
      <c r="Z790" s="139">
        <f t="shared" si="262"/>
        <v>60962.95150000001</v>
      </c>
      <c r="AA790" s="139">
        <f t="shared" ref="AA790:AA853" si="273">360000-(SUM(J779:J790))</f>
        <v>119459.51220000003</v>
      </c>
      <c r="AC790" s="84">
        <v>8000</v>
      </c>
      <c r="AD790" s="84">
        <v>30000</v>
      </c>
      <c r="AE790" s="84">
        <v>100</v>
      </c>
      <c r="AF790" s="84">
        <v>6</v>
      </c>
      <c r="AG790" s="84">
        <v>10</v>
      </c>
      <c r="AH790" s="84">
        <v>35000</v>
      </c>
    </row>
    <row r="791" spans="1:34" ht="20.100000000000001" customHeight="1">
      <c r="A791" s="65">
        <v>43098</v>
      </c>
      <c r="B791" s="64">
        <v>0.3666666666666667</v>
      </c>
      <c r="C791" s="8">
        <v>158</v>
      </c>
      <c r="D791" s="8">
        <v>432630</v>
      </c>
      <c r="E791" s="8">
        <f t="shared" si="267"/>
        <v>14830</v>
      </c>
      <c r="F791" s="9">
        <v>7.71</v>
      </c>
      <c r="G791" s="9">
        <v>71.599999999999994</v>
      </c>
      <c r="H791" s="8"/>
      <c r="I791" s="8">
        <v>1901.07</v>
      </c>
      <c r="J791" s="8">
        <f t="shared" si="268"/>
        <v>28192.868099999996</v>
      </c>
      <c r="K791" s="54"/>
      <c r="L791" s="9">
        <v>186.4</v>
      </c>
      <c r="M791" s="8">
        <v>294.87515000000002</v>
      </c>
      <c r="N791" s="8">
        <v>230.28507999999999</v>
      </c>
      <c r="O791" s="8">
        <v>8.85215</v>
      </c>
      <c r="P791" s="8">
        <f t="shared" si="269"/>
        <v>534.01238000000001</v>
      </c>
      <c r="Q791" s="8">
        <f t="shared" si="270"/>
        <v>7919.4035954000001</v>
      </c>
      <c r="R791" s="11" t="s">
        <v>121</v>
      </c>
      <c r="S791" s="9">
        <f t="shared" si="271"/>
        <v>1017.7739137521245</v>
      </c>
      <c r="T791" s="25">
        <v>0</v>
      </c>
      <c r="W791" s="139">
        <f t="shared" si="261"/>
        <v>21807.479149999996</v>
      </c>
      <c r="X791" s="139">
        <f t="shared" si="272"/>
        <v>22329.546736363634</v>
      </c>
      <c r="Z791" s="139">
        <f t="shared" si="262"/>
        <v>32770.083400000018</v>
      </c>
      <c r="AA791" s="139">
        <f t="shared" si="273"/>
        <v>114374.98590000003</v>
      </c>
      <c r="AC791" s="84">
        <v>8000</v>
      </c>
      <c r="AD791" s="84">
        <v>30000</v>
      </c>
      <c r="AE791" s="84">
        <v>100</v>
      </c>
      <c r="AF791" s="84">
        <v>6</v>
      </c>
      <c r="AG791" s="84">
        <v>10</v>
      </c>
      <c r="AH791" s="84">
        <v>35000</v>
      </c>
    </row>
    <row r="792" spans="1:34" ht="20.100000000000001" customHeight="1">
      <c r="A792" s="65">
        <v>43105</v>
      </c>
      <c r="B792" s="64">
        <v>0.3888888888888889</v>
      </c>
      <c r="C792" s="8">
        <v>136</v>
      </c>
      <c r="D792" s="8">
        <v>446260</v>
      </c>
      <c r="E792" s="8">
        <f>D792-D791</f>
        <v>13630</v>
      </c>
      <c r="F792" s="9">
        <v>7.65</v>
      </c>
      <c r="G792" s="9">
        <v>79.2</v>
      </c>
      <c r="H792" s="8"/>
      <c r="I792" s="8">
        <v>1320</v>
      </c>
      <c r="J792" s="8">
        <f>E792*I792/1000</f>
        <v>17991.599999999999</v>
      </c>
      <c r="K792" s="54"/>
      <c r="L792" s="9">
        <v>76.650000000000006</v>
      </c>
      <c r="M792" s="8">
        <v>287.39</v>
      </c>
      <c r="N792" s="8">
        <v>164</v>
      </c>
      <c r="O792" s="8">
        <v>7.3</v>
      </c>
      <c r="P792" s="8">
        <f t="shared" ref="P792:P797" si="274">M792+N792+O792</f>
        <v>458.69</v>
      </c>
      <c r="Q792" s="8">
        <f t="shared" ref="Q792:Q797" si="275">E792*P792/1000</f>
        <v>6251.9447</v>
      </c>
      <c r="R792" s="11" t="s">
        <v>121</v>
      </c>
      <c r="S792" s="9">
        <f t="shared" ref="S792:S797" si="276">((O792*14/87)+(N792*14/101)+(M792*14/117))*(E792/1000)</f>
        <v>794.57356569349247</v>
      </c>
      <c r="T792" s="25">
        <v>0</v>
      </c>
      <c r="W792" s="139">
        <f t="shared" si="261"/>
        <v>21062.577749999997</v>
      </c>
      <c r="X792" s="139">
        <f t="shared" si="272"/>
        <v>21893.148554545452</v>
      </c>
      <c r="Z792" s="139">
        <f t="shared" si="262"/>
        <v>35749.689000000013</v>
      </c>
      <c r="AA792" s="139">
        <f t="shared" si="273"/>
        <v>119175.36590000003</v>
      </c>
      <c r="AC792" s="84">
        <v>8000</v>
      </c>
      <c r="AD792" s="84">
        <v>30000</v>
      </c>
      <c r="AE792" s="84">
        <v>100</v>
      </c>
      <c r="AF792" s="84">
        <v>6</v>
      </c>
      <c r="AG792" s="84">
        <v>10</v>
      </c>
      <c r="AH792" s="84">
        <v>35000</v>
      </c>
    </row>
    <row r="793" spans="1:34" ht="20.100000000000001" customHeight="1">
      <c r="A793" s="65">
        <v>43112</v>
      </c>
      <c r="B793" s="64">
        <v>0.35416666666666669</v>
      </c>
      <c r="C793" s="8">
        <v>115</v>
      </c>
      <c r="D793" s="8">
        <v>457851</v>
      </c>
      <c r="E793" s="8">
        <f>D793-D792</f>
        <v>11591</v>
      </c>
      <c r="F793" s="9">
        <v>8.02</v>
      </c>
      <c r="G793" s="9">
        <v>79.2</v>
      </c>
      <c r="H793" s="8"/>
      <c r="I793" s="8">
        <v>1988</v>
      </c>
      <c r="J793" s="8">
        <f t="shared" ref="J793:J797" si="277">E793*I793/1000</f>
        <v>23042.907999999999</v>
      </c>
      <c r="K793" s="54"/>
      <c r="L793" s="9">
        <v>76</v>
      </c>
      <c r="M793" s="8">
        <v>192</v>
      </c>
      <c r="N793" s="8">
        <v>159</v>
      </c>
      <c r="O793" s="8">
        <v>30</v>
      </c>
      <c r="P793" s="8">
        <f t="shared" si="274"/>
        <v>381</v>
      </c>
      <c r="Q793" s="8">
        <f t="shared" si="275"/>
        <v>4416.1710000000003</v>
      </c>
      <c r="R793" s="11" t="s">
        <v>121</v>
      </c>
      <c r="S793" s="9">
        <f t="shared" si="276"/>
        <v>577.7133961008833</v>
      </c>
      <c r="T793" s="25">
        <v>0</v>
      </c>
      <c r="W793" s="139">
        <f t="shared" si="261"/>
        <v>21663.403899999998</v>
      </c>
      <c r="X793" s="139">
        <f t="shared" si="272"/>
        <v>21697.049281818177</v>
      </c>
      <c r="Z793" s="139">
        <f t="shared" si="262"/>
        <v>33346.38440000001</v>
      </c>
      <c r="AA793" s="139">
        <f t="shared" si="273"/>
        <v>121332.45790000004</v>
      </c>
      <c r="AC793" s="84">
        <v>8000</v>
      </c>
      <c r="AD793" s="84">
        <v>30000</v>
      </c>
      <c r="AE793" s="84">
        <v>100</v>
      </c>
      <c r="AF793" s="84">
        <v>6</v>
      </c>
      <c r="AG793" s="84">
        <v>10</v>
      </c>
      <c r="AH793" s="84">
        <v>35000</v>
      </c>
    </row>
    <row r="794" spans="1:34" ht="20.100000000000001" customHeight="1">
      <c r="A794" s="65">
        <v>43119</v>
      </c>
      <c r="B794" s="64">
        <v>0.3576388888888889</v>
      </c>
      <c r="C794" s="8">
        <v>136</v>
      </c>
      <c r="D794" s="8">
        <v>469400</v>
      </c>
      <c r="E794" s="8">
        <f>D794-D793</f>
        <v>11549</v>
      </c>
      <c r="F794" s="9">
        <v>7.88</v>
      </c>
      <c r="G794" s="9">
        <v>70.400000000000006</v>
      </c>
      <c r="H794" s="8"/>
      <c r="I794" s="8">
        <v>1898.19</v>
      </c>
      <c r="J794" s="8">
        <f t="shared" si="277"/>
        <v>21922.196310000003</v>
      </c>
      <c r="K794" s="54"/>
      <c r="L794" s="9">
        <v>106.4</v>
      </c>
      <c r="M794" s="8">
        <v>308.20942000000002</v>
      </c>
      <c r="N794" s="8">
        <v>143.81385</v>
      </c>
      <c r="O794" s="8">
        <v>67.527670000000001</v>
      </c>
      <c r="P794" s="8">
        <f t="shared" si="274"/>
        <v>519.55094000000008</v>
      </c>
      <c r="Q794" s="8">
        <f t="shared" si="275"/>
        <v>6000.2938060600009</v>
      </c>
      <c r="R794" s="11" t="s">
        <v>121</v>
      </c>
      <c r="S794" s="9">
        <f t="shared" si="276"/>
        <v>781.64641771364745</v>
      </c>
      <c r="T794" s="25">
        <v>0</v>
      </c>
      <c r="W794" s="139">
        <f t="shared" si="261"/>
        <v>22787.393102499998</v>
      </c>
      <c r="X794" s="139">
        <f t="shared" si="272"/>
        <v>21468.121673636364</v>
      </c>
      <c r="Z794" s="139">
        <f t="shared" si="262"/>
        <v>28850.427590000007</v>
      </c>
      <c r="AA794" s="139">
        <f t="shared" si="273"/>
        <v>123850.66159</v>
      </c>
      <c r="AC794" s="84">
        <v>8000</v>
      </c>
      <c r="AD794" s="84">
        <v>30000</v>
      </c>
      <c r="AE794" s="84">
        <v>100</v>
      </c>
      <c r="AF794" s="84">
        <v>6</v>
      </c>
      <c r="AG794" s="84">
        <v>10</v>
      </c>
      <c r="AH794" s="84">
        <v>35000</v>
      </c>
    </row>
    <row r="795" spans="1:34" ht="20.100000000000001" customHeight="1">
      <c r="A795" s="65">
        <v>43126</v>
      </c>
      <c r="B795" s="64">
        <v>0.38541666666666669</v>
      </c>
      <c r="C795" s="8">
        <v>138</v>
      </c>
      <c r="D795" s="8">
        <v>483250</v>
      </c>
      <c r="E795" s="8">
        <f>D795-D794</f>
        <v>13850</v>
      </c>
      <c r="F795" s="9">
        <v>8.01</v>
      </c>
      <c r="G795" s="9">
        <v>77.599999999999994</v>
      </c>
      <c r="H795" s="8"/>
      <c r="I795" s="8">
        <v>1893</v>
      </c>
      <c r="J795" s="8">
        <f t="shared" si="277"/>
        <v>26218.05</v>
      </c>
      <c r="K795" s="54"/>
      <c r="L795" s="9">
        <v>158.80000000000001</v>
      </c>
      <c r="M795" s="8">
        <v>226.30006</v>
      </c>
      <c r="N795" s="8">
        <v>115.79080999999999</v>
      </c>
      <c r="O795" s="8">
        <v>4.8415800000000004</v>
      </c>
      <c r="P795" s="8">
        <f t="shared" si="274"/>
        <v>346.93245000000002</v>
      </c>
      <c r="Q795" s="8">
        <f t="shared" si="275"/>
        <v>4805.0144325000001</v>
      </c>
      <c r="R795" s="11" t="s">
        <v>121</v>
      </c>
      <c r="S795" s="9">
        <f t="shared" si="276"/>
        <v>608.12518745375883</v>
      </c>
      <c r="T795" s="25">
        <v>0</v>
      </c>
      <c r="W795" s="139">
        <f t="shared" si="261"/>
        <v>22293.688577500001</v>
      </c>
      <c r="X795" s="139">
        <f t="shared" si="272"/>
        <v>21767.044946363636</v>
      </c>
      <c r="Z795" s="139">
        <f t="shared" si="262"/>
        <v>30825.245689999996</v>
      </c>
      <c r="AA795" s="139">
        <f t="shared" si="273"/>
        <v>120562.50559000002</v>
      </c>
      <c r="AC795" s="84">
        <v>8000</v>
      </c>
      <c r="AD795" s="84">
        <v>30000</v>
      </c>
      <c r="AE795" s="84">
        <v>100</v>
      </c>
      <c r="AF795" s="84">
        <v>6</v>
      </c>
      <c r="AG795" s="84">
        <v>10</v>
      </c>
      <c r="AH795" s="84">
        <v>35000</v>
      </c>
    </row>
    <row r="796" spans="1:34" ht="20.100000000000001" customHeight="1">
      <c r="A796" s="65">
        <v>43133</v>
      </c>
      <c r="B796" s="64">
        <v>0.3743055555555555</v>
      </c>
      <c r="C796" s="8">
        <v>125</v>
      </c>
      <c r="D796" s="8">
        <v>495680</v>
      </c>
      <c r="E796" s="8">
        <f>D796-D795</f>
        <v>12430</v>
      </c>
      <c r="F796" s="9">
        <v>7.85</v>
      </c>
      <c r="G796" s="9">
        <v>70</v>
      </c>
      <c r="H796" s="8"/>
      <c r="I796" s="8">
        <v>1909.92</v>
      </c>
      <c r="J796" s="8">
        <f>E796*I796/1000</f>
        <v>23740.3056</v>
      </c>
      <c r="K796" s="54"/>
      <c r="L796" s="9">
        <v>137.1</v>
      </c>
      <c r="M796" s="8">
        <v>218.88257999999999</v>
      </c>
      <c r="N796" s="8">
        <v>158.89204000000001</v>
      </c>
      <c r="O796" s="8">
        <v>3.9515699999999998</v>
      </c>
      <c r="P796" s="8">
        <f t="shared" si="274"/>
        <v>381.72619000000003</v>
      </c>
      <c r="Q796" s="8">
        <f t="shared" si="275"/>
        <v>4744.8565417</v>
      </c>
      <c r="R796" s="11" t="s">
        <v>121</v>
      </c>
      <c r="S796" s="9">
        <f t="shared" si="276"/>
        <v>607.22541266391613</v>
      </c>
      <c r="T796" s="25">
        <v>0</v>
      </c>
      <c r="W796" s="139">
        <f t="shared" si="261"/>
        <v>23730.864977500001</v>
      </c>
      <c r="X796" s="139">
        <f t="shared" si="272"/>
        <v>22032.652728181816</v>
      </c>
      <c r="Z796" s="139">
        <f t="shared" si="262"/>
        <v>25076.540089999995</v>
      </c>
      <c r="AA796" s="139">
        <f t="shared" si="273"/>
        <v>117640.81999000002</v>
      </c>
      <c r="AC796" s="84">
        <v>8000</v>
      </c>
      <c r="AD796" s="84">
        <v>30000</v>
      </c>
      <c r="AE796" s="84">
        <v>100</v>
      </c>
      <c r="AF796" s="84">
        <v>6</v>
      </c>
      <c r="AG796" s="84">
        <v>10</v>
      </c>
      <c r="AH796" s="84">
        <v>35000</v>
      </c>
    </row>
    <row r="797" spans="1:34" ht="20.100000000000001" customHeight="1">
      <c r="A797" s="65">
        <v>43140</v>
      </c>
      <c r="B797" s="64">
        <v>0.35694444444444445</v>
      </c>
      <c r="C797" s="8">
        <v>115</v>
      </c>
      <c r="D797" s="8">
        <v>7200</v>
      </c>
      <c r="E797" s="8">
        <v>11520</v>
      </c>
      <c r="F797" s="9">
        <v>7.95</v>
      </c>
      <c r="G797" s="9">
        <v>50.8</v>
      </c>
      <c r="H797" s="8"/>
      <c r="I797" s="8">
        <v>1749</v>
      </c>
      <c r="J797" s="8">
        <f t="shared" si="277"/>
        <v>20148.48</v>
      </c>
      <c r="K797" s="54"/>
      <c r="L797" s="9">
        <v>87.21</v>
      </c>
      <c r="M797" s="8">
        <v>158.74997999999999</v>
      </c>
      <c r="N797" s="8">
        <v>157.05975000000001</v>
      </c>
      <c r="O797" s="8">
        <v>0</v>
      </c>
      <c r="P797" s="8">
        <f t="shared" si="274"/>
        <v>315.80973</v>
      </c>
      <c r="Q797" s="8">
        <f t="shared" si="275"/>
        <v>3638.1280895999998</v>
      </c>
      <c r="R797" s="11" t="s">
        <v>121</v>
      </c>
      <c r="S797" s="9">
        <f t="shared" si="276"/>
        <v>469.62872661203357</v>
      </c>
      <c r="T797" s="25">
        <v>0</v>
      </c>
      <c r="W797" s="139">
        <f t="shared" si="261"/>
        <v>23007.257977500001</v>
      </c>
      <c r="X797" s="139">
        <f t="shared" si="272"/>
        <v>21894.754228181817</v>
      </c>
      <c r="Z797" s="139">
        <f t="shared" si="262"/>
        <v>27970.968089999995</v>
      </c>
      <c r="AA797" s="139">
        <f t="shared" si="273"/>
        <v>119157.70349000001</v>
      </c>
      <c r="AC797" s="84">
        <v>8000</v>
      </c>
      <c r="AD797" s="84">
        <v>30000</v>
      </c>
      <c r="AE797" s="84">
        <v>100</v>
      </c>
      <c r="AF797" s="84">
        <v>6</v>
      </c>
      <c r="AG797" s="84">
        <v>10</v>
      </c>
      <c r="AH797" s="84">
        <v>35000</v>
      </c>
    </row>
    <row r="798" spans="1:34" ht="20.100000000000001" customHeight="1">
      <c r="A798" s="65">
        <v>43147</v>
      </c>
      <c r="B798" s="64">
        <v>0.39374999999999999</v>
      </c>
      <c r="C798" s="8">
        <v>137</v>
      </c>
      <c r="D798" s="8">
        <v>20910</v>
      </c>
      <c r="E798" s="8">
        <f t="shared" ref="E798:E803" si="278">D798-D797</f>
        <v>13710</v>
      </c>
      <c r="F798" s="9">
        <v>7.76</v>
      </c>
      <c r="G798" s="9">
        <v>42.4</v>
      </c>
      <c r="H798" s="8"/>
      <c r="I798" s="8">
        <v>1800.6</v>
      </c>
      <c r="J798" s="8">
        <f>E798*I798/1000</f>
        <v>24686.225999999999</v>
      </c>
      <c r="K798" s="54"/>
      <c r="L798" s="9">
        <v>112</v>
      </c>
      <c r="M798" s="8">
        <v>224.97776999999999</v>
      </c>
      <c r="N798" s="8">
        <v>159.11041</v>
      </c>
      <c r="O798" s="8">
        <v>5.5842000000000001</v>
      </c>
      <c r="P798" s="8">
        <f t="shared" ref="P798:P803" si="279">M798+N798+O798</f>
        <v>389.67237999999998</v>
      </c>
      <c r="Q798" s="8">
        <f t="shared" ref="Q798:Q803" si="280">E798*P798/1000</f>
        <v>5342.4083297999996</v>
      </c>
      <c r="R798" s="11" t="s">
        <v>121</v>
      </c>
      <c r="S798" s="9">
        <f t="shared" ref="S798:S803" si="281">((O798*14/87)+(N798*14/101)+(M798*14/117))*(E798/1000)</f>
        <v>683.77160959087109</v>
      </c>
      <c r="T798" s="25">
        <v>0</v>
      </c>
      <c r="W798" s="139">
        <f t="shared" si="261"/>
        <v>23698.265399999997</v>
      </c>
      <c r="X798" s="139">
        <f t="shared" si="272"/>
        <v>22270.880228181813</v>
      </c>
      <c r="Z798" s="139">
        <f t="shared" si="262"/>
        <v>25206.938400000014</v>
      </c>
      <c r="AA798" s="139">
        <f t="shared" si="273"/>
        <v>115020.31749000004</v>
      </c>
      <c r="AC798" s="84">
        <v>8000</v>
      </c>
      <c r="AD798" s="84">
        <v>30000</v>
      </c>
      <c r="AE798" s="84">
        <v>100</v>
      </c>
      <c r="AF798" s="84">
        <v>6</v>
      </c>
      <c r="AG798" s="84">
        <v>10</v>
      </c>
      <c r="AH798" s="84">
        <v>35000</v>
      </c>
    </row>
    <row r="799" spans="1:34" ht="20.100000000000001" customHeight="1">
      <c r="A799" s="65">
        <v>43154</v>
      </c>
      <c r="B799" s="64">
        <v>0.36944444444444446</v>
      </c>
      <c r="C799" s="8">
        <v>127</v>
      </c>
      <c r="D799" s="8">
        <v>33640</v>
      </c>
      <c r="E799" s="8">
        <f t="shared" si="278"/>
        <v>12730</v>
      </c>
      <c r="F799" s="9">
        <v>7.7</v>
      </c>
      <c r="G799" s="9">
        <v>60</v>
      </c>
      <c r="H799" s="8"/>
      <c r="I799" s="8">
        <v>2078.63</v>
      </c>
      <c r="J799" s="8">
        <f>E799*I799/1000</f>
        <v>26460.959900000002</v>
      </c>
      <c r="K799" s="54"/>
      <c r="L799" s="9">
        <v>145.80000000000001</v>
      </c>
      <c r="M799" s="8">
        <v>306.40199999999999</v>
      </c>
      <c r="N799" s="8">
        <v>172.55206000000001</v>
      </c>
      <c r="O799" s="8">
        <v>0</v>
      </c>
      <c r="P799" s="8">
        <f t="shared" si="279"/>
        <v>478.95406000000003</v>
      </c>
      <c r="Q799" s="8">
        <f t="shared" si="280"/>
        <v>6097.0851838000008</v>
      </c>
      <c r="R799" s="11" t="s">
        <v>121</v>
      </c>
      <c r="S799" s="9">
        <f t="shared" si="281"/>
        <v>771.20369806417875</v>
      </c>
      <c r="T799" s="25">
        <v>0</v>
      </c>
      <c r="W799" s="139">
        <f t="shared" si="261"/>
        <v>23758.992875</v>
      </c>
      <c r="X799" s="139">
        <f t="shared" si="272"/>
        <v>22620.053534166665</v>
      </c>
      <c r="Z799" s="139">
        <f t="shared" si="262"/>
        <v>24964.0285</v>
      </c>
      <c r="AA799" s="139">
        <f t="shared" si="273"/>
        <v>88559.357590000029</v>
      </c>
      <c r="AC799" s="84">
        <v>8000</v>
      </c>
      <c r="AD799" s="84">
        <v>30000</v>
      </c>
      <c r="AE799" s="84">
        <v>100</v>
      </c>
      <c r="AF799" s="84">
        <v>6</v>
      </c>
      <c r="AG799" s="84">
        <v>10</v>
      </c>
      <c r="AH799" s="84">
        <v>35000</v>
      </c>
    </row>
    <row r="800" spans="1:34" ht="20.100000000000001" customHeight="1">
      <c r="A800" s="65">
        <v>43161</v>
      </c>
      <c r="B800" s="64">
        <v>0.36180555555555555</v>
      </c>
      <c r="C800" s="8">
        <v>118</v>
      </c>
      <c r="D800" s="8">
        <v>45450</v>
      </c>
      <c r="E800" s="8">
        <f t="shared" si="278"/>
        <v>11810</v>
      </c>
      <c r="F800" s="9">
        <v>7.95</v>
      </c>
      <c r="G800" s="9">
        <v>65.2</v>
      </c>
      <c r="H800" s="8"/>
      <c r="I800" s="8">
        <v>2132</v>
      </c>
      <c r="J800" s="8">
        <f>E787*I787/1000</f>
        <v>18958.711299999999</v>
      </c>
      <c r="K800" s="54"/>
      <c r="L800" s="9">
        <v>153.19999999999999</v>
      </c>
      <c r="M800" s="8">
        <v>245</v>
      </c>
      <c r="N800" s="8">
        <v>217</v>
      </c>
      <c r="O800" s="8">
        <v>0</v>
      </c>
      <c r="P800" s="8">
        <f t="shared" si="279"/>
        <v>462</v>
      </c>
      <c r="Q800" s="8">
        <f t="shared" si="280"/>
        <v>5456.22</v>
      </c>
      <c r="R800" s="11" t="s">
        <v>121</v>
      </c>
      <c r="S800" s="9">
        <f t="shared" si="281"/>
        <v>701.46023186934076</v>
      </c>
      <c r="T800" s="25">
        <v>0</v>
      </c>
      <c r="W800" s="139">
        <f t="shared" si="261"/>
        <v>22563.594299999997</v>
      </c>
      <c r="X800" s="139">
        <f t="shared" si="272"/>
        <v>22452.345675833334</v>
      </c>
      <c r="Z800" s="139">
        <f t="shared" si="262"/>
        <v>29745.622800000012</v>
      </c>
      <c r="AA800" s="139">
        <f t="shared" si="273"/>
        <v>90571.851889999991</v>
      </c>
      <c r="AC800" s="84">
        <v>8000</v>
      </c>
      <c r="AD800" s="84">
        <v>30000</v>
      </c>
      <c r="AE800" s="84">
        <v>100</v>
      </c>
      <c r="AF800" s="84">
        <v>6</v>
      </c>
      <c r="AG800" s="84">
        <v>10</v>
      </c>
      <c r="AH800" s="84">
        <v>35000</v>
      </c>
    </row>
    <row r="801" spans="1:34" ht="20.100000000000001" customHeight="1">
      <c r="A801" s="65">
        <v>43168</v>
      </c>
      <c r="B801" s="64">
        <v>0.34930555555555554</v>
      </c>
      <c r="C801" s="8">
        <v>101</v>
      </c>
      <c r="D801" s="8">
        <v>55540</v>
      </c>
      <c r="E801" s="8">
        <f t="shared" si="278"/>
        <v>10090</v>
      </c>
      <c r="F801" s="9">
        <v>7.7</v>
      </c>
      <c r="G801" s="9">
        <v>54.8</v>
      </c>
      <c r="H801" s="8"/>
      <c r="I801" s="8">
        <v>1247</v>
      </c>
      <c r="J801" s="8">
        <f t="shared" ref="J801:J806" si="282">E801*I801/1000</f>
        <v>12582.23</v>
      </c>
      <c r="K801" s="54"/>
      <c r="L801" s="9">
        <v>24.5</v>
      </c>
      <c r="M801" s="8">
        <v>188</v>
      </c>
      <c r="N801" s="8">
        <v>151</v>
      </c>
      <c r="O801" s="8">
        <v>14.6</v>
      </c>
      <c r="P801" s="8">
        <f t="shared" si="279"/>
        <v>353.6</v>
      </c>
      <c r="Q801" s="8">
        <f t="shared" si="280"/>
        <v>3567.8240000000001</v>
      </c>
      <c r="R801" s="11" t="s">
        <v>121</v>
      </c>
      <c r="S801" s="9">
        <f t="shared" si="281"/>
        <v>461.87827456061251</v>
      </c>
      <c r="T801" s="25" t="s">
        <v>124</v>
      </c>
      <c r="W801" s="139">
        <f t="shared" si="261"/>
        <v>20672.031799999997</v>
      </c>
      <c r="X801" s="139">
        <f t="shared" si="272"/>
        <v>21780.897892499997</v>
      </c>
      <c r="Z801" s="139">
        <f t="shared" si="262"/>
        <v>37311.872800000012</v>
      </c>
      <c r="AA801" s="139">
        <f t="shared" si="273"/>
        <v>98629.225290000031</v>
      </c>
      <c r="AC801" s="84">
        <v>8000</v>
      </c>
      <c r="AD801" s="84">
        <v>30000</v>
      </c>
      <c r="AE801" s="84">
        <v>100</v>
      </c>
      <c r="AF801" s="84">
        <v>6</v>
      </c>
      <c r="AG801" s="84">
        <v>10</v>
      </c>
      <c r="AH801" s="84">
        <v>35000</v>
      </c>
    </row>
    <row r="802" spans="1:34" ht="20.100000000000001" customHeight="1">
      <c r="A802" s="65">
        <v>43175</v>
      </c>
      <c r="B802" s="64">
        <v>0.35416666666666669</v>
      </c>
      <c r="C802" s="8">
        <v>139</v>
      </c>
      <c r="D802" s="8">
        <v>69470</v>
      </c>
      <c r="E802" s="8">
        <f t="shared" si="278"/>
        <v>13930</v>
      </c>
      <c r="F802" s="9">
        <v>7.75</v>
      </c>
      <c r="G802" s="9">
        <v>12</v>
      </c>
      <c r="H802" s="8"/>
      <c r="I802" s="8">
        <v>1852.35</v>
      </c>
      <c r="J802" s="8">
        <f t="shared" si="282"/>
        <v>25803.235499999999</v>
      </c>
      <c r="K802" s="54"/>
      <c r="L802" s="9">
        <v>113</v>
      </c>
      <c r="M802" s="8">
        <v>176.04424</v>
      </c>
      <c r="N802" s="8">
        <v>300.72519</v>
      </c>
      <c r="O802" s="8">
        <v>3.8883000000000001</v>
      </c>
      <c r="P802" s="8">
        <f t="shared" si="279"/>
        <v>480.65773000000002</v>
      </c>
      <c r="Q802" s="8">
        <f t="shared" si="280"/>
        <v>6695.5621789000006</v>
      </c>
      <c r="R802" s="11" t="s">
        <v>121</v>
      </c>
      <c r="S802" s="9">
        <f t="shared" si="281"/>
        <v>882.82079837521223</v>
      </c>
      <c r="T802" s="25">
        <v>0</v>
      </c>
      <c r="W802" s="139">
        <f t="shared" si="261"/>
        <v>20951.284174999997</v>
      </c>
      <c r="X802" s="139">
        <f t="shared" si="272"/>
        <v>22478.9808925</v>
      </c>
      <c r="Z802" s="139">
        <f t="shared" si="262"/>
        <v>36194.863300000012</v>
      </c>
      <c r="AA802" s="139">
        <f t="shared" si="273"/>
        <v>90252.229289999988</v>
      </c>
      <c r="AC802" s="84">
        <v>8000</v>
      </c>
      <c r="AD802" s="84">
        <v>30000</v>
      </c>
      <c r="AE802" s="84">
        <v>100</v>
      </c>
      <c r="AF802" s="84">
        <v>6</v>
      </c>
      <c r="AG802" s="84">
        <v>10</v>
      </c>
      <c r="AH802" s="84">
        <v>35000</v>
      </c>
    </row>
    <row r="803" spans="1:34" ht="20.100000000000001" customHeight="1">
      <c r="A803" s="65">
        <v>43182</v>
      </c>
      <c r="B803" s="64">
        <v>0.34027777777777773</v>
      </c>
      <c r="C803" s="8">
        <v>94</v>
      </c>
      <c r="D803" s="8">
        <v>78800</v>
      </c>
      <c r="E803" s="8">
        <f t="shared" si="278"/>
        <v>9330</v>
      </c>
      <c r="F803" s="9">
        <v>7.68</v>
      </c>
      <c r="G803" s="9">
        <v>45.6</v>
      </c>
      <c r="H803" s="8"/>
      <c r="I803" s="8">
        <v>1534</v>
      </c>
      <c r="J803" s="8">
        <f t="shared" si="282"/>
        <v>14312.22</v>
      </c>
      <c r="K803" s="54"/>
      <c r="L803" s="9">
        <v>85</v>
      </c>
      <c r="M803" s="8">
        <v>134</v>
      </c>
      <c r="N803" s="8">
        <v>180</v>
      </c>
      <c r="O803" s="8">
        <v>10</v>
      </c>
      <c r="P803" s="8">
        <f t="shared" si="279"/>
        <v>324</v>
      </c>
      <c r="Q803" s="8">
        <f t="shared" si="280"/>
        <v>3022.92</v>
      </c>
      <c r="R803" s="11" t="s">
        <v>121</v>
      </c>
      <c r="S803" s="9">
        <f t="shared" si="281"/>
        <v>397.40088627430384</v>
      </c>
      <c r="T803" s="25">
        <v>0</v>
      </c>
      <c r="W803" s="139">
        <f t="shared" si="261"/>
        <v>17914.099200000001</v>
      </c>
      <c r="X803" s="139">
        <f t="shared" si="272"/>
        <v>21322.260217500003</v>
      </c>
      <c r="Z803" s="139">
        <f t="shared" si="262"/>
        <v>48343.603199999998</v>
      </c>
      <c r="AA803" s="139">
        <f t="shared" si="273"/>
        <v>104132.87738999995</v>
      </c>
      <c r="AC803" s="84">
        <v>8000</v>
      </c>
      <c r="AD803" s="84">
        <v>30000</v>
      </c>
      <c r="AE803" s="84">
        <v>100</v>
      </c>
      <c r="AF803" s="84">
        <v>6</v>
      </c>
      <c r="AG803" s="84">
        <v>10</v>
      </c>
      <c r="AH803" s="84">
        <v>35000</v>
      </c>
    </row>
    <row r="804" spans="1:34" ht="20.100000000000001" customHeight="1">
      <c r="A804" s="65">
        <v>43189</v>
      </c>
      <c r="B804" s="64">
        <v>0.3923611111111111</v>
      </c>
      <c r="C804" s="8">
        <v>136</v>
      </c>
      <c r="D804" s="8">
        <v>91440</v>
      </c>
      <c r="E804" s="8">
        <f>D804-D803</f>
        <v>12640</v>
      </c>
      <c r="F804" s="9">
        <v>7.67</v>
      </c>
      <c r="G804" s="9">
        <v>54.8</v>
      </c>
      <c r="H804" s="8"/>
      <c r="I804" s="8">
        <v>1578</v>
      </c>
      <c r="J804" s="8">
        <f t="shared" si="282"/>
        <v>19945.919999999998</v>
      </c>
      <c r="K804" s="54"/>
      <c r="L804" s="9">
        <v>108.8</v>
      </c>
      <c r="M804" s="8">
        <v>104.77504999999999</v>
      </c>
      <c r="N804" s="8">
        <v>200.62133</v>
      </c>
      <c r="O804" s="8">
        <v>13.457330000000001</v>
      </c>
      <c r="P804" s="8">
        <f t="shared" ref="P804:P809" si="283">M804+N804+O804</f>
        <v>318.85371000000004</v>
      </c>
      <c r="Q804" s="8">
        <f t="shared" ref="Q804:Q809" si="284">E804*P804/1000</f>
        <v>4030.3108944000005</v>
      </c>
      <c r="R804" s="11" t="s">
        <v>121</v>
      </c>
      <c r="S804" s="9">
        <f t="shared" ref="S804:S809" si="285">((O804*14/87)+(N804*14/101)+(M804*14/117))*(E804/1000)</f>
        <v>537.34700388420424</v>
      </c>
      <c r="T804" s="25">
        <v>0</v>
      </c>
      <c r="W804" s="139">
        <f t="shared" si="261"/>
        <v>18160.901375000001</v>
      </c>
      <c r="X804" s="139">
        <f t="shared" si="272"/>
        <v>21485.120217500003</v>
      </c>
      <c r="Z804" s="139">
        <f t="shared" si="262"/>
        <v>47356.394499999995</v>
      </c>
      <c r="AA804" s="139">
        <f t="shared" si="273"/>
        <v>102178.55738999997</v>
      </c>
      <c r="AC804" s="84">
        <v>8000</v>
      </c>
      <c r="AD804" s="84">
        <v>30000</v>
      </c>
      <c r="AE804" s="84">
        <v>100</v>
      </c>
      <c r="AF804" s="84">
        <v>6</v>
      </c>
      <c r="AG804" s="84">
        <v>10</v>
      </c>
      <c r="AH804" s="84">
        <v>35000</v>
      </c>
    </row>
    <row r="805" spans="1:34" ht="20.100000000000001" customHeight="1">
      <c r="A805" s="65">
        <v>43196</v>
      </c>
      <c r="B805" s="64">
        <v>0.33333333333333331</v>
      </c>
      <c r="C805" s="8">
        <v>151</v>
      </c>
      <c r="D805" s="8">
        <v>106530</v>
      </c>
      <c r="E805" s="8">
        <v>15090</v>
      </c>
      <c r="F805" s="9">
        <v>8.0500000000000007</v>
      </c>
      <c r="G805" s="9">
        <v>69.599999999999994</v>
      </c>
      <c r="H805" s="8"/>
      <c r="I805" s="8">
        <v>1876</v>
      </c>
      <c r="J805" s="8">
        <f t="shared" si="282"/>
        <v>28308.84</v>
      </c>
      <c r="K805" s="54"/>
      <c r="L805" s="9">
        <v>143.80000000000001</v>
      </c>
      <c r="M805" s="8">
        <v>234.43</v>
      </c>
      <c r="N805" s="8">
        <v>132.15</v>
      </c>
      <c r="O805" s="8">
        <v>19.899999999999999</v>
      </c>
      <c r="P805" s="8">
        <f t="shared" si="283"/>
        <v>386.48</v>
      </c>
      <c r="Q805" s="8">
        <f t="shared" si="284"/>
        <v>5831.9832000000006</v>
      </c>
      <c r="R805" s="11" t="s">
        <v>121</v>
      </c>
      <c r="S805" s="9">
        <f t="shared" si="285"/>
        <v>748.03504598926736</v>
      </c>
      <c r="T805" s="25">
        <v>0</v>
      </c>
      <c r="W805" s="139">
        <f t="shared" si="261"/>
        <v>22092.553874999998</v>
      </c>
      <c r="X805" s="139">
        <f t="shared" si="272"/>
        <v>21923.947884166671</v>
      </c>
      <c r="Z805" s="139">
        <f t="shared" si="262"/>
        <v>31629.784500000009</v>
      </c>
      <c r="AA805" s="139">
        <f t="shared" si="273"/>
        <v>96912.625389999943</v>
      </c>
      <c r="AC805" s="84">
        <v>8000</v>
      </c>
      <c r="AD805" s="84">
        <v>30000</v>
      </c>
      <c r="AE805" s="84">
        <v>100</v>
      </c>
      <c r="AF805" s="84">
        <v>6</v>
      </c>
      <c r="AG805" s="84">
        <v>10</v>
      </c>
      <c r="AH805" s="84">
        <v>35000</v>
      </c>
    </row>
    <row r="806" spans="1:34" ht="20.100000000000001" customHeight="1">
      <c r="A806" s="65">
        <v>43203</v>
      </c>
      <c r="B806" s="64">
        <v>0.39027777777777778</v>
      </c>
      <c r="C806" s="8">
        <v>133</v>
      </c>
      <c r="D806" s="8">
        <v>119870</v>
      </c>
      <c r="E806" s="8">
        <f t="shared" ref="E806:E811" si="286">D806-D805</f>
        <v>13340</v>
      </c>
      <c r="F806" s="9">
        <v>7.8</v>
      </c>
      <c r="G806" s="9">
        <v>42</v>
      </c>
      <c r="H806" s="8"/>
      <c r="I806" s="8">
        <v>1738.22</v>
      </c>
      <c r="J806" s="8">
        <f t="shared" si="282"/>
        <v>23187.854800000001</v>
      </c>
      <c r="K806" s="54"/>
      <c r="L806" s="9">
        <v>115</v>
      </c>
      <c r="M806" s="8">
        <v>173.49014</v>
      </c>
      <c r="N806" s="8">
        <v>133.57839000000001</v>
      </c>
      <c r="O806" s="8">
        <v>13.962009999999999</v>
      </c>
      <c r="P806" s="8">
        <f t="shared" si="283"/>
        <v>321.03054000000003</v>
      </c>
      <c r="Q806" s="8">
        <f t="shared" si="284"/>
        <v>4282.5474036000005</v>
      </c>
      <c r="R806" s="11" t="s">
        <v>121</v>
      </c>
      <c r="S806" s="9">
        <f t="shared" si="285"/>
        <v>553.90455516601503</v>
      </c>
      <c r="T806" s="25">
        <v>0</v>
      </c>
      <c r="W806" s="139">
        <f t="shared" si="261"/>
        <v>21438.708699999999</v>
      </c>
      <c r="X806" s="139">
        <f t="shared" si="272"/>
        <v>22029.419425</v>
      </c>
      <c r="Z806" s="139">
        <f t="shared" si="262"/>
        <v>34245.165200000003</v>
      </c>
      <c r="AA806" s="139">
        <f t="shared" si="273"/>
        <v>95646.966899999999</v>
      </c>
      <c r="AC806" s="84">
        <v>8000</v>
      </c>
      <c r="AD806" s="84">
        <v>30000</v>
      </c>
      <c r="AE806" s="84">
        <v>100</v>
      </c>
      <c r="AF806" s="84">
        <v>6</v>
      </c>
      <c r="AG806" s="84">
        <v>10</v>
      </c>
      <c r="AH806" s="84">
        <v>35000</v>
      </c>
    </row>
    <row r="807" spans="1:34" ht="20.100000000000001" customHeight="1">
      <c r="A807" s="65">
        <v>43210</v>
      </c>
      <c r="B807" s="64">
        <v>0.33333333333333331</v>
      </c>
      <c r="C807" s="8">
        <v>110</v>
      </c>
      <c r="D807" s="8">
        <v>130880</v>
      </c>
      <c r="E807" s="8">
        <f t="shared" si="286"/>
        <v>11010</v>
      </c>
      <c r="F807" s="9">
        <v>7.62</v>
      </c>
      <c r="G807" s="9">
        <v>70.400000000000006</v>
      </c>
      <c r="H807" s="8"/>
      <c r="I807" s="8">
        <v>1971</v>
      </c>
      <c r="J807" s="8">
        <f t="shared" ref="J807:J812" si="287">E807*I807/1000</f>
        <v>21700.71</v>
      </c>
      <c r="K807" s="54"/>
      <c r="L807" s="9">
        <v>82.17</v>
      </c>
      <c r="M807" s="8">
        <v>247.77</v>
      </c>
      <c r="N807" s="8">
        <v>41.225000000000001</v>
      </c>
      <c r="O807" s="8">
        <v>0</v>
      </c>
      <c r="P807" s="8">
        <f t="shared" si="283"/>
        <v>288.995</v>
      </c>
      <c r="Q807" s="8">
        <f t="shared" si="284"/>
        <v>3181.8349500000004</v>
      </c>
      <c r="R807" s="11" t="s">
        <v>121</v>
      </c>
      <c r="S807" s="9">
        <f t="shared" si="285"/>
        <v>389.336156664128</v>
      </c>
      <c r="T807" s="25">
        <v>0</v>
      </c>
      <c r="W807" s="139">
        <f t="shared" si="261"/>
        <v>23285.831200000001</v>
      </c>
      <c r="X807" s="139">
        <f t="shared" si="272"/>
        <v>21652.974425</v>
      </c>
      <c r="Z807" s="139">
        <f t="shared" si="262"/>
        <v>26856.675199999998</v>
      </c>
      <c r="AA807" s="139">
        <f t="shared" si="273"/>
        <v>100164.3069</v>
      </c>
      <c r="AC807" s="84">
        <v>8000</v>
      </c>
      <c r="AD807" s="84">
        <v>30000</v>
      </c>
      <c r="AE807" s="84">
        <v>100</v>
      </c>
      <c r="AF807" s="84">
        <v>6</v>
      </c>
      <c r="AG807" s="84">
        <v>10</v>
      </c>
      <c r="AH807" s="84">
        <v>35000</v>
      </c>
    </row>
    <row r="808" spans="1:34" ht="20.100000000000001" customHeight="1">
      <c r="A808" s="65">
        <v>43217</v>
      </c>
      <c r="B808" s="64">
        <v>0.38958333333333334</v>
      </c>
      <c r="C808" s="8">
        <v>117</v>
      </c>
      <c r="D808" s="8">
        <v>142560</v>
      </c>
      <c r="E808" s="8">
        <f t="shared" si="286"/>
        <v>11680</v>
      </c>
      <c r="F808" s="9">
        <v>7.67</v>
      </c>
      <c r="G808" s="9">
        <v>60</v>
      </c>
      <c r="H808" s="8"/>
      <c r="I808" s="8">
        <v>1667</v>
      </c>
      <c r="J808" s="8">
        <f t="shared" si="287"/>
        <v>19470.560000000001</v>
      </c>
      <c r="K808" s="54"/>
      <c r="L808" s="9">
        <v>91.28</v>
      </c>
      <c r="M808" s="8">
        <v>7.3258700000000001</v>
      </c>
      <c r="N808" s="8">
        <v>240.19736</v>
      </c>
      <c r="O808" s="8">
        <v>0</v>
      </c>
      <c r="P808" s="8">
        <f t="shared" si="283"/>
        <v>247.52323000000001</v>
      </c>
      <c r="Q808" s="8">
        <f t="shared" si="284"/>
        <v>2891.0713264000001</v>
      </c>
      <c r="R808" s="11" t="s">
        <v>121</v>
      </c>
      <c r="S808" s="9">
        <f t="shared" si="285"/>
        <v>399.12059003510188</v>
      </c>
      <c r="T808" s="25">
        <v>0</v>
      </c>
      <c r="W808" s="139">
        <f t="shared" si="261"/>
        <v>23166.991199999997</v>
      </c>
      <c r="X808" s="139">
        <f t="shared" si="272"/>
        <v>21297.162291666664</v>
      </c>
      <c r="Z808" s="139">
        <f t="shared" si="262"/>
        <v>27332.035200000013</v>
      </c>
      <c r="AA808" s="139">
        <f t="shared" si="273"/>
        <v>104434.05250000002</v>
      </c>
      <c r="AC808" s="84">
        <v>8000</v>
      </c>
      <c r="AD808" s="84">
        <v>30000</v>
      </c>
      <c r="AE808" s="84">
        <v>100</v>
      </c>
      <c r="AF808" s="84">
        <v>6</v>
      </c>
      <c r="AG808" s="84">
        <v>10</v>
      </c>
      <c r="AH808" s="84">
        <v>35000</v>
      </c>
    </row>
    <row r="809" spans="1:34" ht="20.100000000000001" customHeight="1">
      <c r="A809" s="65">
        <v>43224</v>
      </c>
      <c r="B809" s="64">
        <v>0.33680555555555558</v>
      </c>
      <c r="C809" s="8">
        <v>131</v>
      </c>
      <c r="D809" s="8">
        <v>154690</v>
      </c>
      <c r="E809" s="8">
        <f t="shared" si="286"/>
        <v>12130</v>
      </c>
      <c r="F809" s="9">
        <v>7.71</v>
      </c>
      <c r="G809" s="9">
        <v>79.599999999999994</v>
      </c>
      <c r="H809" s="8"/>
      <c r="I809" s="8">
        <v>1750</v>
      </c>
      <c r="J809" s="8">
        <f t="shared" si="287"/>
        <v>21227.5</v>
      </c>
      <c r="K809" s="54"/>
      <c r="L809" s="9">
        <v>93.6</v>
      </c>
      <c r="M809" s="8">
        <v>125.57</v>
      </c>
      <c r="N809" s="8">
        <v>153.63999999999999</v>
      </c>
      <c r="O809" s="8">
        <v>0</v>
      </c>
      <c r="P809" s="8">
        <f t="shared" si="283"/>
        <v>279.20999999999998</v>
      </c>
      <c r="Q809" s="8">
        <f t="shared" si="284"/>
        <v>3386.8172999999997</v>
      </c>
      <c r="R809" s="11" t="s">
        <v>121</v>
      </c>
      <c r="S809" s="9">
        <f t="shared" si="285"/>
        <v>440.58711847338589</v>
      </c>
      <c r="T809" s="25">
        <v>0</v>
      </c>
      <c r="W809" s="139">
        <f t="shared" si="261"/>
        <v>21396.656200000001</v>
      </c>
      <c r="X809" s="139">
        <f t="shared" si="272"/>
        <v>21387.080624999999</v>
      </c>
      <c r="Z809" s="139">
        <f t="shared" si="262"/>
        <v>34413.375199999995</v>
      </c>
      <c r="AA809" s="139">
        <f t="shared" si="273"/>
        <v>103355.03250000003</v>
      </c>
      <c r="AC809" s="84">
        <v>8000</v>
      </c>
      <c r="AD809" s="84">
        <v>30000</v>
      </c>
      <c r="AE809" s="84">
        <v>100</v>
      </c>
      <c r="AF809" s="84">
        <v>6</v>
      </c>
      <c r="AG809" s="84">
        <v>10</v>
      </c>
      <c r="AH809" s="84">
        <v>35000</v>
      </c>
    </row>
    <row r="810" spans="1:34" ht="20.100000000000001" customHeight="1">
      <c r="A810" s="65">
        <v>43231</v>
      </c>
      <c r="B810" s="64">
        <v>0.33680555555555558</v>
      </c>
      <c r="C810" s="8">
        <v>123</v>
      </c>
      <c r="D810" s="8">
        <v>166920</v>
      </c>
      <c r="E810" s="8">
        <f t="shared" si="286"/>
        <v>12230</v>
      </c>
      <c r="F810" s="9">
        <v>7.64</v>
      </c>
      <c r="G810" s="9">
        <v>42.8</v>
      </c>
      <c r="H810" s="8"/>
      <c r="I810" s="8">
        <v>1717</v>
      </c>
      <c r="J810" s="8">
        <f t="shared" si="287"/>
        <v>20998.91</v>
      </c>
      <c r="K810" s="54"/>
      <c r="L810" s="9">
        <v>93.65</v>
      </c>
      <c r="M810" s="8">
        <v>156.88717</v>
      </c>
      <c r="N810" s="8">
        <v>147.13115999999999</v>
      </c>
      <c r="O810" s="8">
        <v>0</v>
      </c>
      <c r="P810" s="8">
        <f t="shared" ref="P810:P815" si="288">M810+N810+O810</f>
        <v>304.01832999999999</v>
      </c>
      <c r="Q810" s="8">
        <f t="shared" ref="Q810:Q815" si="289">E810*P810/1000</f>
        <v>3718.1441758999995</v>
      </c>
      <c r="R810" s="11" t="s">
        <v>121</v>
      </c>
      <c r="S810" s="9">
        <f t="shared" ref="S810:S815" si="290">((O810*14/87)+(N810*14/101)+(M810*14/117))*(E810/1000)</f>
        <v>479.01536939712281</v>
      </c>
      <c r="T810" s="25">
        <v>0</v>
      </c>
      <c r="W810" s="139">
        <f t="shared" si="261"/>
        <v>20849.420000000002</v>
      </c>
      <c r="X810" s="139">
        <f t="shared" si="272"/>
        <v>21079.804291666664</v>
      </c>
      <c r="Z810" s="139">
        <f t="shared" si="262"/>
        <v>36602.319999999992</v>
      </c>
      <c r="AA810" s="139">
        <f t="shared" si="273"/>
        <v>107042.34850000002</v>
      </c>
      <c r="AC810" s="84">
        <v>8000</v>
      </c>
      <c r="AD810" s="84">
        <v>30000</v>
      </c>
      <c r="AE810" s="84">
        <v>100</v>
      </c>
      <c r="AF810" s="84">
        <v>6</v>
      </c>
      <c r="AG810" s="84">
        <v>10</v>
      </c>
      <c r="AH810" s="84">
        <v>35000</v>
      </c>
    </row>
    <row r="811" spans="1:34" ht="20.100000000000001" customHeight="1">
      <c r="A811" s="65">
        <v>43238</v>
      </c>
      <c r="B811" s="64">
        <v>0.38750000000000001</v>
      </c>
      <c r="C811" s="8">
        <v>116</v>
      </c>
      <c r="D811" s="8">
        <v>178550</v>
      </c>
      <c r="E811" s="8">
        <f t="shared" si="286"/>
        <v>11630</v>
      </c>
      <c r="F811" s="9">
        <v>7.69</v>
      </c>
      <c r="G811" s="9">
        <v>59.6</v>
      </c>
      <c r="H811" s="8"/>
      <c r="I811" s="8">
        <v>1783.76</v>
      </c>
      <c r="J811" s="8">
        <f t="shared" si="287"/>
        <v>20745.128800000002</v>
      </c>
      <c r="K811" s="54"/>
      <c r="L811" s="9">
        <v>97.36</v>
      </c>
      <c r="M811" s="8">
        <v>132.29927000000001</v>
      </c>
      <c r="N811" s="8">
        <v>176.75271000000001</v>
      </c>
      <c r="O811" s="8">
        <v>5.0699500000000004</v>
      </c>
      <c r="P811" s="8">
        <f t="shared" si="288"/>
        <v>314.12193000000002</v>
      </c>
      <c r="Q811" s="8">
        <f t="shared" si="289"/>
        <v>3653.2380459000001</v>
      </c>
      <c r="R811" s="11" t="s">
        <v>121</v>
      </c>
      <c r="S811" s="9">
        <f t="shared" si="290"/>
        <v>478.53858129038588</v>
      </c>
      <c r="T811" s="25">
        <v>0</v>
      </c>
      <c r="W811" s="139">
        <f t="shared" si="261"/>
        <v>20610.524700000002</v>
      </c>
      <c r="X811" s="139">
        <f t="shared" si="272"/>
        <v>20603.485033333334</v>
      </c>
      <c r="Z811" s="139">
        <f t="shared" si="262"/>
        <v>37557.901199999993</v>
      </c>
      <c r="AA811" s="139">
        <f t="shared" si="273"/>
        <v>112758.1796</v>
      </c>
      <c r="AC811" s="84">
        <v>8000</v>
      </c>
      <c r="AD811" s="84">
        <v>30000</v>
      </c>
      <c r="AE811" s="84">
        <v>100</v>
      </c>
      <c r="AF811" s="84">
        <v>6</v>
      </c>
      <c r="AG811" s="84">
        <v>10</v>
      </c>
      <c r="AH811" s="84">
        <v>35000</v>
      </c>
    </row>
    <row r="812" spans="1:34" ht="20.100000000000001" customHeight="1">
      <c r="A812" s="65">
        <v>43245</v>
      </c>
      <c r="B812" s="64">
        <v>0.31319444444444444</v>
      </c>
      <c r="C812" s="8">
        <v>140</v>
      </c>
      <c r="D812" s="8">
        <v>192590</v>
      </c>
      <c r="E812" s="8">
        <f t="shared" ref="E812:E816" si="291">D812-D811</f>
        <v>14040</v>
      </c>
      <c r="F812" s="9">
        <v>7.5</v>
      </c>
      <c r="G812" s="9">
        <v>68</v>
      </c>
      <c r="H812" s="8"/>
      <c r="I812" s="8">
        <v>1829.5918369999999</v>
      </c>
      <c r="J812" s="8">
        <f t="shared" si="287"/>
        <v>25687.469391479997</v>
      </c>
      <c r="K812" s="54"/>
      <c r="L812" s="9">
        <v>116.9</v>
      </c>
      <c r="M812" s="8">
        <v>164.24307999999999</v>
      </c>
      <c r="N812" s="8">
        <v>174.43718000000001</v>
      </c>
      <c r="O812" s="8">
        <v>3.8190499999999998</v>
      </c>
      <c r="P812" s="8">
        <f t="shared" si="288"/>
        <v>342.49930999999998</v>
      </c>
      <c r="Q812" s="8">
        <f t="shared" si="289"/>
        <v>4808.6903124</v>
      </c>
      <c r="R812" s="11" t="s">
        <v>121</v>
      </c>
      <c r="S812" s="9">
        <f t="shared" si="290"/>
        <v>624.03572526350285</v>
      </c>
      <c r="T812" s="25">
        <v>0</v>
      </c>
      <c r="W812" s="139">
        <f t="shared" si="261"/>
        <v>22164.752047870003</v>
      </c>
      <c r="X812" s="139">
        <f t="shared" si="272"/>
        <v>21164.214874289999</v>
      </c>
      <c r="Z812" s="139">
        <f t="shared" si="262"/>
        <v>31340.99180851999</v>
      </c>
      <c r="AA812" s="139">
        <f t="shared" si="273"/>
        <v>106029.42150852</v>
      </c>
      <c r="AC812" s="84">
        <v>8000</v>
      </c>
      <c r="AD812" s="84">
        <v>30000</v>
      </c>
      <c r="AE812" s="84">
        <v>100</v>
      </c>
      <c r="AF812" s="84">
        <v>6</v>
      </c>
      <c r="AG812" s="84">
        <v>10</v>
      </c>
      <c r="AH812" s="84">
        <v>35000</v>
      </c>
    </row>
    <row r="813" spans="1:34" ht="20.100000000000001" customHeight="1">
      <c r="A813" s="65">
        <v>43252</v>
      </c>
      <c r="B813" s="64">
        <v>0.30138888888888887</v>
      </c>
      <c r="C813" s="8">
        <v>123</v>
      </c>
      <c r="D813" s="8">
        <v>204900</v>
      </c>
      <c r="E813" s="8">
        <f>D813-D812</f>
        <v>12310</v>
      </c>
      <c r="F813" s="9">
        <v>7.57</v>
      </c>
      <c r="G813" s="9">
        <v>73.599999999999994</v>
      </c>
      <c r="H813" s="8"/>
      <c r="I813" s="8">
        <v>1627.72</v>
      </c>
      <c r="J813" s="8">
        <f t="shared" ref="J813:J818" si="292">E813*I813/1000</f>
        <v>20037.233199999999</v>
      </c>
      <c r="K813" s="54"/>
      <c r="L813" s="9">
        <v>126.5</v>
      </c>
      <c r="M813" s="8">
        <v>85.355699999999999</v>
      </c>
      <c r="N813" s="8">
        <v>147.45079999999999</v>
      </c>
      <c r="O813" s="8">
        <v>0</v>
      </c>
      <c r="P813" s="8">
        <f t="shared" si="288"/>
        <v>232.80649999999997</v>
      </c>
      <c r="Q813" s="8">
        <f t="shared" si="289"/>
        <v>2865.8480149999996</v>
      </c>
      <c r="R813" s="11" t="s">
        <v>121</v>
      </c>
      <c r="S813" s="9">
        <f t="shared" si="290"/>
        <v>377.32891826707282</v>
      </c>
      <c r="T813" s="25">
        <v>0</v>
      </c>
      <c r="W813" s="139">
        <f t="shared" si="261"/>
        <v>21867.18534787</v>
      </c>
      <c r="X813" s="139">
        <f t="shared" si="272"/>
        <v>21785.465140956665</v>
      </c>
      <c r="Z813" s="139">
        <f t="shared" si="262"/>
        <v>32531.258608520002</v>
      </c>
      <c r="AA813" s="139">
        <f t="shared" si="273"/>
        <v>98574.41830852002</v>
      </c>
      <c r="AC813" s="84">
        <v>8000</v>
      </c>
      <c r="AD813" s="84">
        <v>30000</v>
      </c>
      <c r="AE813" s="84">
        <v>100</v>
      </c>
      <c r="AF813" s="84">
        <v>6</v>
      </c>
      <c r="AG813" s="84">
        <v>10</v>
      </c>
      <c r="AH813" s="84">
        <v>35000</v>
      </c>
    </row>
    <row r="814" spans="1:34" ht="20.100000000000001" customHeight="1">
      <c r="A814" s="65">
        <v>43259</v>
      </c>
      <c r="B814" s="64">
        <v>0.3888888888888889</v>
      </c>
      <c r="C814" s="8">
        <v>116</v>
      </c>
      <c r="D814" s="8">
        <v>216430</v>
      </c>
      <c r="E814" s="8">
        <f t="shared" si="291"/>
        <v>11530</v>
      </c>
      <c r="F814" s="9">
        <v>7.43</v>
      </c>
      <c r="G814" s="9">
        <v>80.400000000000006</v>
      </c>
      <c r="H814" s="8"/>
      <c r="I814" s="8">
        <v>1757</v>
      </c>
      <c r="J814" s="8">
        <f t="shared" si="292"/>
        <v>20258.21</v>
      </c>
      <c r="K814" s="54"/>
      <c r="L814" s="9">
        <v>73.680000000000007</v>
      </c>
      <c r="M814" s="8">
        <v>227.23943</v>
      </c>
      <c r="N814" s="8">
        <v>179.54345000000001</v>
      </c>
      <c r="O814" s="8">
        <v>7.1868699999999999</v>
      </c>
      <c r="P814" s="8">
        <f t="shared" si="288"/>
        <v>413.96974999999998</v>
      </c>
      <c r="Q814" s="8">
        <f t="shared" si="289"/>
        <v>4773.071217499999</v>
      </c>
      <c r="R814" s="11" t="s">
        <v>120</v>
      </c>
      <c r="S814" s="9">
        <f t="shared" si="290"/>
        <v>613.79680139978052</v>
      </c>
      <c r="T814" s="25">
        <v>0</v>
      </c>
      <c r="W814" s="139">
        <f t="shared" si="261"/>
        <v>21682.010347869997</v>
      </c>
      <c r="X814" s="139">
        <f t="shared" si="272"/>
        <v>21323.379682623334</v>
      </c>
      <c r="Z814" s="139">
        <f t="shared" si="262"/>
        <v>33271.958608520014</v>
      </c>
      <c r="AA814" s="139">
        <f t="shared" si="273"/>
        <v>104119.44380852001</v>
      </c>
      <c r="AC814" s="84">
        <v>8000</v>
      </c>
      <c r="AD814" s="84">
        <v>30000</v>
      </c>
      <c r="AE814" s="84">
        <v>100</v>
      </c>
      <c r="AF814" s="84">
        <v>6</v>
      </c>
      <c r="AG814" s="84">
        <v>10</v>
      </c>
      <c r="AH814" s="84">
        <v>35000</v>
      </c>
    </row>
    <row r="815" spans="1:34" ht="20.100000000000001" customHeight="1">
      <c r="A815" s="65">
        <v>43266</v>
      </c>
      <c r="B815" s="64">
        <v>0.30624999999999997</v>
      </c>
      <c r="C815" s="8">
        <v>116</v>
      </c>
      <c r="D815" s="8">
        <v>228030</v>
      </c>
      <c r="E815" s="8">
        <f t="shared" si="291"/>
        <v>11600</v>
      </c>
      <c r="F815" s="9">
        <v>7.5</v>
      </c>
      <c r="G815" s="9">
        <v>49.2</v>
      </c>
      <c r="H815" s="8"/>
      <c r="I815" s="8">
        <v>1795.56</v>
      </c>
      <c r="J815" s="8">
        <f t="shared" si="292"/>
        <v>20828.495999999999</v>
      </c>
      <c r="K815" s="54"/>
      <c r="L815" s="9">
        <v>91.1</v>
      </c>
      <c r="M815" s="8">
        <v>184.84</v>
      </c>
      <c r="N815" s="8">
        <v>192.5</v>
      </c>
      <c r="O815" s="8">
        <v>7.8</v>
      </c>
      <c r="P815" s="8">
        <f t="shared" si="288"/>
        <v>385.14000000000004</v>
      </c>
      <c r="Q815" s="8">
        <f t="shared" si="289"/>
        <v>4467.6240000000007</v>
      </c>
      <c r="R815" s="11" t="s">
        <v>120</v>
      </c>
      <c r="S815" s="9">
        <f t="shared" si="290"/>
        <v>580.64899179148688</v>
      </c>
      <c r="T815" s="25">
        <v>0</v>
      </c>
      <c r="W815" s="139">
        <f t="shared" si="261"/>
        <v>21702.852147869999</v>
      </c>
      <c r="X815" s="139">
        <f t="shared" si="272"/>
        <v>21866.402682623331</v>
      </c>
      <c r="Z815" s="139">
        <f t="shared" si="262"/>
        <v>33188.591408520006</v>
      </c>
      <c r="AA815" s="139">
        <f t="shared" si="273"/>
        <v>97603.167808520026</v>
      </c>
      <c r="AC815" s="84">
        <v>8000</v>
      </c>
      <c r="AD815" s="84">
        <v>30000</v>
      </c>
      <c r="AE815" s="84">
        <v>100</v>
      </c>
      <c r="AF815" s="84">
        <v>6</v>
      </c>
      <c r="AG815" s="84">
        <v>10</v>
      </c>
      <c r="AH815" s="84">
        <v>35000</v>
      </c>
    </row>
    <row r="816" spans="1:34" ht="20.100000000000001" customHeight="1">
      <c r="A816" s="65">
        <v>43273</v>
      </c>
      <c r="B816" s="64">
        <v>0.30902777777777779</v>
      </c>
      <c r="C816" s="8">
        <v>136</v>
      </c>
      <c r="D816" s="8">
        <v>241690</v>
      </c>
      <c r="E816" s="8">
        <f t="shared" si="291"/>
        <v>13660</v>
      </c>
      <c r="F816" s="9">
        <v>7.52</v>
      </c>
      <c r="G816" s="9">
        <v>68</v>
      </c>
      <c r="H816" s="8"/>
      <c r="I816" s="8">
        <v>2169</v>
      </c>
      <c r="J816" s="8">
        <f t="shared" si="292"/>
        <v>29628.54</v>
      </c>
      <c r="K816" s="54"/>
      <c r="L816" s="9">
        <v>123.6</v>
      </c>
      <c r="M816" s="8">
        <v>224.84306000000001</v>
      </c>
      <c r="N816" s="8">
        <v>298.30907999999999</v>
      </c>
      <c r="O816" s="8">
        <v>0</v>
      </c>
      <c r="P816" s="8">
        <f t="shared" ref="P816:P821" si="293">M816+N816+O816</f>
        <v>523.15214000000003</v>
      </c>
      <c r="Q816" s="8">
        <f t="shared" ref="Q816:Q821" si="294">E816*P816/1000</f>
        <v>7146.2582324000005</v>
      </c>
      <c r="R816" s="11" t="s">
        <v>120</v>
      </c>
      <c r="S816" s="9">
        <f t="shared" ref="S816:S821" si="295">((O816*14/87)+(N816*14/101)+(M816*14/117))*(E816/1000)</f>
        <v>932.35061318107819</v>
      </c>
      <c r="T816" s="25">
        <v>0</v>
      </c>
      <c r="W816" s="139">
        <f t="shared" si="261"/>
        <v>22688.1198</v>
      </c>
      <c r="X816" s="139">
        <f t="shared" si="272"/>
        <v>22673.28768262333</v>
      </c>
      <c r="Z816" s="139">
        <f t="shared" si="262"/>
        <v>29247.520799999998</v>
      </c>
      <c r="AA816" s="139">
        <f t="shared" si="273"/>
        <v>87920.54780852003</v>
      </c>
      <c r="AC816" s="84">
        <v>8000</v>
      </c>
      <c r="AD816" s="84">
        <v>30000</v>
      </c>
      <c r="AE816" s="84">
        <v>100</v>
      </c>
      <c r="AF816" s="84">
        <v>6</v>
      </c>
      <c r="AG816" s="84">
        <v>10</v>
      </c>
      <c r="AH816" s="84">
        <v>35000</v>
      </c>
    </row>
    <row r="817" spans="1:34" ht="20.100000000000001" customHeight="1">
      <c r="A817" s="65">
        <v>43280</v>
      </c>
      <c r="B817" s="64">
        <v>0.33055555555555555</v>
      </c>
      <c r="C817" s="8">
        <v>146</v>
      </c>
      <c r="D817" s="8">
        <v>256320</v>
      </c>
      <c r="E817" s="8">
        <f t="shared" ref="E817:E822" si="296">D817-D816</f>
        <v>14630</v>
      </c>
      <c r="F817" s="9">
        <v>7.51</v>
      </c>
      <c r="G817" s="9">
        <v>68</v>
      </c>
      <c r="H817" s="8"/>
      <c r="I817" s="8">
        <v>1959</v>
      </c>
      <c r="J817" s="8">
        <f t="shared" si="292"/>
        <v>28660.17</v>
      </c>
      <c r="K817" s="54"/>
      <c r="L817" s="9">
        <v>156.80000000000001</v>
      </c>
      <c r="M817" s="8">
        <v>256.49453</v>
      </c>
      <c r="N817" s="8">
        <v>157.92725999999999</v>
      </c>
      <c r="O817" s="8">
        <v>0</v>
      </c>
      <c r="P817" s="8">
        <f t="shared" si="293"/>
        <v>414.42178999999999</v>
      </c>
      <c r="Q817" s="8">
        <f t="shared" si="294"/>
        <v>6062.9907877000005</v>
      </c>
      <c r="R817" s="11" t="s">
        <v>120</v>
      </c>
      <c r="S817" s="9">
        <f t="shared" si="295"/>
        <v>769.28285995591102</v>
      </c>
      <c r="T817" s="25">
        <v>0</v>
      </c>
      <c r="W817" s="139">
        <f t="shared" si="261"/>
        <v>24843.853999999999</v>
      </c>
      <c r="X817" s="139">
        <f t="shared" si="272"/>
        <v>22702.565182623333</v>
      </c>
      <c r="Z817" s="139">
        <f t="shared" si="262"/>
        <v>20624.584000000003</v>
      </c>
      <c r="AA817" s="139">
        <f t="shared" si="273"/>
        <v>87569.217808520014</v>
      </c>
      <c r="AC817" s="84">
        <v>8000</v>
      </c>
      <c r="AD817" s="84">
        <v>30000</v>
      </c>
      <c r="AE817" s="84">
        <v>100</v>
      </c>
      <c r="AF817" s="84">
        <v>6</v>
      </c>
      <c r="AG817" s="84">
        <v>10</v>
      </c>
      <c r="AH817" s="84">
        <v>35000</v>
      </c>
    </row>
    <row r="818" spans="1:34" ht="20.100000000000001" customHeight="1">
      <c r="A818" s="65">
        <v>43287</v>
      </c>
      <c r="B818" s="64">
        <v>0.34375</v>
      </c>
      <c r="C818" s="8">
        <v>149</v>
      </c>
      <c r="D818" s="8">
        <v>271220</v>
      </c>
      <c r="E818" s="8">
        <f t="shared" si="296"/>
        <v>14900</v>
      </c>
      <c r="F818" s="9">
        <v>7.81</v>
      </c>
      <c r="G818" s="9">
        <v>75.2</v>
      </c>
      <c r="H818" s="8"/>
      <c r="I818" s="8">
        <v>1824</v>
      </c>
      <c r="J818" s="8">
        <f t="shared" si="292"/>
        <v>27177.599999999999</v>
      </c>
      <c r="K818" s="54"/>
      <c r="L818" s="9">
        <v>136</v>
      </c>
      <c r="M818" s="8">
        <v>130.40942999999999</v>
      </c>
      <c r="N818" s="8">
        <v>206.77217999999999</v>
      </c>
      <c r="O818" s="8">
        <v>0</v>
      </c>
      <c r="P818" s="8">
        <f t="shared" si="293"/>
        <v>337.18160999999998</v>
      </c>
      <c r="Q818" s="8">
        <f t="shared" si="294"/>
        <v>5024.0059890000002</v>
      </c>
      <c r="R818" s="11" t="s">
        <v>120</v>
      </c>
      <c r="S818" s="9">
        <f t="shared" si="295"/>
        <v>659.56395840010157</v>
      </c>
      <c r="T818" s="25">
        <v>0</v>
      </c>
      <c r="W818" s="139">
        <f t="shared" si="261"/>
        <v>26573.701500000003</v>
      </c>
      <c r="X818" s="139">
        <f t="shared" si="272"/>
        <v>23035.04394929</v>
      </c>
      <c r="Z818" s="139">
        <f t="shared" si="262"/>
        <v>13705.193999999989</v>
      </c>
      <c r="AA818" s="139">
        <f t="shared" si="273"/>
        <v>83579.472608520009</v>
      </c>
      <c r="AC818" s="84">
        <v>8000</v>
      </c>
      <c r="AD818" s="84">
        <v>30000</v>
      </c>
      <c r="AE818" s="84">
        <v>100</v>
      </c>
      <c r="AF818" s="84">
        <v>6</v>
      </c>
      <c r="AG818" s="84">
        <v>10</v>
      </c>
      <c r="AH818" s="84">
        <v>35000</v>
      </c>
    </row>
    <row r="819" spans="1:34" ht="20.100000000000001" customHeight="1">
      <c r="A819" s="65">
        <v>43294</v>
      </c>
      <c r="B819" s="64">
        <v>0.30694444444444441</v>
      </c>
      <c r="C819" s="8">
        <v>129</v>
      </c>
      <c r="D819" s="8">
        <v>284040</v>
      </c>
      <c r="E819" s="8">
        <f t="shared" si="296"/>
        <v>12820</v>
      </c>
      <c r="F819" s="9">
        <v>7.64</v>
      </c>
      <c r="G819" s="9">
        <v>36.799999999999997</v>
      </c>
      <c r="H819" s="8"/>
      <c r="I819" s="8">
        <v>1796</v>
      </c>
      <c r="J819" s="8">
        <f t="shared" ref="J819:J824" si="297">E819*I819/1000</f>
        <v>23024.720000000001</v>
      </c>
      <c r="K819" s="54"/>
      <c r="L819" s="9">
        <v>113.3</v>
      </c>
      <c r="M819" s="8">
        <v>169.90821</v>
      </c>
      <c r="N819" s="8">
        <v>208.01770999999999</v>
      </c>
      <c r="O819" s="8">
        <v>7.6780900000000001</v>
      </c>
      <c r="P819" s="8">
        <f t="shared" si="293"/>
        <v>385.60401000000002</v>
      </c>
      <c r="Q819" s="8">
        <f t="shared" si="294"/>
        <v>4943.4434082000007</v>
      </c>
      <c r="R819" s="11" t="s">
        <v>120</v>
      </c>
      <c r="S819" s="9">
        <f t="shared" si="295"/>
        <v>646.13555938379955</v>
      </c>
      <c r="T819" s="25">
        <v>0</v>
      </c>
      <c r="W819" s="139">
        <f t="shared" si="261"/>
        <v>27122.7575</v>
      </c>
      <c r="X819" s="139">
        <f t="shared" si="272"/>
        <v>23145.378115956672</v>
      </c>
      <c r="Z819" s="139">
        <f t="shared" si="262"/>
        <v>11508.970000000001</v>
      </c>
      <c r="AA819" s="139">
        <f t="shared" si="273"/>
        <v>82255.462608519942</v>
      </c>
      <c r="AC819" s="84">
        <v>8000</v>
      </c>
      <c r="AD819" s="84">
        <v>30000</v>
      </c>
      <c r="AE819" s="84">
        <v>100</v>
      </c>
      <c r="AF819" s="84">
        <v>6</v>
      </c>
      <c r="AG819" s="84">
        <v>10</v>
      </c>
      <c r="AH819" s="84">
        <v>35000</v>
      </c>
    </row>
    <row r="820" spans="1:34" ht="20.100000000000001" customHeight="1">
      <c r="A820" s="65">
        <v>43301</v>
      </c>
      <c r="B820" s="64">
        <v>0.28680555555555554</v>
      </c>
      <c r="C820" s="8">
        <v>98</v>
      </c>
      <c r="D820" s="8">
        <v>293930</v>
      </c>
      <c r="E820" s="8">
        <f t="shared" si="296"/>
        <v>9890</v>
      </c>
      <c r="F820" s="9">
        <v>7.46</v>
      </c>
      <c r="G820" s="9">
        <v>51.2</v>
      </c>
      <c r="H820" s="8"/>
      <c r="I820" s="8">
        <v>1465</v>
      </c>
      <c r="J820" s="8">
        <f t="shared" si="297"/>
        <v>14488.85</v>
      </c>
      <c r="K820" s="54"/>
      <c r="L820" s="9">
        <v>83.6</v>
      </c>
      <c r="M820" s="8">
        <v>43.083970000000001</v>
      </c>
      <c r="N820" s="8">
        <v>172.88274999999999</v>
      </c>
      <c r="O820" s="8">
        <v>0</v>
      </c>
      <c r="P820" s="8">
        <f t="shared" si="293"/>
        <v>215.96671999999998</v>
      </c>
      <c r="Q820" s="8">
        <f t="shared" si="294"/>
        <v>2135.9108607999997</v>
      </c>
      <c r="R820" s="11" t="s">
        <v>120</v>
      </c>
      <c r="S820" s="9">
        <f t="shared" si="295"/>
        <v>287.98980165957516</v>
      </c>
      <c r="T820" s="25">
        <v>0</v>
      </c>
      <c r="W820" s="139">
        <f t="shared" si="261"/>
        <v>23337.834999999999</v>
      </c>
      <c r="X820" s="139">
        <f t="shared" si="272"/>
        <v>22730.23561595667</v>
      </c>
      <c r="Z820" s="139">
        <f t="shared" si="262"/>
        <v>26648.660000000003</v>
      </c>
      <c r="AA820" s="139">
        <f t="shared" si="273"/>
        <v>87237.172608519963</v>
      </c>
      <c r="AC820" s="84">
        <v>8000</v>
      </c>
      <c r="AD820" s="84">
        <v>30000</v>
      </c>
      <c r="AE820" s="84">
        <v>100</v>
      </c>
      <c r="AF820" s="84">
        <v>6</v>
      </c>
      <c r="AG820" s="84">
        <v>10</v>
      </c>
      <c r="AH820" s="84">
        <v>35000</v>
      </c>
    </row>
    <row r="821" spans="1:34" ht="20.100000000000001" customHeight="1">
      <c r="A821" s="65">
        <v>43308</v>
      </c>
      <c r="B821" s="64">
        <v>0.3888888888888889</v>
      </c>
      <c r="C821" s="8">
        <v>121</v>
      </c>
      <c r="D821" s="8">
        <v>305970</v>
      </c>
      <c r="E821" s="8">
        <f t="shared" si="296"/>
        <v>12040</v>
      </c>
      <c r="F821" s="9">
        <v>7.62</v>
      </c>
      <c r="G821" s="9">
        <v>97.6</v>
      </c>
      <c r="H821" s="8"/>
      <c r="I821" s="8">
        <v>1595</v>
      </c>
      <c r="J821" s="8">
        <f t="shared" si="297"/>
        <v>19203.8</v>
      </c>
      <c r="K821" s="54"/>
      <c r="L821" s="9">
        <v>130.6</v>
      </c>
      <c r="M821" s="8">
        <v>58.984259999999999</v>
      </c>
      <c r="N821" s="8">
        <v>262.86554999999998</v>
      </c>
      <c r="O821" s="8">
        <v>0</v>
      </c>
      <c r="P821" s="8">
        <f t="shared" si="293"/>
        <v>321.84980999999999</v>
      </c>
      <c r="Q821" s="8">
        <f t="shared" si="294"/>
        <v>3875.0717124000003</v>
      </c>
      <c r="R821" s="11" t="s">
        <v>120</v>
      </c>
      <c r="S821" s="9">
        <f t="shared" si="295"/>
        <v>523.67684480507739</v>
      </c>
      <c r="T821" s="25">
        <v>0</v>
      </c>
      <c r="W821" s="139">
        <f t="shared" si="261"/>
        <v>20973.7425</v>
      </c>
      <c r="X821" s="139">
        <f t="shared" si="272"/>
        <v>22561.593949290003</v>
      </c>
      <c r="Z821" s="139">
        <f t="shared" si="262"/>
        <v>36105.03</v>
      </c>
      <c r="AA821" s="139">
        <f t="shared" si="273"/>
        <v>89260.872608519974</v>
      </c>
      <c r="AC821" s="84">
        <v>8000</v>
      </c>
      <c r="AD821" s="84">
        <v>30000</v>
      </c>
      <c r="AE821" s="84">
        <v>100</v>
      </c>
      <c r="AF821" s="84">
        <v>6</v>
      </c>
      <c r="AG821" s="84">
        <v>10</v>
      </c>
      <c r="AH821" s="84">
        <v>35000</v>
      </c>
    </row>
    <row r="822" spans="1:34" ht="20.100000000000001" customHeight="1">
      <c r="A822" s="65">
        <v>43315</v>
      </c>
      <c r="B822" s="64">
        <v>0.3125</v>
      </c>
      <c r="C822" s="8">
        <v>161</v>
      </c>
      <c r="D822" s="8">
        <v>320100</v>
      </c>
      <c r="E822" s="8">
        <f t="shared" si="296"/>
        <v>14130</v>
      </c>
      <c r="F822" s="9">
        <v>7.71</v>
      </c>
      <c r="G822" s="9">
        <v>49.2</v>
      </c>
      <c r="H822" s="8"/>
      <c r="I822" s="8">
        <v>1721</v>
      </c>
      <c r="J822" s="8">
        <f t="shared" si="297"/>
        <v>24317.73</v>
      </c>
      <c r="K822" s="54"/>
      <c r="L822" s="9">
        <v>110.6</v>
      </c>
      <c r="M822" s="8">
        <v>184.31715</v>
      </c>
      <c r="N822" s="8">
        <v>205.20193</v>
      </c>
      <c r="O822" s="8">
        <v>0</v>
      </c>
      <c r="P822" s="8">
        <f t="shared" ref="P822:P827" si="298">M822+N822+O822</f>
        <v>389.51908000000003</v>
      </c>
      <c r="Q822" s="8">
        <f t="shared" ref="Q822:Q827" si="299">E822*P822/1000</f>
        <v>5503.9046004000011</v>
      </c>
      <c r="R822" s="11" t="s">
        <v>121</v>
      </c>
      <c r="S822" s="9">
        <f t="shared" ref="S822:S827" si="300">((O822*14/87)+(N822*14/101)+(M822*14/117))*(E822/1000)</f>
        <v>713.54911040426509</v>
      </c>
      <c r="T822" s="25">
        <v>0</v>
      </c>
      <c r="W822" s="139">
        <f t="shared" si="261"/>
        <v>20258.774999999998</v>
      </c>
      <c r="X822" s="139">
        <f t="shared" si="272"/>
        <v>22838.162282623332</v>
      </c>
      <c r="Z822" s="139">
        <f t="shared" si="262"/>
        <v>38964.900000000009</v>
      </c>
      <c r="AA822" s="139">
        <f t="shared" si="273"/>
        <v>85942.052608520025</v>
      </c>
      <c r="AC822" s="84">
        <v>8000</v>
      </c>
      <c r="AD822" s="84">
        <v>30000</v>
      </c>
      <c r="AE822" s="84">
        <v>100</v>
      </c>
      <c r="AF822" s="84">
        <v>6</v>
      </c>
      <c r="AG822" s="84">
        <v>10</v>
      </c>
      <c r="AH822" s="84">
        <v>35000</v>
      </c>
    </row>
    <row r="823" spans="1:34" ht="20.100000000000001" customHeight="1">
      <c r="A823" s="65">
        <v>43322</v>
      </c>
      <c r="B823" s="64">
        <v>0.3354166666666667</v>
      </c>
      <c r="C823" s="8">
        <v>119</v>
      </c>
      <c r="D823" s="8">
        <v>330970</v>
      </c>
      <c r="E823" s="8">
        <f t="shared" ref="E823:E828" si="301">D823-D822</f>
        <v>10870</v>
      </c>
      <c r="F823" s="9">
        <v>7.54</v>
      </c>
      <c r="G823" s="9">
        <v>44</v>
      </c>
      <c r="H823" s="8"/>
      <c r="I823" s="8">
        <v>1820</v>
      </c>
      <c r="J823" s="8">
        <f t="shared" si="297"/>
        <v>19783.400000000001</v>
      </c>
      <c r="K823" s="54"/>
      <c r="L823" s="9"/>
      <c r="M823" s="8">
        <v>102.80538</v>
      </c>
      <c r="N823" s="8">
        <v>274.37844000000001</v>
      </c>
      <c r="O823" s="8">
        <v>7.0451600000000001</v>
      </c>
      <c r="P823" s="8">
        <f t="shared" si="298"/>
        <v>384.22898000000004</v>
      </c>
      <c r="Q823" s="8">
        <f t="shared" si="299"/>
        <v>4176.5690126000009</v>
      </c>
      <c r="R823" s="11" t="s">
        <v>120</v>
      </c>
      <c r="S823" s="9">
        <f t="shared" si="300"/>
        <v>559.45561014550174</v>
      </c>
      <c r="T823" s="25">
        <v>0</v>
      </c>
      <c r="W823" s="139">
        <f t="shared" si="261"/>
        <v>19448.445</v>
      </c>
      <c r="X823" s="139">
        <f t="shared" si="272"/>
        <v>22758.018215956672</v>
      </c>
      <c r="Z823" s="139">
        <f t="shared" si="262"/>
        <v>42206.22</v>
      </c>
      <c r="AA823" s="139">
        <f t="shared" si="273"/>
        <v>86903.78140851995</v>
      </c>
      <c r="AC823" s="84">
        <v>8000</v>
      </c>
      <c r="AD823" s="84">
        <v>30000</v>
      </c>
      <c r="AE823" s="84">
        <v>100</v>
      </c>
      <c r="AF823" s="84">
        <v>6</v>
      </c>
      <c r="AG823" s="84">
        <v>10</v>
      </c>
      <c r="AH823" s="84">
        <v>35000</v>
      </c>
    </row>
    <row r="824" spans="1:34" ht="20.100000000000001" customHeight="1">
      <c r="A824" s="65">
        <v>43329</v>
      </c>
      <c r="B824" s="64">
        <v>0.3923611111111111</v>
      </c>
      <c r="C824" s="8">
        <v>137</v>
      </c>
      <c r="D824" s="8">
        <v>343620</v>
      </c>
      <c r="E824" s="8">
        <f t="shared" si="301"/>
        <v>12650</v>
      </c>
      <c r="F824" s="9">
        <v>7.4</v>
      </c>
      <c r="G824" s="9">
        <v>62</v>
      </c>
      <c r="H824" s="8"/>
      <c r="I824" s="8">
        <v>1844</v>
      </c>
      <c r="J824" s="8">
        <f t="shared" si="297"/>
        <v>23326.6</v>
      </c>
      <c r="K824" s="54"/>
      <c r="L824" s="9">
        <v>95.37</v>
      </c>
      <c r="M824" s="8">
        <v>181.14707000000001</v>
      </c>
      <c r="N824" s="8">
        <v>172.69585000000001</v>
      </c>
      <c r="O824" s="8">
        <v>10.525740000000001</v>
      </c>
      <c r="P824" s="8">
        <f t="shared" si="298"/>
        <v>364.36866000000003</v>
      </c>
      <c r="Q824" s="8">
        <f t="shared" si="299"/>
        <v>4609.2635490000002</v>
      </c>
      <c r="R824" s="11" t="s">
        <v>120</v>
      </c>
      <c r="S824" s="9">
        <f t="shared" si="300"/>
        <v>598.44055345768379</v>
      </c>
      <c r="T824" s="25">
        <v>0</v>
      </c>
      <c r="W824" s="139">
        <f t="shared" si="261"/>
        <v>21657.8825</v>
      </c>
      <c r="X824" s="139">
        <f t="shared" si="272"/>
        <v>22561.2791</v>
      </c>
      <c r="Z824" s="139">
        <f t="shared" si="262"/>
        <v>33368.47</v>
      </c>
      <c r="AA824" s="139">
        <f t="shared" si="273"/>
        <v>89264.650800000003</v>
      </c>
      <c r="AC824" s="84">
        <v>8000</v>
      </c>
      <c r="AD824" s="84">
        <v>30000</v>
      </c>
      <c r="AE824" s="84">
        <v>100</v>
      </c>
      <c r="AF824" s="84">
        <v>6</v>
      </c>
      <c r="AG824" s="84">
        <v>10</v>
      </c>
      <c r="AH824" s="84">
        <v>35000</v>
      </c>
    </row>
    <row r="825" spans="1:34" ht="20.100000000000001" customHeight="1">
      <c r="A825" s="65">
        <v>43336</v>
      </c>
      <c r="B825" s="64">
        <v>0.375</v>
      </c>
      <c r="C825" s="8">
        <v>134</v>
      </c>
      <c r="D825" s="8">
        <v>357080</v>
      </c>
      <c r="E825" s="8">
        <f t="shared" si="301"/>
        <v>13460</v>
      </c>
      <c r="F825" s="9">
        <v>7.42</v>
      </c>
      <c r="G825" s="9">
        <v>80</v>
      </c>
      <c r="H825" s="8"/>
      <c r="I825" s="8">
        <v>1796</v>
      </c>
      <c r="J825" s="8">
        <f t="shared" ref="J825:J830" si="302">E825*I825/1000</f>
        <v>24174.16</v>
      </c>
      <c r="K825" s="54"/>
      <c r="L825" s="9">
        <v>132.4</v>
      </c>
      <c r="M825" s="8">
        <v>52.559690000000003</v>
      </c>
      <c r="N825" s="8">
        <v>326.98514</v>
      </c>
      <c r="O825" s="8">
        <v>0</v>
      </c>
      <c r="P825" s="8">
        <f t="shared" si="298"/>
        <v>379.54482999999999</v>
      </c>
      <c r="Q825" s="8">
        <f t="shared" si="299"/>
        <v>5108.6734117999995</v>
      </c>
      <c r="R825" s="11" t="s">
        <v>120</v>
      </c>
      <c r="S825" s="9">
        <f t="shared" si="300"/>
        <v>694.72264371590097</v>
      </c>
      <c r="T825" s="25">
        <v>0</v>
      </c>
      <c r="W825" s="139">
        <f t="shared" si="261"/>
        <v>22900.472500000003</v>
      </c>
      <c r="X825" s="139">
        <f t="shared" si="272"/>
        <v>22906.023000000001</v>
      </c>
      <c r="Z825" s="139">
        <f t="shared" si="262"/>
        <v>28398.109999999986</v>
      </c>
      <c r="AA825" s="139">
        <f t="shared" si="273"/>
        <v>85127.723999999987</v>
      </c>
      <c r="AC825" s="84">
        <v>8000</v>
      </c>
      <c r="AD825" s="84">
        <v>30000</v>
      </c>
      <c r="AE825" s="84">
        <v>100</v>
      </c>
      <c r="AF825" s="84">
        <v>6</v>
      </c>
      <c r="AG825" s="84">
        <v>10</v>
      </c>
      <c r="AH825" s="84">
        <v>35000</v>
      </c>
    </row>
    <row r="826" spans="1:34" ht="20.100000000000001" customHeight="1">
      <c r="A826" s="65">
        <v>43343</v>
      </c>
      <c r="B826" s="64">
        <v>0.39583333333333331</v>
      </c>
      <c r="C826" s="8">
        <v>154</v>
      </c>
      <c r="D826" s="8">
        <v>372420</v>
      </c>
      <c r="E826" s="8">
        <f t="shared" si="301"/>
        <v>15340</v>
      </c>
      <c r="F826" s="9">
        <v>7.84</v>
      </c>
      <c r="G826" s="9">
        <v>57.2</v>
      </c>
      <c r="H826" s="8"/>
      <c r="I826" s="8">
        <v>1955</v>
      </c>
      <c r="J826" s="8">
        <f t="shared" si="302"/>
        <v>29989.7</v>
      </c>
      <c r="K826" s="54"/>
      <c r="L826" s="9">
        <v>145.80000000000001</v>
      </c>
      <c r="M826" s="8">
        <v>197.1388</v>
      </c>
      <c r="N826" s="8">
        <v>223.81057000000001</v>
      </c>
      <c r="O826" s="8">
        <v>18.372810000000001</v>
      </c>
      <c r="P826" s="8">
        <f t="shared" si="298"/>
        <v>439.32218000000006</v>
      </c>
      <c r="Q826" s="8">
        <f t="shared" si="299"/>
        <v>6739.2022412000006</v>
      </c>
      <c r="R826" s="11" t="s">
        <v>121</v>
      </c>
      <c r="S826" s="9">
        <f t="shared" si="300"/>
        <v>883.10922062349687</v>
      </c>
      <c r="T826" s="25">
        <v>0</v>
      </c>
      <c r="W826" s="139">
        <f t="shared" si="261"/>
        <v>24318.465</v>
      </c>
      <c r="X826" s="139">
        <f t="shared" si="272"/>
        <v>23716.980500000001</v>
      </c>
      <c r="Z826" s="139">
        <f t="shared" si="262"/>
        <v>22726.14</v>
      </c>
      <c r="AA826" s="139">
        <f t="shared" si="273"/>
        <v>75396.233999999997</v>
      </c>
      <c r="AC826" s="84">
        <v>8000</v>
      </c>
      <c r="AD826" s="84">
        <v>30000</v>
      </c>
      <c r="AE826" s="84">
        <v>100</v>
      </c>
      <c r="AF826" s="84">
        <v>6</v>
      </c>
      <c r="AG826" s="84">
        <v>10</v>
      </c>
      <c r="AH826" s="84">
        <v>35000</v>
      </c>
    </row>
    <row r="827" spans="1:34" ht="20.100000000000001" customHeight="1">
      <c r="A827" s="65">
        <v>43350</v>
      </c>
      <c r="B827" s="64">
        <v>0.38541666666666669</v>
      </c>
      <c r="C827" s="8">
        <v>120</v>
      </c>
      <c r="D827" s="8">
        <v>384440</v>
      </c>
      <c r="E827" s="8">
        <f t="shared" si="301"/>
        <v>12020</v>
      </c>
      <c r="F827" s="9">
        <v>7.59</v>
      </c>
      <c r="G827" s="9">
        <v>59.6</v>
      </c>
      <c r="H827" s="8"/>
      <c r="I827" s="8">
        <v>1858</v>
      </c>
      <c r="J827" s="8">
        <f t="shared" si="302"/>
        <v>22333.16</v>
      </c>
      <c r="K827" s="54"/>
      <c r="L827" s="9">
        <v>101.9</v>
      </c>
      <c r="M827" s="8">
        <v>134</v>
      </c>
      <c r="N827" s="8">
        <v>189.18</v>
      </c>
      <c r="O827" s="8">
        <v>11.4</v>
      </c>
      <c r="P827" s="8">
        <f t="shared" si="298"/>
        <v>334.58</v>
      </c>
      <c r="Q827" s="8">
        <f t="shared" si="299"/>
        <v>4021.6515999999997</v>
      </c>
      <c r="R827" s="11" t="s">
        <v>121</v>
      </c>
      <c r="S827" s="9">
        <f t="shared" si="300"/>
        <v>529.98152589985796</v>
      </c>
      <c r="T827" s="25">
        <v>0</v>
      </c>
      <c r="W827" s="139">
        <f t="shared" si="261"/>
        <v>24955.904999999999</v>
      </c>
      <c r="X827" s="139">
        <f t="shared" si="272"/>
        <v>23842.369166666667</v>
      </c>
      <c r="Z827" s="139">
        <f t="shared" si="262"/>
        <v>20176.380000000005</v>
      </c>
      <c r="AA827" s="139">
        <f t="shared" si="273"/>
        <v>73891.570000000007</v>
      </c>
      <c r="AC827" s="84">
        <v>8000</v>
      </c>
      <c r="AD827" s="84">
        <v>30000</v>
      </c>
      <c r="AE827" s="84">
        <v>100</v>
      </c>
      <c r="AF827" s="84">
        <v>6</v>
      </c>
      <c r="AG827" s="84">
        <v>10</v>
      </c>
      <c r="AH827" s="84">
        <v>35000</v>
      </c>
    </row>
    <row r="828" spans="1:34" ht="20.100000000000001" customHeight="1">
      <c r="A828" s="65">
        <v>43357</v>
      </c>
      <c r="B828" s="64">
        <v>0.38750000000000001</v>
      </c>
      <c r="C828" s="8">
        <v>141</v>
      </c>
      <c r="D828" s="8">
        <v>396470</v>
      </c>
      <c r="E828" s="8">
        <f t="shared" si="301"/>
        <v>12030</v>
      </c>
      <c r="F828" s="9">
        <v>7.47</v>
      </c>
      <c r="G828" s="9">
        <v>56</v>
      </c>
      <c r="H828" s="8"/>
      <c r="I828" s="8">
        <v>1726.42</v>
      </c>
      <c r="J828" s="8">
        <f t="shared" si="302"/>
        <v>20768.832600000002</v>
      </c>
      <c r="K828" s="54"/>
      <c r="L828" s="9">
        <v>100.9</v>
      </c>
      <c r="M828" s="8">
        <v>101.37036999999999</v>
      </c>
      <c r="N828" s="8">
        <v>193.39739</v>
      </c>
      <c r="O828" s="8">
        <v>19.578220000000002</v>
      </c>
      <c r="P828" s="8">
        <f t="shared" ref="P828:P833" si="303">M828+N828+O828</f>
        <v>314.34598</v>
      </c>
      <c r="Q828" s="8">
        <f t="shared" ref="Q828:Q833" si="304">E828*P828/1000</f>
        <v>3781.5821394</v>
      </c>
      <c r="R828" s="11" t="s">
        <v>121</v>
      </c>
      <c r="S828" s="9">
        <f t="shared" ref="S828:S833" si="305">((O828*14/87)+(N828*14/101)+(M828*14/117))*(E828/1000)</f>
        <v>506.31701635984274</v>
      </c>
      <c r="T828" s="25">
        <v>0</v>
      </c>
      <c r="W828" s="139">
        <f t="shared" si="261"/>
        <v>24316.463150000003</v>
      </c>
      <c r="X828" s="139">
        <f t="shared" si="272"/>
        <v>23104.060216666669</v>
      </c>
      <c r="Z828" s="139">
        <f t="shared" si="262"/>
        <v>22734.147399999987</v>
      </c>
      <c r="AA828" s="139">
        <f t="shared" si="273"/>
        <v>82751.277399999963</v>
      </c>
      <c r="AC828" s="84">
        <v>8000</v>
      </c>
      <c r="AD828" s="84">
        <v>30000</v>
      </c>
      <c r="AE828" s="84">
        <v>100</v>
      </c>
      <c r="AF828" s="84">
        <v>6</v>
      </c>
      <c r="AG828" s="84">
        <v>10</v>
      </c>
      <c r="AH828" s="84">
        <v>35000</v>
      </c>
    </row>
    <row r="829" spans="1:34" ht="20.100000000000001" customHeight="1">
      <c r="A829" s="65">
        <v>43364</v>
      </c>
      <c r="B829" s="64">
        <v>0.36458333333333331</v>
      </c>
      <c r="C829" s="8">
        <v>151</v>
      </c>
      <c r="D829" s="8">
        <v>411580</v>
      </c>
      <c r="E829" s="8">
        <f t="shared" ref="E829:E834" si="306">D829-D828</f>
        <v>15110</v>
      </c>
      <c r="F829" s="9">
        <v>7.37</v>
      </c>
      <c r="G829" s="9">
        <v>43.2</v>
      </c>
      <c r="H829" s="8"/>
      <c r="I829" s="8">
        <v>1893</v>
      </c>
      <c r="J829" s="8">
        <f t="shared" si="302"/>
        <v>28603.23</v>
      </c>
      <c r="K829" s="54"/>
      <c r="L829" s="9">
        <v>140.80000000000001</v>
      </c>
      <c r="M829" s="8">
        <v>123.08</v>
      </c>
      <c r="N829" s="8">
        <v>139.25</v>
      </c>
      <c r="O829" s="8">
        <v>0</v>
      </c>
      <c r="P829" s="8">
        <f t="shared" si="303"/>
        <v>262.33</v>
      </c>
      <c r="Q829" s="8">
        <f t="shared" si="304"/>
        <v>3963.8062999999997</v>
      </c>
      <c r="R829" s="11" t="s">
        <v>120</v>
      </c>
      <c r="S829" s="9">
        <f t="shared" si="305"/>
        <v>514.18576865532702</v>
      </c>
      <c r="T829" s="25">
        <v>0</v>
      </c>
      <c r="W829" s="139">
        <f t="shared" si="261"/>
        <v>25423.730650000001</v>
      </c>
      <c r="X829" s="139">
        <f t="shared" si="272"/>
        <v>23099.31521666667</v>
      </c>
      <c r="Z829" s="139">
        <f t="shared" si="262"/>
        <v>18305.077399999995</v>
      </c>
      <c r="AA829" s="139">
        <f t="shared" si="273"/>
        <v>82808.217399999965</v>
      </c>
      <c r="AC829" s="84">
        <v>8000</v>
      </c>
      <c r="AD829" s="84">
        <v>30000</v>
      </c>
      <c r="AE829" s="84">
        <v>100</v>
      </c>
      <c r="AF829" s="84">
        <v>6</v>
      </c>
      <c r="AG829" s="84">
        <v>10</v>
      </c>
      <c r="AH829" s="84">
        <v>35000</v>
      </c>
    </row>
    <row r="830" spans="1:34" ht="20.100000000000001" customHeight="1">
      <c r="A830" s="65">
        <v>43371</v>
      </c>
      <c r="B830" s="64">
        <v>0.36805555555555558</v>
      </c>
      <c r="C830" s="8">
        <v>139</v>
      </c>
      <c r="D830" s="8">
        <v>425460</v>
      </c>
      <c r="E830" s="8">
        <f t="shared" si="306"/>
        <v>13880</v>
      </c>
      <c r="F830" s="9">
        <v>7.24</v>
      </c>
      <c r="G830" s="9">
        <v>45.2</v>
      </c>
      <c r="H830" s="8"/>
      <c r="I830" s="8">
        <v>1886.77</v>
      </c>
      <c r="J830" s="8">
        <f t="shared" si="302"/>
        <v>26188.367600000001</v>
      </c>
      <c r="K830" s="54"/>
      <c r="L830" s="9">
        <v>115.5</v>
      </c>
      <c r="M830" s="8">
        <v>126.97772999999999</v>
      </c>
      <c r="N830" s="8">
        <v>206.44883999999999</v>
      </c>
      <c r="O830" s="8">
        <v>12.781269999999999</v>
      </c>
      <c r="P830" s="8">
        <f t="shared" si="303"/>
        <v>346.20783999999998</v>
      </c>
      <c r="Q830" s="8">
        <f t="shared" si="304"/>
        <v>4805.3648192000001</v>
      </c>
      <c r="R830" s="11" t="s">
        <v>121</v>
      </c>
      <c r="S830" s="9">
        <f t="shared" si="305"/>
        <v>636.63872629899754</v>
      </c>
      <c r="T830" s="25">
        <v>0</v>
      </c>
      <c r="W830" s="139">
        <f t="shared" si="261"/>
        <v>24473.397549999998</v>
      </c>
      <c r="X830" s="139">
        <f t="shared" si="272"/>
        <v>23016.879183333338</v>
      </c>
      <c r="Z830" s="139">
        <f t="shared" si="262"/>
        <v>22106.409800000009</v>
      </c>
      <c r="AA830" s="139">
        <f t="shared" si="273"/>
        <v>83797.449799999944</v>
      </c>
      <c r="AC830" s="84">
        <v>8000</v>
      </c>
      <c r="AD830" s="84">
        <v>30000</v>
      </c>
      <c r="AE830" s="84">
        <v>100</v>
      </c>
      <c r="AF830" s="84">
        <v>6</v>
      </c>
      <c r="AG830" s="84">
        <v>10</v>
      </c>
      <c r="AH830" s="84">
        <v>35000</v>
      </c>
    </row>
    <row r="831" spans="1:34" ht="20.100000000000001" customHeight="1">
      <c r="A831" s="65">
        <v>43378</v>
      </c>
      <c r="B831" s="64">
        <v>0.39583333333333331</v>
      </c>
      <c r="C831" s="8">
        <v>120</v>
      </c>
      <c r="D831" s="8">
        <v>437460</v>
      </c>
      <c r="E831" s="8">
        <f t="shared" si="306"/>
        <v>12000</v>
      </c>
      <c r="F831" s="9">
        <v>7.13</v>
      </c>
      <c r="G831" s="9">
        <v>46.8</v>
      </c>
      <c r="H831" s="8"/>
      <c r="I831" s="8">
        <v>1864.6977999999999</v>
      </c>
      <c r="J831" s="8">
        <f t="shared" ref="J831:J836" si="307">E831*I831/1000</f>
        <v>22376.373599999999</v>
      </c>
      <c r="K831" s="54"/>
      <c r="L831" s="9">
        <v>68.239999999999995</v>
      </c>
      <c r="M831" s="8">
        <v>208.41211000000001</v>
      </c>
      <c r="N831" s="8">
        <v>158.97173000000001</v>
      </c>
      <c r="O831" s="8">
        <v>4.5149999999999997</v>
      </c>
      <c r="P831" s="8">
        <f t="shared" si="303"/>
        <v>371.89884000000001</v>
      </c>
      <c r="Q831" s="8">
        <f t="shared" si="304"/>
        <v>4462.7860799999999</v>
      </c>
      <c r="R831" s="11" t="s">
        <v>121</v>
      </c>
      <c r="S831" s="9">
        <f t="shared" si="305"/>
        <v>572.40525920704545</v>
      </c>
      <c r="T831" s="25">
        <v>0</v>
      </c>
      <c r="W831" s="139">
        <f t="shared" si="261"/>
        <v>24484.200949999999</v>
      </c>
      <c r="X831" s="139">
        <f t="shared" si="272"/>
        <v>22962.850316666667</v>
      </c>
      <c r="Z831" s="139">
        <f t="shared" si="262"/>
        <v>22063.196200000006</v>
      </c>
      <c r="AA831" s="139">
        <f t="shared" si="273"/>
        <v>84445.796199999982</v>
      </c>
      <c r="AC831" s="84">
        <v>8000</v>
      </c>
      <c r="AD831" s="84">
        <v>30000</v>
      </c>
      <c r="AE831" s="84">
        <v>100</v>
      </c>
      <c r="AF831" s="84">
        <v>6</v>
      </c>
      <c r="AG831" s="84">
        <v>10</v>
      </c>
      <c r="AH831" s="84">
        <v>35000</v>
      </c>
    </row>
    <row r="832" spans="1:34" ht="20.100000000000001" customHeight="1">
      <c r="A832" s="65">
        <v>43385</v>
      </c>
      <c r="B832" s="64">
        <v>0.36458333333333331</v>
      </c>
      <c r="C832" s="8">
        <v>126</v>
      </c>
      <c r="D832" s="8">
        <v>449700</v>
      </c>
      <c r="E832" s="8">
        <f t="shared" si="306"/>
        <v>12240</v>
      </c>
      <c r="F832" s="9">
        <v>7.63</v>
      </c>
      <c r="G832" s="9">
        <v>51.6</v>
      </c>
      <c r="H832" s="8"/>
      <c r="I832" s="8">
        <v>1747</v>
      </c>
      <c r="J832" s="8">
        <f t="shared" si="307"/>
        <v>21383.279999999999</v>
      </c>
      <c r="K832" s="54"/>
      <c r="L832" s="9">
        <v>103.5</v>
      </c>
      <c r="M832" s="8">
        <v>88.47</v>
      </c>
      <c r="N832" s="8">
        <v>169.05</v>
      </c>
      <c r="O832" s="8">
        <v>0</v>
      </c>
      <c r="P832" s="8">
        <f t="shared" si="303"/>
        <v>257.52</v>
      </c>
      <c r="Q832" s="8">
        <f t="shared" si="304"/>
        <v>3152.0447999999997</v>
      </c>
      <c r="R832" s="11" t="s">
        <v>121</v>
      </c>
      <c r="S832" s="9">
        <f t="shared" si="305"/>
        <v>416.39044386900235</v>
      </c>
      <c r="T832" s="25">
        <v>0</v>
      </c>
      <c r="W832" s="139">
        <f t="shared" si="261"/>
        <v>24637.8128</v>
      </c>
      <c r="X832" s="139">
        <f t="shared" si="272"/>
        <v>23537.386150000002</v>
      </c>
      <c r="Z832" s="139">
        <f t="shared" si="262"/>
        <v>21448.748800000001</v>
      </c>
      <c r="AA832" s="139">
        <f t="shared" si="273"/>
        <v>77551.366199999989</v>
      </c>
      <c r="AC832" s="84">
        <v>8000</v>
      </c>
      <c r="AD832" s="84">
        <v>30000</v>
      </c>
      <c r="AE832" s="84">
        <v>100</v>
      </c>
      <c r="AF832" s="84">
        <v>6</v>
      </c>
      <c r="AG832" s="84">
        <v>10</v>
      </c>
      <c r="AH832" s="84">
        <v>35000</v>
      </c>
    </row>
    <row r="833" spans="1:34" ht="20.100000000000001" customHeight="1">
      <c r="A833" s="65">
        <v>43392</v>
      </c>
      <c r="B833" s="64">
        <v>0.3888888888888889</v>
      </c>
      <c r="C833" s="8">
        <v>135</v>
      </c>
      <c r="D833" s="8">
        <v>462220</v>
      </c>
      <c r="E833" s="8">
        <f t="shared" si="306"/>
        <v>12520</v>
      </c>
      <c r="F833" s="9">
        <v>7.18</v>
      </c>
      <c r="G833" s="9">
        <v>50.4</v>
      </c>
      <c r="H833" s="8"/>
      <c r="I833" s="8">
        <v>1609.16</v>
      </c>
      <c r="J833" s="8">
        <f t="shared" si="307"/>
        <v>20146.683199999999</v>
      </c>
      <c r="K833" s="54"/>
      <c r="L833" s="9">
        <v>86.67</v>
      </c>
      <c r="M833" s="8">
        <v>126.88742000000001</v>
      </c>
      <c r="N833" s="8">
        <v>170.81825000000001</v>
      </c>
      <c r="O833" s="8">
        <v>4.0208500000000003</v>
      </c>
      <c r="P833" s="8">
        <f t="shared" si="303"/>
        <v>301.72651999999999</v>
      </c>
      <c r="Q833" s="8">
        <f t="shared" si="304"/>
        <v>3777.6160304</v>
      </c>
      <c r="R833" s="11" t="s">
        <v>121</v>
      </c>
      <c r="S833" s="9">
        <f t="shared" si="305"/>
        <v>494.63916649450783</v>
      </c>
      <c r="T833" s="25">
        <v>2.44</v>
      </c>
      <c r="W833" s="139">
        <f t="shared" si="261"/>
        <v>22523.676100000001</v>
      </c>
      <c r="X833" s="139">
        <f t="shared" si="272"/>
        <v>23615.959749999998</v>
      </c>
      <c r="Z833" s="139">
        <f t="shared" si="262"/>
        <v>29905.295599999998</v>
      </c>
      <c r="AA833" s="139">
        <f t="shared" si="273"/>
        <v>76608.483000000007</v>
      </c>
      <c r="AC833" s="84">
        <v>8000</v>
      </c>
      <c r="AD833" s="84">
        <v>30000</v>
      </c>
      <c r="AE833" s="84">
        <v>100</v>
      </c>
      <c r="AF833" s="84">
        <v>6</v>
      </c>
      <c r="AG833" s="84">
        <v>10</v>
      </c>
      <c r="AH833" s="84">
        <v>35000</v>
      </c>
    </row>
    <row r="834" spans="1:34" ht="20.100000000000001" customHeight="1">
      <c r="A834" s="65">
        <v>43399</v>
      </c>
      <c r="B834" s="64">
        <v>0.38819444444444445</v>
      </c>
      <c r="C834" s="8">
        <v>135</v>
      </c>
      <c r="D834" s="8">
        <v>474760</v>
      </c>
      <c r="E834" s="8">
        <f t="shared" si="306"/>
        <v>12540</v>
      </c>
      <c r="F834" s="9">
        <v>7.61</v>
      </c>
      <c r="G834" s="9">
        <v>44.4</v>
      </c>
      <c r="H834" s="8"/>
      <c r="I834" s="8">
        <v>1665.43</v>
      </c>
      <c r="J834" s="8">
        <f t="shared" si="307"/>
        <v>20884.492200000001</v>
      </c>
      <c r="K834" s="54"/>
      <c r="L834" s="9">
        <v>95.65</v>
      </c>
      <c r="M834" s="8">
        <v>98.215869999999995</v>
      </c>
      <c r="N834" s="8">
        <v>217.11215999999999</v>
      </c>
      <c r="O834" s="8">
        <v>10.973000000000001</v>
      </c>
      <c r="P834" s="8">
        <f t="shared" ref="P834:P839" si="308">M834+N834+O834</f>
        <v>326.30103000000003</v>
      </c>
      <c r="Q834" s="8">
        <f t="shared" ref="Q834:Q839" si="309">E834*P834/1000</f>
        <v>4091.8149162000004</v>
      </c>
      <c r="R834" s="11" t="s">
        <v>121</v>
      </c>
      <c r="S834" s="9">
        <f t="shared" ref="S834:S839" si="310">((O834*14/87)+(N834*14/101)+(M834*14/117))*(E834/1000)</f>
        <v>546.9051551918235</v>
      </c>
      <c r="T834" s="25">
        <v>0</v>
      </c>
      <c r="W834" s="139">
        <f t="shared" si="261"/>
        <v>21197.707249999999</v>
      </c>
      <c r="X834" s="139">
        <f t="shared" si="272"/>
        <v>23329.856599999999</v>
      </c>
      <c r="Z834" s="139">
        <f t="shared" si="262"/>
        <v>35209.171000000002</v>
      </c>
      <c r="AA834" s="139">
        <f t="shared" si="273"/>
        <v>80041.72080000001</v>
      </c>
      <c r="AC834" s="84">
        <v>8000</v>
      </c>
      <c r="AD834" s="84">
        <v>30000</v>
      </c>
      <c r="AE834" s="84">
        <v>100</v>
      </c>
      <c r="AF834" s="84">
        <v>6</v>
      </c>
      <c r="AG834" s="84">
        <v>10</v>
      </c>
      <c r="AH834" s="84">
        <v>35000</v>
      </c>
    </row>
    <row r="835" spans="1:34" ht="20.100000000000001" customHeight="1">
      <c r="A835" s="65">
        <v>43406</v>
      </c>
      <c r="B835" s="64">
        <v>0.36458333333333331</v>
      </c>
      <c r="C835" s="8">
        <v>121</v>
      </c>
      <c r="D835" s="8">
        <v>485790</v>
      </c>
      <c r="E835" s="8">
        <f>D835-D834</f>
        <v>11030</v>
      </c>
      <c r="F835" s="9">
        <v>7.8</v>
      </c>
      <c r="G835" s="9">
        <v>50.4</v>
      </c>
      <c r="H835" s="8"/>
      <c r="I835" s="8">
        <v>1656</v>
      </c>
      <c r="J835" s="8">
        <f t="shared" si="307"/>
        <v>18265.68</v>
      </c>
      <c r="K835" s="54"/>
      <c r="L835" s="9">
        <v>65.2</v>
      </c>
      <c r="M835" s="8">
        <v>221.5</v>
      </c>
      <c r="N835" s="8">
        <v>171.5</v>
      </c>
      <c r="O835" s="8">
        <v>32.380000000000003</v>
      </c>
      <c r="P835" s="8">
        <f t="shared" si="308"/>
        <v>425.38</v>
      </c>
      <c r="Q835" s="8">
        <f t="shared" si="309"/>
        <v>4691.9414000000006</v>
      </c>
      <c r="R835" s="11" t="s">
        <v>121</v>
      </c>
      <c r="S835" s="9">
        <f t="shared" si="310"/>
        <v>612.02299365437875</v>
      </c>
      <c r="T835" s="25">
        <v>0</v>
      </c>
      <c r="W835" s="139">
        <f t="shared" si="261"/>
        <v>20170.03385</v>
      </c>
      <c r="X835" s="139">
        <f t="shared" si="272"/>
        <v>23203.379933333334</v>
      </c>
      <c r="Z835" s="139">
        <f t="shared" si="262"/>
        <v>39319.864600000001</v>
      </c>
      <c r="AA835" s="139">
        <f t="shared" si="273"/>
        <v>81559.440799999982</v>
      </c>
      <c r="AC835" s="84">
        <v>8000</v>
      </c>
      <c r="AD835" s="84">
        <v>30000</v>
      </c>
      <c r="AE835" s="84">
        <v>100</v>
      </c>
      <c r="AF835" s="84">
        <v>6</v>
      </c>
      <c r="AG835" s="84">
        <v>10</v>
      </c>
      <c r="AH835" s="84">
        <v>35000</v>
      </c>
    </row>
    <row r="836" spans="1:34" ht="20.100000000000001" customHeight="1">
      <c r="A836" s="65">
        <v>43413</v>
      </c>
      <c r="B836" s="64">
        <v>0.3888888888888889</v>
      </c>
      <c r="C836" s="8">
        <v>126</v>
      </c>
      <c r="D836" s="8">
        <v>498440</v>
      </c>
      <c r="E836" s="8">
        <f>D836-D835</f>
        <v>12650</v>
      </c>
      <c r="F836" s="9">
        <v>7.58</v>
      </c>
      <c r="G836" s="9">
        <v>42.8</v>
      </c>
      <c r="H836" s="8"/>
      <c r="I836" s="8">
        <v>1969.01</v>
      </c>
      <c r="J836" s="8">
        <f t="shared" si="307"/>
        <v>24907.976500000001</v>
      </c>
      <c r="K836" s="54"/>
      <c r="L836" s="9">
        <v>88.57</v>
      </c>
      <c r="M836" s="8">
        <v>307.76</v>
      </c>
      <c r="N836" s="8">
        <v>240.44</v>
      </c>
      <c r="O836" s="8">
        <v>52.59</v>
      </c>
      <c r="P836" s="8">
        <f t="shared" si="308"/>
        <v>600.79000000000008</v>
      </c>
      <c r="Q836" s="8">
        <f t="shared" si="309"/>
        <v>7599.9935000000005</v>
      </c>
      <c r="R836" s="11" t="s">
        <v>121</v>
      </c>
      <c r="S836" s="9">
        <f t="shared" si="310"/>
        <v>994.50578823320006</v>
      </c>
      <c r="T836" s="25">
        <v>0</v>
      </c>
      <c r="W836" s="139">
        <f t="shared" si="261"/>
        <v>21051.207975000001</v>
      </c>
      <c r="X836" s="139">
        <f t="shared" si="272"/>
        <v>23335.161308333336</v>
      </c>
      <c r="Z836" s="139">
        <f t="shared" si="262"/>
        <v>35795.168099999995</v>
      </c>
      <c r="AA836" s="139">
        <f t="shared" si="273"/>
        <v>79978.064299999969</v>
      </c>
      <c r="AC836" s="84">
        <v>8000</v>
      </c>
      <c r="AD836" s="84">
        <v>30000</v>
      </c>
      <c r="AE836" s="84">
        <v>100</v>
      </c>
      <c r="AF836" s="84">
        <v>6</v>
      </c>
      <c r="AG836" s="84">
        <v>10</v>
      </c>
      <c r="AH836" s="84">
        <v>35000</v>
      </c>
    </row>
    <row r="837" spans="1:34" ht="20.100000000000001" customHeight="1">
      <c r="A837" s="65">
        <v>43420</v>
      </c>
      <c r="B837" s="64">
        <v>0.37152777777777773</v>
      </c>
      <c r="C837" s="8">
        <v>128</v>
      </c>
      <c r="D837" s="8">
        <v>11130</v>
      </c>
      <c r="E837" s="8">
        <v>12688</v>
      </c>
      <c r="F837" s="9">
        <v>7.15</v>
      </c>
      <c r="G837" s="9">
        <v>68</v>
      </c>
      <c r="H837" s="8"/>
      <c r="I837" s="8">
        <v>1686</v>
      </c>
      <c r="J837" s="8">
        <f t="shared" ref="J837:J842" si="311">E837*I837/1000</f>
        <v>21391.968000000001</v>
      </c>
      <c r="K837" s="54"/>
      <c r="L837" s="9">
        <v>102.5</v>
      </c>
      <c r="M837" s="8">
        <v>107.03158000000001</v>
      </c>
      <c r="N837" s="8">
        <v>225.05126000000001</v>
      </c>
      <c r="O837" s="8">
        <v>53.839390000000002</v>
      </c>
      <c r="P837" s="8">
        <f t="shared" si="308"/>
        <v>385.92223000000001</v>
      </c>
      <c r="Q837" s="8">
        <f t="shared" si="309"/>
        <v>4896.5812542400008</v>
      </c>
      <c r="R837" s="11" t="s">
        <v>121</v>
      </c>
      <c r="S837" s="9">
        <f t="shared" si="310"/>
        <v>668.229147179145</v>
      </c>
      <c r="T837" s="25">
        <v>0</v>
      </c>
      <c r="W837" s="139">
        <f t="shared" si="261"/>
        <v>21362.529175000003</v>
      </c>
      <c r="X837" s="139">
        <f t="shared" si="272"/>
        <v>23103.311975000001</v>
      </c>
      <c r="Z837" s="139">
        <f t="shared" si="262"/>
        <v>34549.883299999987</v>
      </c>
      <c r="AA837" s="139">
        <f t="shared" si="273"/>
        <v>82760.256300000008</v>
      </c>
      <c r="AC837" s="84">
        <v>8000</v>
      </c>
      <c r="AD837" s="84">
        <v>30000</v>
      </c>
      <c r="AE837" s="84">
        <v>100</v>
      </c>
      <c r="AF837" s="84">
        <v>6</v>
      </c>
      <c r="AG837" s="84">
        <v>10</v>
      </c>
      <c r="AH837" s="84">
        <v>35000</v>
      </c>
    </row>
    <row r="838" spans="1:34" ht="20.100000000000001" customHeight="1">
      <c r="A838" s="65">
        <v>43427</v>
      </c>
      <c r="B838" s="64">
        <v>0.38750000000000001</v>
      </c>
      <c r="C838" s="8">
        <v>134</v>
      </c>
      <c r="D838" s="8">
        <v>24440</v>
      </c>
      <c r="E838" s="8">
        <f t="shared" ref="E838:E843" si="312">D838-D837</f>
        <v>13310</v>
      </c>
      <c r="F838" s="9">
        <v>7.46</v>
      </c>
      <c r="G838" s="9">
        <v>56</v>
      </c>
      <c r="H838" s="8"/>
      <c r="I838" s="8">
        <v>1664.22</v>
      </c>
      <c r="J838" s="8">
        <f t="shared" si="311"/>
        <v>22150.768199999999</v>
      </c>
      <c r="K838" s="54"/>
      <c r="L838" s="9">
        <v>104.7</v>
      </c>
      <c r="M838" s="8">
        <v>129.73374999999999</v>
      </c>
      <c r="N838" s="8">
        <v>156.64769000000001</v>
      </c>
      <c r="O838" s="8">
        <v>9.7985000000000007</v>
      </c>
      <c r="P838" s="8">
        <f t="shared" si="308"/>
        <v>296.17993999999999</v>
      </c>
      <c r="Q838" s="8">
        <f t="shared" si="309"/>
        <v>3942.1550013999999</v>
      </c>
      <c r="R838" s="11" t="s">
        <v>121</v>
      </c>
      <c r="S838" s="9">
        <f t="shared" si="310"/>
        <v>516.61444493947306</v>
      </c>
      <c r="T838" s="25">
        <v>0</v>
      </c>
      <c r="W838" s="139">
        <f t="shared" si="261"/>
        <v>21679.098174999999</v>
      </c>
      <c r="X838" s="139">
        <f t="shared" si="272"/>
        <v>22450.06765833333</v>
      </c>
      <c r="Z838" s="139">
        <f t="shared" si="262"/>
        <v>33283.607300000003</v>
      </c>
      <c r="AA838" s="139">
        <f t="shared" si="273"/>
        <v>90599.188100000028</v>
      </c>
      <c r="AC838" s="84">
        <v>8000</v>
      </c>
      <c r="AD838" s="84">
        <v>30000</v>
      </c>
      <c r="AE838" s="84">
        <v>100</v>
      </c>
      <c r="AF838" s="84">
        <v>6</v>
      </c>
      <c r="AG838" s="84">
        <v>10</v>
      </c>
      <c r="AH838" s="84">
        <v>35000</v>
      </c>
    </row>
    <row r="839" spans="1:34" ht="20.100000000000001" customHeight="1">
      <c r="A839" s="65">
        <v>43434</v>
      </c>
      <c r="B839" s="64">
        <v>0.375</v>
      </c>
      <c r="C839" s="8">
        <v>155</v>
      </c>
      <c r="D839" s="8">
        <v>39930</v>
      </c>
      <c r="E839" s="8">
        <f t="shared" si="312"/>
        <v>15490</v>
      </c>
      <c r="F839" s="9">
        <v>7.58</v>
      </c>
      <c r="G839" s="9">
        <v>53.6</v>
      </c>
      <c r="H839" s="8"/>
      <c r="I839" s="8">
        <v>1782.89</v>
      </c>
      <c r="J839" s="8">
        <f t="shared" si="311"/>
        <v>27616.966100000001</v>
      </c>
      <c r="K839" s="54"/>
      <c r="L839" s="9">
        <v>117.9</v>
      </c>
      <c r="M839" s="8">
        <v>134.54617999999999</v>
      </c>
      <c r="N839" s="8">
        <v>218.67478</v>
      </c>
      <c r="O839" s="8">
        <v>12.04068</v>
      </c>
      <c r="P839" s="8">
        <f t="shared" si="308"/>
        <v>365.26164</v>
      </c>
      <c r="Q839" s="8">
        <f t="shared" si="309"/>
        <v>5657.9028036</v>
      </c>
      <c r="R839" s="11" t="s">
        <v>121</v>
      </c>
      <c r="S839" s="9">
        <f t="shared" si="310"/>
        <v>748.91794341524565</v>
      </c>
      <c r="T839" s="25">
        <v>0</v>
      </c>
      <c r="W839" s="139">
        <f t="shared" si="261"/>
        <v>24016.919700000002</v>
      </c>
      <c r="X839" s="139">
        <f t="shared" si="272"/>
        <v>22890.38483333333</v>
      </c>
      <c r="Z839" s="139">
        <f t="shared" si="262"/>
        <v>23932.321199999991</v>
      </c>
      <c r="AA839" s="139">
        <f t="shared" si="273"/>
        <v>85315.382000000041</v>
      </c>
      <c r="AC839" s="84">
        <v>8000</v>
      </c>
      <c r="AD839" s="84">
        <v>30000</v>
      </c>
      <c r="AE839" s="84">
        <v>100</v>
      </c>
      <c r="AF839" s="84">
        <v>6</v>
      </c>
      <c r="AG839" s="84">
        <v>10</v>
      </c>
      <c r="AH839" s="84">
        <v>35000</v>
      </c>
    </row>
    <row r="840" spans="1:34" ht="20.100000000000001" customHeight="1">
      <c r="A840" s="65">
        <v>43441</v>
      </c>
      <c r="B840" s="64">
        <v>0.38958333333333334</v>
      </c>
      <c r="C840" s="8">
        <v>115</v>
      </c>
      <c r="D840" s="8">
        <v>51390</v>
      </c>
      <c r="E840" s="8">
        <f t="shared" si="312"/>
        <v>11460</v>
      </c>
      <c r="F840" s="9">
        <v>7.48</v>
      </c>
      <c r="G840" s="9">
        <v>103</v>
      </c>
      <c r="H840" s="8"/>
      <c r="I840" s="8">
        <v>1421.75</v>
      </c>
      <c r="J840" s="8">
        <f t="shared" si="311"/>
        <v>16293.254999999999</v>
      </c>
      <c r="K840" s="54"/>
      <c r="L840" s="9">
        <v>48.3</v>
      </c>
      <c r="M840" s="8">
        <v>96.844329999999999</v>
      </c>
      <c r="N840" s="8">
        <v>217.67704000000001</v>
      </c>
      <c r="O840" s="8">
        <v>13.627409999999999</v>
      </c>
      <c r="P840" s="8">
        <f t="shared" ref="P840:P845" si="313">M840+N840+O840</f>
        <v>328.14877999999999</v>
      </c>
      <c r="Q840" s="8">
        <f t="shared" ref="Q840:Q845" si="314">E840*P840/1000</f>
        <v>3760.5850187999999</v>
      </c>
      <c r="R840" s="11" t="s">
        <v>121</v>
      </c>
      <c r="S840" s="9">
        <f t="shared" ref="S840:S845" si="315">((O840*14/87)+(N840*14/101)+(M840*14/117))*(E840/1000)</f>
        <v>503.7149260475212</v>
      </c>
      <c r="T840" s="25">
        <v>4.2865700000000002</v>
      </c>
      <c r="W840" s="139">
        <f t="shared" si="261"/>
        <v>21863.239325000002</v>
      </c>
      <c r="X840" s="139">
        <f t="shared" si="272"/>
        <v>22517.420033333328</v>
      </c>
      <c r="Z840" s="139">
        <f t="shared" si="262"/>
        <v>32547.042699999991</v>
      </c>
      <c r="AA840" s="139">
        <f t="shared" si="273"/>
        <v>89790.95960000006</v>
      </c>
      <c r="AC840" s="84">
        <v>8000</v>
      </c>
      <c r="AD840" s="84">
        <v>30000</v>
      </c>
      <c r="AE840" s="84">
        <v>100</v>
      </c>
      <c r="AF840" s="84">
        <v>6</v>
      </c>
      <c r="AG840" s="84">
        <v>10</v>
      </c>
      <c r="AH840" s="84">
        <v>35000</v>
      </c>
    </row>
    <row r="841" spans="1:34" ht="20.100000000000001" customHeight="1">
      <c r="A841" s="65">
        <v>43448</v>
      </c>
      <c r="B841" s="64">
        <v>0.39097222222222222</v>
      </c>
      <c r="C841" s="8">
        <v>148</v>
      </c>
      <c r="D841" s="8">
        <v>64220</v>
      </c>
      <c r="E841" s="8">
        <f t="shared" si="312"/>
        <v>12830</v>
      </c>
      <c r="F841" s="9">
        <v>7.74</v>
      </c>
      <c r="G841" s="9">
        <v>41.6</v>
      </c>
      <c r="H841" s="8"/>
      <c r="I841" s="8">
        <v>1798</v>
      </c>
      <c r="J841" s="8">
        <f t="shared" si="311"/>
        <v>23068.34</v>
      </c>
      <c r="K841" s="54"/>
      <c r="L841" s="9">
        <v>78.45</v>
      </c>
      <c r="M841" s="8">
        <v>202.69335000000001</v>
      </c>
      <c r="N841" s="8">
        <v>211.64842999999999</v>
      </c>
      <c r="O841" s="8">
        <v>16.579419999999999</v>
      </c>
      <c r="P841" s="8">
        <f t="shared" si="313"/>
        <v>430.9212</v>
      </c>
      <c r="Q841" s="8">
        <f t="shared" si="314"/>
        <v>5528.7189960000005</v>
      </c>
      <c r="R841" s="11" t="s">
        <v>121</v>
      </c>
      <c r="S841" s="9">
        <f t="shared" si="315"/>
        <v>721.8063559716785</v>
      </c>
      <c r="T841" s="25">
        <v>0</v>
      </c>
      <c r="W841" s="139">
        <f t="shared" si="261"/>
        <v>22282.332324999999</v>
      </c>
      <c r="X841" s="139">
        <f t="shared" si="272"/>
        <v>22056.179199999999</v>
      </c>
      <c r="Z841" s="139">
        <f t="shared" si="262"/>
        <v>30870.670700000002</v>
      </c>
      <c r="AA841" s="139">
        <f t="shared" si="273"/>
        <v>95325.849600000016</v>
      </c>
      <c r="AC841" s="84">
        <v>8000</v>
      </c>
      <c r="AD841" s="84">
        <v>30000</v>
      </c>
      <c r="AE841" s="84">
        <v>100</v>
      </c>
      <c r="AF841" s="84">
        <v>6</v>
      </c>
      <c r="AG841" s="84">
        <v>10</v>
      </c>
      <c r="AH841" s="84">
        <v>35000</v>
      </c>
    </row>
    <row r="842" spans="1:34" ht="20.100000000000001" customHeight="1">
      <c r="A842" s="65">
        <v>43455</v>
      </c>
      <c r="B842" s="64">
        <v>0.36458333333333331</v>
      </c>
      <c r="C842" s="8">
        <v>151</v>
      </c>
      <c r="D842" s="8">
        <v>79340</v>
      </c>
      <c r="E842" s="8">
        <f t="shared" si="312"/>
        <v>15120</v>
      </c>
      <c r="F842" s="9">
        <v>7.59</v>
      </c>
      <c r="G842" s="9">
        <v>50.4</v>
      </c>
      <c r="H842" s="8"/>
      <c r="I842" s="8">
        <v>1964.67</v>
      </c>
      <c r="J842" s="8">
        <f t="shared" si="311"/>
        <v>29705.810400000002</v>
      </c>
      <c r="K842" s="54"/>
      <c r="L842" s="9">
        <v>142.4</v>
      </c>
      <c r="M842" s="8">
        <v>299.4187</v>
      </c>
      <c r="N842" s="8">
        <v>259.27985000000001</v>
      </c>
      <c r="O842" s="8">
        <v>22.127770000000002</v>
      </c>
      <c r="P842" s="8">
        <f t="shared" si="313"/>
        <v>580.82632000000012</v>
      </c>
      <c r="Q842" s="8">
        <f t="shared" si="314"/>
        <v>8782.0939584000025</v>
      </c>
      <c r="R842" s="11" t="s">
        <v>121</v>
      </c>
      <c r="S842" s="9">
        <f t="shared" si="315"/>
        <v>1138.9661699770884</v>
      </c>
      <c r="T842" s="25">
        <v>4.9850700000000003</v>
      </c>
      <c r="W842" s="139">
        <f t="shared" si="261"/>
        <v>24171.092875000002</v>
      </c>
      <c r="X842" s="139">
        <f t="shared" si="272"/>
        <v>22349.299433333334</v>
      </c>
      <c r="Z842" s="139">
        <f t="shared" si="262"/>
        <v>23315.628499999992</v>
      </c>
      <c r="AA842" s="139">
        <f t="shared" si="273"/>
        <v>91808.406799999997</v>
      </c>
      <c r="AC842" s="84">
        <v>8000</v>
      </c>
      <c r="AD842" s="84">
        <v>30000</v>
      </c>
      <c r="AE842" s="84">
        <v>100</v>
      </c>
      <c r="AF842" s="84">
        <v>6</v>
      </c>
      <c r="AG842" s="84">
        <v>10</v>
      </c>
      <c r="AH842" s="84">
        <v>35000</v>
      </c>
    </row>
    <row r="843" spans="1:34" ht="20.100000000000001" customHeight="1">
      <c r="A843" s="65">
        <v>43462</v>
      </c>
      <c r="B843" s="64">
        <v>0.375</v>
      </c>
      <c r="C843" s="8">
        <v>147</v>
      </c>
      <c r="D843" s="8">
        <v>94070</v>
      </c>
      <c r="E843" s="8">
        <f t="shared" si="312"/>
        <v>14730</v>
      </c>
      <c r="F843" s="9">
        <v>7.76</v>
      </c>
      <c r="G843" s="9">
        <v>64</v>
      </c>
      <c r="H843" s="8"/>
      <c r="I843" s="8">
        <v>1863.76</v>
      </c>
      <c r="J843" s="8">
        <f t="shared" ref="J843:J848" si="316">E843*I843/1000</f>
        <v>27453.184799999999</v>
      </c>
      <c r="K843" s="54"/>
      <c r="L843" s="9">
        <v>125.1</v>
      </c>
      <c r="M843" s="8">
        <v>211.63060999999999</v>
      </c>
      <c r="N843" s="8">
        <v>262.86833999999999</v>
      </c>
      <c r="O843" s="8">
        <v>46.598219999999998</v>
      </c>
      <c r="P843" s="8">
        <f t="shared" si="313"/>
        <v>521.09717000000001</v>
      </c>
      <c r="Q843" s="8">
        <f t="shared" si="314"/>
        <v>7675.7613141000002</v>
      </c>
      <c r="R843" s="11" t="s">
        <v>121</v>
      </c>
      <c r="S843" s="9">
        <f t="shared" si="315"/>
        <v>1020.1862577711707</v>
      </c>
      <c r="T843" s="25">
        <v>2.4487199999999998</v>
      </c>
      <c r="W843" s="139">
        <f t="shared" si="261"/>
        <v>24130.147550000002</v>
      </c>
      <c r="X843" s="139">
        <f t="shared" si="272"/>
        <v>22772.367033333332</v>
      </c>
      <c r="Z843" s="139">
        <f t="shared" si="262"/>
        <v>23479.409799999994</v>
      </c>
      <c r="AA843" s="139">
        <f t="shared" si="273"/>
        <v>86731.595600000001</v>
      </c>
      <c r="AC843" s="84">
        <v>8000</v>
      </c>
      <c r="AD843" s="84">
        <v>30000</v>
      </c>
      <c r="AE843" s="84">
        <v>100</v>
      </c>
      <c r="AF843" s="84">
        <v>6</v>
      </c>
      <c r="AG843" s="84">
        <v>10</v>
      </c>
      <c r="AH843" s="84">
        <v>35000</v>
      </c>
    </row>
    <row r="844" spans="1:34" ht="20.100000000000001" customHeight="1">
      <c r="A844" s="65">
        <v>43469</v>
      </c>
      <c r="B844" s="64">
        <v>0.38680555555555557</v>
      </c>
      <c r="C844" s="8">
        <v>137</v>
      </c>
      <c r="D844" s="8">
        <v>107770</v>
      </c>
      <c r="E844" s="8">
        <f t="shared" ref="E844:E849" si="317">D844-D843</f>
        <v>13700</v>
      </c>
      <c r="F844" s="9">
        <v>7.78</v>
      </c>
      <c r="G844" s="9">
        <v>61.6</v>
      </c>
      <c r="H844" s="8"/>
      <c r="I844" s="8">
        <v>1945.92</v>
      </c>
      <c r="J844" s="8">
        <f t="shared" si="316"/>
        <v>26659.103999999999</v>
      </c>
      <c r="K844" s="54"/>
      <c r="L844" s="9">
        <v>118.8</v>
      </c>
      <c r="M844" s="8">
        <v>273.34014999999999</v>
      </c>
      <c r="N844" s="8">
        <v>274.77843999999999</v>
      </c>
      <c r="O844" s="8">
        <v>26.401789999999998</v>
      </c>
      <c r="P844" s="8">
        <f t="shared" si="313"/>
        <v>574.52038000000005</v>
      </c>
      <c r="Q844" s="8">
        <f t="shared" si="314"/>
        <v>7870.9292059999998</v>
      </c>
      <c r="R844" s="11" t="s">
        <v>121</v>
      </c>
      <c r="S844" s="9">
        <f t="shared" si="315"/>
        <v>1028.1032504309803</v>
      </c>
      <c r="T844" s="25">
        <v>0</v>
      </c>
      <c r="W844" s="139">
        <f t="shared" si="261"/>
        <v>26721.609799999998</v>
      </c>
      <c r="X844" s="139">
        <f t="shared" si="272"/>
        <v>23212.01903333333</v>
      </c>
      <c r="Z844" s="139">
        <f t="shared" si="262"/>
        <v>13113.560800000007</v>
      </c>
      <c r="AA844" s="139">
        <f t="shared" si="273"/>
        <v>81455.771600000036</v>
      </c>
      <c r="AC844" s="84">
        <v>8000</v>
      </c>
      <c r="AD844" s="84">
        <v>30000</v>
      </c>
      <c r="AE844" s="84">
        <v>100</v>
      </c>
      <c r="AF844" s="84">
        <v>6</v>
      </c>
      <c r="AG844" s="84">
        <v>10</v>
      </c>
      <c r="AH844" s="84">
        <v>35000</v>
      </c>
    </row>
    <row r="845" spans="1:34" ht="20.100000000000001" customHeight="1">
      <c r="A845" s="65">
        <v>43476</v>
      </c>
      <c r="B845" s="64">
        <v>0.37777777777777777</v>
      </c>
      <c r="C845" s="8">
        <v>149</v>
      </c>
      <c r="D845" s="8">
        <v>121560</v>
      </c>
      <c r="E845" s="8">
        <f t="shared" si="317"/>
        <v>13790</v>
      </c>
      <c r="F845" s="9">
        <v>7.61</v>
      </c>
      <c r="G845" s="9">
        <v>44</v>
      </c>
      <c r="H845" s="8"/>
      <c r="I845" s="8">
        <v>1770</v>
      </c>
      <c r="J845" s="8">
        <f t="shared" si="316"/>
        <v>24408.3</v>
      </c>
      <c r="K845" s="54"/>
      <c r="L845" s="9">
        <v>90.92</v>
      </c>
      <c r="M845" s="8">
        <v>187.29</v>
      </c>
      <c r="N845" s="8">
        <v>227.52</v>
      </c>
      <c r="O845" s="8">
        <v>14.31</v>
      </c>
      <c r="P845" s="8">
        <f t="shared" si="313"/>
        <v>429.12</v>
      </c>
      <c r="Q845" s="8">
        <f t="shared" si="314"/>
        <v>5917.5648000000001</v>
      </c>
      <c r="R845" s="11" t="s">
        <v>121</v>
      </c>
      <c r="S845" s="9">
        <f t="shared" si="315"/>
        <v>775.70065006171706</v>
      </c>
      <c r="T845" s="25">
        <v>0</v>
      </c>
      <c r="W845" s="139">
        <f t="shared" si="261"/>
        <v>27056.5998</v>
      </c>
      <c r="X845" s="139">
        <f t="shared" si="272"/>
        <v>23567.153766666666</v>
      </c>
      <c r="Z845" s="139">
        <f t="shared" si="262"/>
        <v>11773.6008</v>
      </c>
      <c r="AA845" s="139">
        <f t="shared" si="273"/>
        <v>77194.154800000018</v>
      </c>
      <c r="AC845" s="84">
        <v>8000</v>
      </c>
      <c r="AD845" s="84">
        <v>30000</v>
      </c>
      <c r="AE845" s="84">
        <v>100</v>
      </c>
      <c r="AF845" s="84">
        <v>6</v>
      </c>
      <c r="AG845" s="84">
        <v>10</v>
      </c>
      <c r="AH845" s="84">
        <v>35000</v>
      </c>
    </row>
    <row r="846" spans="1:34" ht="20.100000000000001" customHeight="1">
      <c r="A846" s="65">
        <v>43483</v>
      </c>
      <c r="B846" s="64">
        <v>0.37013888888888885</v>
      </c>
      <c r="C846" s="8">
        <v>137</v>
      </c>
      <c r="D846" s="8">
        <v>134070</v>
      </c>
      <c r="E846" s="8">
        <f t="shared" si="317"/>
        <v>12510</v>
      </c>
      <c r="F846" s="9">
        <v>7.8</v>
      </c>
      <c r="G846" s="9">
        <v>60.4</v>
      </c>
      <c r="H846" s="8"/>
      <c r="I846" s="8">
        <v>1828</v>
      </c>
      <c r="J846" s="8">
        <f t="shared" si="316"/>
        <v>22868.28</v>
      </c>
      <c r="K846" s="54"/>
      <c r="L846" s="9">
        <v>95.16</v>
      </c>
      <c r="M846" s="8">
        <v>200.41</v>
      </c>
      <c r="N846" s="8">
        <v>238.6</v>
      </c>
      <c r="O846" s="8">
        <v>13.8</v>
      </c>
      <c r="P846" s="8">
        <f t="shared" ref="P846:P851" si="318">M846+N846+O846</f>
        <v>452.81</v>
      </c>
      <c r="Q846" s="8">
        <f t="shared" ref="Q846:Q851" si="319">E846*P846/1000</f>
        <v>5664.6530999999995</v>
      </c>
      <c r="R846" s="11" t="s">
        <v>121</v>
      </c>
      <c r="S846" s="9">
        <f t="shared" ref="S846:S851" si="320">((O846*14/87)+(N846*14/101)+(M846*14/117))*(E846/1000)</f>
        <v>741.52575568978648</v>
      </c>
      <c r="T846" s="25">
        <v>0</v>
      </c>
      <c r="W846" s="139">
        <f t="shared" ref="W846:W909" si="321">AVERAGE(J843:J846)</f>
        <v>25347.217199999999</v>
      </c>
      <c r="X846" s="139">
        <f t="shared" si="272"/>
        <v>23732.46941666667</v>
      </c>
      <c r="Z846" s="139">
        <f t="shared" ref="Z846:Z909" si="322">120000-(SUM(J843:J846))</f>
        <v>18611.131200000003</v>
      </c>
      <c r="AA846" s="139">
        <f t="shared" si="273"/>
        <v>75210.366999999969</v>
      </c>
      <c r="AC846" s="84">
        <v>8000</v>
      </c>
      <c r="AD846" s="84">
        <v>30000</v>
      </c>
      <c r="AE846" s="84">
        <v>100</v>
      </c>
      <c r="AF846" s="84">
        <v>6</v>
      </c>
      <c r="AG846" s="84">
        <v>10</v>
      </c>
      <c r="AH846" s="84">
        <v>35000</v>
      </c>
    </row>
    <row r="847" spans="1:34" ht="20.100000000000001" customHeight="1">
      <c r="A847" s="65">
        <v>43490</v>
      </c>
      <c r="B847" s="64">
        <v>0.38125000000000003</v>
      </c>
      <c r="C847" s="8">
        <v>150</v>
      </c>
      <c r="D847" s="8">
        <v>147830</v>
      </c>
      <c r="E847" s="8">
        <f t="shared" si="317"/>
        <v>13760</v>
      </c>
      <c r="F847" s="9">
        <v>7.52</v>
      </c>
      <c r="G847" s="9">
        <v>79.2</v>
      </c>
      <c r="H847" s="8"/>
      <c r="I847" s="8">
        <v>1869</v>
      </c>
      <c r="J847" s="8">
        <f t="shared" si="316"/>
        <v>25717.439999999999</v>
      </c>
      <c r="K847" s="54"/>
      <c r="L847" s="9">
        <v>125.6</v>
      </c>
      <c r="M847" s="8">
        <v>267.88</v>
      </c>
      <c r="N847" s="8">
        <v>156.27000000000001</v>
      </c>
      <c r="O847" s="8">
        <v>77.599999999999994</v>
      </c>
      <c r="P847" s="8">
        <f t="shared" si="318"/>
        <v>501.75</v>
      </c>
      <c r="Q847" s="8">
        <f t="shared" si="319"/>
        <v>6904.08</v>
      </c>
      <c r="R847" s="11" t="s">
        <v>121</v>
      </c>
      <c r="S847" s="9">
        <f t="shared" si="320"/>
        <v>910.94724671703239</v>
      </c>
      <c r="T847" s="25">
        <v>0</v>
      </c>
      <c r="W847" s="139">
        <f t="shared" si="321"/>
        <v>24913.280999999999</v>
      </c>
      <c r="X847" s="139">
        <f t="shared" si="272"/>
        <v>24353.449416666666</v>
      </c>
      <c r="Z847" s="139">
        <f t="shared" si="322"/>
        <v>20346.876000000004</v>
      </c>
      <c r="AA847" s="139">
        <f t="shared" si="273"/>
        <v>67758.607000000018</v>
      </c>
      <c r="AC847" s="84">
        <v>8000</v>
      </c>
      <c r="AD847" s="84">
        <v>30000</v>
      </c>
      <c r="AE847" s="84">
        <v>100</v>
      </c>
      <c r="AF847" s="84">
        <v>6</v>
      </c>
      <c r="AG847" s="84">
        <v>10</v>
      </c>
      <c r="AH847" s="84">
        <v>35000</v>
      </c>
    </row>
    <row r="848" spans="1:34" ht="20.100000000000001" customHeight="1">
      <c r="A848" s="65">
        <v>43497</v>
      </c>
      <c r="B848" s="64">
        <v>0.35416666666666669</v>
      </c>
      <c r="C848" s="8">
        <v>130</v>
      </c>
      <c r="D848" s="8">
        <v>160990</v>
      </c>
      <c r="E848" s="8">
        <f t="shared" si="317"/>
        <v>13160</v>
      </c>
      <c r="F848" s="9">
        <v>7.69</v>
      </c>
      <c r="G848" s="9">
        <v>42</v>
      </c>
      <c r="H848" s="8"/>
      <c r="I848" s="8">
        <v>1939</v>
      </c>
      <c r="J848" s="8">
        <f t="shared" si="316"/>
        <v>25517.24</v>
      </c>
      <c r="K848" s="54"/>
      <c r="L848" s="9">
        <v>134.4</v>
      </c>
      <c r="M848" s="8">
        <v>228.37</v>
      </c>
      <c r="N848" s="8">
        <v>220.8</v>
      </c>
      <c r="O848" s="8">
        <v>60.11</v>
      </c>
      <c r="P848" s="8">
        <f t="shared" si="318"/>
        <v>509.28000000000003</v>
      </c>
      <c r="Q848" s="8">
        <f t="shared" si="319"/>
        <v>6702.1248000000005</v>
      </c>
      <c r="R848" s="11" t="s">
        <v>121</v>
      </c>
      <c r="S848" s="9">
        <f t="shared" si="320"/>
        <v>889.68362849780999</v>
      </c>
      <c r="T848" s="25">
        <v>0</v>
      </c>
      <c r="W848" s="139">
        <f t="shared" si="321"/>
        <v>24627.815000000002</v>
      </c>
      <c r="X848" s="139">
        <f t="shared" si="272"/>
        <v>24404.221374999994</v>
      </c>
      <c r="Z848" s="139">
        <f t="shared" si="322"/>
        <v>21488.739999999991</v>
      </c>
      <c r="AA848" s="139">
        <f t="shared" si="273"/>
        <v>67149.343500000075</v>
      </c>
      <c r="AC848" s="84">
        <v>8000</v>
      </c>
      <c r="AD848" s="84">
        <v>30000</v>
      </c>
      <c r="AE848" s="84">
        <v>100</v>
      </c>
      <c r="AF848" s="84">
        <v>6</v>
      </c>
      <c r="AG848" s="84">
        <v>10</v>
      </c>
      <c r="AH848" s="84">
        <v>35000</v>
      </c>
    </row>
    <row r="849" spans="1:34" ht="20.100000000000001" customHeight="1">
      <c r="A849" s="65">
        <v>43504</v>
      </c>
      <c r="B849" s="64">
        <v>0.37152777777777773</v>
      </c>
      <c r="C849" s="8">
        <v>143</v>
      </c>
      <c r="D849" s="8">
        <v>174260</v>
      </c>
      <c r="E849" s="8">
        <f t="shared" si="317"/>
        <v>13270</v>
      </c>
      <c r="F849" s="9">
        <v>7.8</v>
      </c>
      <c r="G849" s="9">
        <v>46</v>
      </c>
      <c r="H849" s="8"/>
      <c r="I849" s="8">
        <v>1815</v>
      </c>
      <c r="J849" s="8">
        <f t="shared" ref="J849:J854" si="323">E849*I849/1000</f>
        <v>24085.05</v>
      </c>
      <c r="K849" s="54"/>
      <c r="L849" s="9">
        <v>95.9</v>
      </c>
      <c r="M849" s="8">
        <v>205.59</v>
      </c>
      <c r="N849" s="8">
        <v>133.91</v>
      </c>
      <c r="O849" s="8">
        <v>50.88</v>
      </c>
      <c r="P849" s="8">
        <f t="shared" si="318"/>
        <v>390.38</v>
      </c>
      <c r="Q849" s="8">
        <f t="shared" si="319"/>
        <v>5180.3425999999999</v>
      </c>
      <c r="R849" s="11" t="s">
        <v>121</v>
      </c>
      <c r="S849" s="9">
        <f t="shared" si="320"/>
        <v>681.41292359867293</v>
      </c>
      <c r="T849" s="25">
        <v>0</v>
      </c>
      <c r="W849" s="139">
        <f t="shared" si="321"/>
        <v>24547.002500000002</v>
      </c>
      <c r="X849" s="139">
        <f t="shared" si="272"/>
        <v>24628.644874999998</v>
      </c>
      <c r="Z849" s="139">
        <f t="shared" si="322"/>
        <v>21811.989999999991</v>
      </c>
      <c r="AA849" s="139">
        <f t="shared" si="273"/>
        <v>64456.261500000022</v>
      </c>
      <c r="AC849" s="84">
        <v>8000</v>
      </c>
      <c r="AD849" s="84">
        <v>30000</v>
      </c>
      <c r="AE849" s="84">
        <v>100</v>
      </c>
      <c r="AF849" s="84">
        <v>6</v>
      </c>
      <c r="AG849" s="84">
        <v>10</v>
      </c>
      <c r="AH849" s="84">
        <v>35000</v>
      </c>
    </row>
    <row r="850" spans="1:34" ht="20.100000000000001" customHeight="1">
      <c r="A850" s="65">
        <v>43511</v>
      </c>
      <c r="B850" s="64">
        <v>0.37638888888888888</v>
      </c>
      <c r="C850" s="8">
        <v>137</v>
      </c>
      <c r="D850" s="8">
        <v>187850</v>
      </c>
      <c r="E850" s="8">
        <f t="shared" ref="E850:E855" si="324">D850-D849</f>
        <v>13590</v>
      </c>
      <c r="F850" s="9">
        <v>7.99</v>
      </c>
      <c r="G850" s="9">
        <v>47.6</v>
      </c>
      <c r="H850" s="8"/>
      <c r="I850" s="8">
        <v>1842</v>
      </c>
      <c r="J850" s="8">
        <f t="shared" si="323"/>
        <v>25032.78</v>
      </c>
      <c r="K850" s="54"/>
      <c r="L850" s="9">
        <v>103.5</v>
      </c>
      <c r="M850" s="8">
        <v>197.78181000000001</v>
      </c>
      <c r="N850" s="8">
        <v>156.23447999999999</v>
      </c>
      <c r="O850" s="8">
        <v>56.95373</v>
      </c>
      <c r="P850" s="8">
        <f t="shared" si="318"/>
        <v>410.97002000000003</v>
      </c>
      <c r="Q850" s="8">
        <f t="shared" si="319"/>
        <v>5585.0825717999996</v>
      </c>
      <c r="R850" s="11" t="s">
        <v>121</v>
      </c>
      <c r="S850" s="9">
        <f t="shared" si="320"/>
        <v>740.48420207064635</v>
      </c>
      <c r="T850" s="25">
        <v>2.3275899999999998</v>
      </c>
      <c r="W850" s="139">
        <f t="shared" si="321"/>
        <v>25088.127499999999</v>
      </c>
      <c r="X850" s="139">
        <f t="shared" si="272"/>
        <v>24868.812524999998</v>
      </c>
      <c r="Z850" s="139">
        <f t="shared" si="322"/>
        <v>19647.490000000005</v>
      </c>
      <c r="AA850" s="139">
        <f t="shared" si="273"/>
        <v>61574.249700000044</v>
      </c>
      <c r="AC850" s="84">
        <v>8000</v>
      </c>
      <c r="AD850" s="84">
        <v>30000</v>
      </c>
      <c r="AE850" s="84">
        <v>100</v>
      </c>
      <c r="AF850" s="84">
        <v>6</v>
      </c>
      <c r="AG850" s="84">
        <v>10</v>
      </c>
      <c r="AH850" s="84">
        <v>35000</v>
      </c>
    </row>
    <row r="851" spans="1:34" ht="20.100000000000001" customHeight="1">
      <c r="A851" s="65">
        <v>43518</v>
      </c>
      <c r="B851" s="64">
        <v>0.38055555555555554</v>
      </c>
      <c r="C851" s="8">
        <v>145</v>
      </c>
      <c r="D851" s="8">
        <v>201280</v>
      </c>
      <c r="E851" s="8">
        <f t="shared" si="324"/>
        <v>13430</v>
      </c>
      <c r="F851" s="9">
        <v>7.63</v>
      </c>
      <c r="G851" s="9">
        <v>54.8</v>
      </c>
      <c r="H851" s="8"/>
      <c r="I851" s="8">
        <v>1615.8536590000001</v>
      </c>
      <c r="J851" s="8">
        <f t="shared" si="323"/>
        <v>21700.91464037</v>
      </c>
      <c r="K851" s="54"/>
      <c r="L851" s="9">
        <v>91.3</v>
      </c>
      <c r="M851" s="8">
        <v>114.39614</v>
      </c>
      <c r="N851" s="8">
        <v>159.88518999999999</v>
      </c>
      <c r="O851" s="8">
        <v>54.729909999999997</v>
      </c>
      <c r="P851" s="8">
        <f t="shared" si="318"/>
        <v>329.01124000000004</v>
      </c>
      <c r="Q851" s="8">
        <f t="shared" si="319"/>
        <v>4418.6209532000003</v>
      </c>
      <c r="R851" s="11" t="s">
        <v>121</v>
      </c>
      <c r="S851" s="9">
        <f t="shared" si="320"/>
        <v>599.75482513662189</v>
      </c>
      <c r="T851" s="25">
        <v>2.15</v>
      </c>
      <c r="W851" s="139">
        <f t="shared" si="321"/>
        <v>24083.996160092502</v>
      </c>
      <c r="X851" s="139">
        <f t="shared" si="272"/>
        <v>24375.8082366975</v>
      </c>
      <c r="Z851" s="139">
        <f t="shared" si="322"/>
        <v>23664.015359629993</v>
      </c>
      <c r="AA851" s="139">
        <f t="shared" si="273"/>
        <v>67490.301159630006</v>
      </c>
      <c r="AC851" s="84">
        <v>8000</v>
      </c>
      <c r="AD851" s="84">
        <v>30000</v>
      </c>
      <c r="AE851" s="84">
        <v>100</v>
      </c>
      <c r="AF851" s="84">
        <v>6</v>
      </c>
      <c r="AG851" s="84">
        <v>10</v>
      </c>
      <c r="AH851" s="84">
        <v>35000</v>
      </c>
    </row>
    <row r="852" spans="1:34" ht="20.100000000000001" customHeight="1">
      <c r="A852" s="65">
        <v>43525</v>
      </c>
      <c r="B852" s="64">
        <v>0.37916666666666665</v>
      </c>
      <c r="C852" s="8">
        <v>118</v>
      </c>
      <c r="D852" s="8">
        <v>212130</v>
      </c>
      <c r="E852" s="8">
        <f t="shared" si="324"/>
        <v>10850</v>
      </c>
      <c r="F852" s="9">
        <v>7.59</v>
      </c>
      <c r="G852" s="9">
        <v>43.6</v>
      </c>
      <c r="H852" s="8"/>
      <c r="I852" s="8">
        <v>1410</v>
      </c>
      <c r="J852" s="8">
        <f t="shared" si="323"/>
        <v>15298.5</v>
      </c>
      <c r="K852" s="54"/>
      <c r="L852" s="9">
        <v>28.93</v>
      </c>
      <c r="M852" s="8">
        <v>43.43</v>
      </c>
      <c r="N852" s="8">
        <v>79.66</v>
      </c>
      <c r="O852" s="8">
        <v>5.34</v>
      </c>
      <c r="P852" s="8">
        <f t="shared" ref="P852:P857" si="325">M852+N852+O852</f>
        <v>128.43</v>
      </c>
      <c r="Q852" s="8">
        <f t="shared" ref="Q852:Q857" si="326">E852*P852/1000</f>
        <v>1393.4655</v>
      </c>
      <c r="R852" s="11" t="s">
        <v>121</v>
      </c>
      <c r="S852" s="9">
        <f t="shared" ref="S852:S857" si="327">((O852*14/87)+(N852*14/101)+(M852*14/117))*(E852/1000)</f>
        <v>185.51376307365481</v>
      </c>
      <c r="T852" s="25">
        <v>0</v>
      </c>
      <c r="W852" s="139">
        <f t="shared" si="321"/>
        <v>21529.3111600925</v>
      </c>
      <c r="X852" s="139">
        <f t="shared" si="272"/>
        <v>24292.911986697494</v>
      </c>
      <c r="Z852" s="139">
        <f t="shared" si="322"/>
        <v>33882.755359629999</v>
      </c>
      <c r="AA852" s="139">
        <f t="shared" si="273"/>
        <v>68485.056159630069</v>
      </c>
      <c r="AC852" s="84">
        <v>8000</v>
      </c>
      <c r="AD852" s="84">
        <v>30000</v>
      </c>
      <c r="AE852" s="84">
        <v>100</v>
      </c>
      <c r="AF852" s="84">
        <v>6</v>
      </c>
      <c r="AG852" s="84">
        <v>10</v>
      </c>
      <c r="AH852" s="84">
        <v>35000</v>
      </c>
    </row>
    <row r="853" spans="1:34" ht="20.100000000000001" customHeight="1">
      <c r="A853" s="65">
        <v>43532</v>
      </c>
      <c r="B853" s="64">
        <v>0.37777777777777777</v>
      </c>
      <c r="C853" s="8">
        <v>147</v>
      </c>
      <c r="D853" s="8">
        <v>225870</v>
      </c>
      <c r="E853" s="8">
        <f t="shared" si="324"/>
        <v>13740</v>
      </c>
      <c r="F853" s="9">
        <v>7.94</v>
      </c>
      <c r="G853" s="9">
        <v>47.6</v>
      </c>
      <c r="H853" s="8"/>
      <c r="I853" s="8">
        <v>1883</v>
      </c>
      <c r="J853" s="8">
        <f t="shared" si="323"/>
        <v>25872.42</v>
      </c>
      <c r="K853" s="54"/>
      <c r="L853" s="9">
        <v>98.9</v>
      </c>
      <c r="M853" s="8">
        <v>207.54</v>
      </c>
      <c r="N853" s="8">
        <v>151.99</v>
      </c>
      <c r="O853" s="8">
        <v>6.75</v>
      </c>
      <c r="P853" s="8">
        <f t="shared" si="325"/>
        <v>366.28</v>
      </c>
      <c r="Q853" s="8">
        <f t="shared" si="326"/>
        <v>5032.6871999999994</v>
      </c>
      <c r="R853" s="11" t="s">
        <v>121</v>
      </c>
      <c r="S853" s="9">
        <f t="shared" si="327"/>
        <v>645.61476059563518</v>
      </c>
      <c r="T853" s="25">
        <v>0</v>
      </c>
      <c r="W853" s="139">
        <f t="shared" si="321"/>
        <v>21976.153660092499</v>
      </c>
      <c r="X853" s="139">
        <f t="shared" si="272"/>
        <v>24526.58532003083</v>
      </c>
      <c r="Z853" s="139">
        <f t="shared" si="322"/>
        <v>32095.385359630003</v>
      </c>
      <c r="AA853" s="139">
        <f t="shared" si="273"/>
        <v>65680.976159630052</v>
      </c>
      <c r="AC853" s="84">
        <v>8000</v>
      </c>
      <c r="AD853" s="84">
        <v>30000</v>
      </c>
      <c r="AE853" s="84">
        <v>100</v>
      </c>
      <c r="AF853" s="84">
        <v>6</v>
      </c>
      <c r="AG853" s="84">
        <v>10</v>
      </c>
      <c r="AH853" s="84">
        <v>35000</v>
      </c>
    </row>
    <row r="854" spans="1:34" ht="20.100000000000001" customHeight="1">
      <c r="A854" s="65">
        <v>43539</v>
      </c>
      <c r="B854" s="64">
        <v>0.37361111111111112</v>
      </c>
      <c r="C854" s="8">
        <v>114</v>
      </c>
      <c r="D854" s="8">
        <v>239090</v>
      </c>
      <c r="E854" s="8">
        <f t="shared" si="324"/>
        <v>13220</v>
      </c>
      <c r="F854" s="9">
        <v>7.96</v>
      </c>
      <c r="G854" s="9">
        <v>57.6</v>
      </c>
      <c r="H854" s="8"/>
      <c r="I854" s="8">
        <v>1754</v>
      </c>
      <c r="J854" s="8">
        <f t="shared" si="323"/>
        <v>23187.88</v>
      </c>
      <c r="K854" s="54"/>
      <c r="L854" s="9">
        <v>107.6</v>
      </c>
      <c r="M854" s="8">
        <v>177.9</v>
      </c>
      <c r="N854" s="8">
        <v>129.57</v>
      </c>
      <c r="O854" s="8">
        <v>0</v>
      </c>
      <c r="P854" s="8">
        <f t="shared" si="325"/>
        <v>307.47000000000003</v>
      </c>
      <c r="Q854" s="8">
        <f t="shared" si="326"/>
        <v>4064.7534000000005</v>
      </c>
      <c r="R854" s="11" t="s">
        <v>121</v>
      </c>
      <c r="S854" s="9">
        <f t="shared" si="327"/>
        <v>518.85033064229503</v>
      </c>
      <c r="T854" s="25">
        <v>0</v>
      </c>
      <c r="W854" s="139">
        <f t="shared" si="321"/>
        <v>21514.928660092501</v>
      </c>
      <c r="X854" s="139">
        <f t="shared" ref="X854:X917" si="328">AVERAGE(J843:J854)</f>
        <v>23983.424453364165</v>
      </c>
      <c r="Z854" s="139">
        <f t="shared" si="322"/>
        <v>33940.285359629997</v>
      </c>
      <c r="AA854" s="139">
        <f t="shared" ref="AA854:AA917" si="329">360000-(SUM(J843:J854))</f>
        <v>72198.906559630006</v>
      </c>
      <c r="AC854" s="84">
        <v>8000</v>
      </c>
      <c r="AD854" s="84">
        <v>30000</v>
      </c>
      <c r="AE854" s="84">
        <v>100</v>
      </c>
      <c r="AF854" s="84">
        <v>6</v>
      </c>
      <c r="AG854" s="84">
        <v>10</v>
      </c>
      <c r="AH854" s="84">
        <v>35000</v>
      </c>
    </row>
    <row r="855" spans="1:34" ht="20.100000000000001" customHeight="1">
      <c r="A855" s="65">
        <v>43546</v>
      </c>
      <c r="B855" s="64">
        <v>0.37152777777777773</v>
      </c>
      <c r="C855" s="8">
        <v>150</v>
      </c>
      <c r="D855" s="8">
        <v>253130</v>
      </c>
      <c r="E855" s="8">
        <f t="shared" si="324"/>
        <v>14040</v>
      </c>
      <c r="F855" s="9">
        <v>7.89</v>
      </c>
      <c r="G855" s="9">
        <v>49.6</v>
      </c>
      <c r="H855" s="8"/>
      <c r="I855" s="8">
        <v>2017</v>
      </c>
      <c r="J855" s="8">
        <f>E855*I855/1000</f>
        <v>28318.68</v>
      </c>
      <c r="K855" s="54"/>
      <c r="L855" s="9">
        <v>108.7</v>
      </c>
      <c r="M855" s="8">
        <v>287.14</v>
      </c>
      <c r="N855" s="8">
        <v>127.79</v>
      </c>
      <c r="O855" s="8">
        <v>0</v>
      </c>
      <c r="P855" s="8">
        <f t="shared" si="325"/>
        <v>414.93</v>
      </c>
      <c r="Q855" s="8">
        <f t="shared" si="326"/>
        <v>5825.6172000000006</v>
      </c>
      <c r="R855" s="11" t="s">
        <v>121</v>
      </c>
      <c r="S855" s="9">
        <f t="shared" si="327"/>
        <v>731.09225346534652</v>
      </c>
      <c r="T855" s="25">
        <v>2.2599999999999998</v>
      </c>
      <c r="W855" s="139">
        <f t="shared" si="321"/>
        <v>23169.370000000003</v>
      </c>
      <c r="X855" s="139">
        <f t="shared" si="328"/>
        <v>24055.549053364168</v>
      </c>
      <c r="Z855" s="139">
        <f t="shared" si="322"/>
        <v>27322.51999999999</v>
      </c>
      <c r="AA855" s="139">
        <f t="shared" si="329"/>
        <v>71333.411359630001</v>
      </c>
      <c r="AC855" s="84">
        <v>8000</v>
      </c>
      <c r="AD855" s="84">
        <v>30000</v>
      </c>
      <c r="AE855" s="84">
        <v>100</v>
      </c>
      <c r="AF855" s="84">
        <v>6</v>
      </c>
      <c r="AG855" s="84">
        <v>10</v>
      </c>
      <c r="AH855" s="84">
        <v>35000</v>
      </c>
    </row>
    <row r="856" spans="1:34" ht="20.100000000000001" customHeight="1">
      <c r="A856" s="65">
        <v>43553</v>
      </c>
      <c r="B856" s="64">
        <v>0.3743055555555555</v>
      </c>
      <c r="C856" s="8">
        <v>120</v>
      </c>
      <c r="D856" s="8">
        <v>265180</v>
      </c>
      <c r="E856" s="8">
        <f t="shared" ref="E856:E861" si="330">D856-D855</f>
        <v>12050</v>
      </c>
      <c r="F856" s="9">
        <v>7.84</v>
      </c>
      <c r="G856" s="9">
        <v>62.4</v>
      </c>
      <c r="H856" s="8"/>
      <c r="I856" s="8">
        <v>2008</v>
      </c>
      <c r="J856" s="8">
        <f>E856*I856/1000</f>
        <v>24196.400000000001</v>
      </c>
      <c r="K856" s="54"/>
      <c r="L856" s="9">
        <v>128.1</v>
      </c>
      <c r="M856" s="8">
        <v>205.33</v>
      </c>
      <c r="N856" s="8">
        <v>192.93</v>
      </c>
      <c r="O856" s="8">
        <v>4.7699999999999996</v>
      </c>
      <c r="P856" s="8">
        <f t="shared" si="325"/>
        <v>403.03</v>
      </c>
      <c r="Q856" s="8">
        <f t="shared" si="326"/>
        <v>4856.5114999999996</v>
      </c>
      <c r="R856" s="11" t="s">
        <v>121</v>
      </c>
      <c r="S856" s="9">
        <f t="shared" si="327"/>
        <v>627.56111033198817</v>
      </c>
      <c r="T856" s="25">
        <v>0</v>
      </c>
      <c r="W856" s="139">
        <f t="shared" si="321"/>
        <v>25393.845000000001</v>
      </c>
      <c r="X856" s="139">
        <f t="shared" si="328"/>
        <v>23850.323720030836</v>
      </c>
      <c r="Z856" s="139">
        <f t="shared" si="322"/>
        <v>18424.619999999995</v>
      </c>
      <c r="AA856" s="139">
        <f t="shared" si="329"/>
        <v>73796.11535962997</v>
      </c>
      <c r="AC856" s="84">
        <v>8000</v>
      </c>
      <c r="AD856" s="84">
        <v>30000</v>
      </c>
      <c r="AE856" s="84">
        <v>100</v>
      </c>
      <c r="AF856" s="84">
        <v>6</v>
      </c>
      <c r="AG856" s="84">
        <v>10</v>
      </c>
      <c r="AH856" s="84">
        <v>35000</v>
      </c>
    </row>
    <row r="857" spans="1:34" ht="20.100000000000001" customHeight="1">
      <c r="A857" s="65">
        <v>43560</v>
      </c>
      <c r="B857" s="64">
        <v>0.3666666666666667</v>
      </c>
      <c r="C857" s="8">
        <v>159</v>
      </c>
      <c r="D857" s="8">
        <v>280080</v>
      </c>
      <c r="E857" s="8">
        <f t="shared" si="330"/>
        <v>14900</v>
      </c>
      <c r="F857" s="9">
        <v>7.35</v>
      </c>
      <c r="G857" s="9">
        <v>40.4</v>
      </c>
      <c r="H857" s="8"/>
      <c r="I857" s="8">
        <v>1735.8</v>
      </c>
      <c r="J857" s="8">
        <f>E857*I857/1000</f>
        <v>25863.42</v>
      </c>
      <c r="K857" s="54"/>
      <c r="L857" s="9">
        <v>121.1</v>
      </c>
      <c r="M857" s="8">
        <v>142.29</v>
      </c>
      <c r="N857" s="8">
        <v>129.63999999999999</v>
      </c>
      <c r="O857" s="8">
        <v>3.86</v>
      </c>
      <c r="P857" s="8">
        <f t="shared" si="325"/>
        <v>275.78999999999996</v>
      </c>
      <c r="Q857" s="8">
        <f t="shared" si="326"/>
        <v>4109.2709999999997</v>
      </c>
      <c r="R857" s="11" t="s">
        <v>121</v>
      </c>
      <c r="S857" s="9">
        <f t="shared" si="327"/>
        <v>530.69634349694911</v>
      </c>
      <c r="T857" s="25">
        <v>0</v>
      </c>
      <c r="W857" s="139">
        <f t="shared" si="321"/>
        <v>25391.594999999998</v>
      </c>
      <c r="X857" s="139">
        <f t="shared" si="328"/>
        <v>23971.583720030834</v>
      </c>
      <c r="Z857" s="139">
        <f t="shared" si="322"/>
        <v>18433.62000000001</v>
      </c>
      <c r="AA857" s="139">
        <f t="shared" si="329"/>
        <v>72340.995359629975</v>
      </c>
      <c r="AC857" s="84">
        <v>8000</v>
      </c>
      <c r="AD857" s="84">
        <v>30000</v>
      </c>
      <c r="AE857" s="84">
        <v>100</v>
      </c>
      <c r="AF857" s="84">
        <v>6</v>
      </c>
      <c r="AG857" s="84">
        <v>10</v>
      </c>
      <c r="AH857" s="84">
        <v>35000</v>
      </c>
    </row>
    <row r="858" spans="1:34" ht="20.100000000000001" customHeight="1">
      <c r="A858" s="65">
        <v>43567</v>
      </c>
      <c r="B858" s="64">
        <v>0.37708333333333338</v>
      </c>
      <c r="C858" s="8">
        <v>136</v>
      </c>
      <c r="D858" s="8">
        <v>293700</v>
      </c>
      <c r="E858" s="8">
        <f t="shared" si="330"/>
        <v>13620</v>
      </c>
      <c r="F858" s="9">
        <v>7.8</v>
      </c>
      <c r="G858" s="9">
        <v>39.200000000000003</v>
      </c>
      <c r="H858" s="8"/>
      <c r="I858" s="8">
        <v>1560</v>
      </c>
      <c r="J858" s="8">
        <f>E858*I858/1000</f>
        <v>21247.200000000001</v>
      </c>
      <c r="K858" s="54"/>
      <c r="L858" s="9">
        <v>94.77</v>
      </c>
      <c r="M858" s="8">
        <v>86.284300000000002</v>
      </c>
      <c r="N858" s="8">
        <v>126.54</v>
      </c>
      <c r="O858" s="8">
        <v>0</v>
      </c>
      <c r="P858" s="8">
        <f t="shared" ref="P858:P863" si="331">M858+N858+O858</f>
        <v>212.82429999999999</v>
      </c>
      <c r="Q858" s="8">
        <f>E858*P858/1000</f>
        <v>2898.6669660000002</v>
      </c>
      <c r="R858" s="11" t="s">
        <v>121</v>
      </c>
      <c r="S858" s="9">
        <f t="shared" ref="S858:S863" si="332">((O858*14/87)+(N858*14/101)+(M858*14/117))*(E858/1000)</f>
        <v>379.51878185021582</v>
      </c>
      <c r="T858" s="25">
        <v>0</v>
      </c>
      <c r="W858" s="139">
        <f t="shared" si="321"/>
        <v>24906.424999999999</v>
      </c>
      <c r="X858" s="139">
        <f t="shared" si="328"/>
        <v>23836.493720030834</v>
      </c>
      <c r="Z858" s="139">
        <f t="shared" si="322"/>
        <v>20374.300000000003</v>
      </c>
      <c r="AA858" s="139">
        <f t="shared" si="329"/>
        <v>73962.075359629991</v>
      </c>
      <c r="AC858" s="84">
        <v>8000</v>
      </c>
      <c r="AD858" s="84">
        <v>30000</v>
      </c>
      <c r="AE858" s="84">
        <v>100</v>
      </c>
      <c r="AF858" s="84">
        <v>6</v>
      </c>
      <c r="AG858" s="84">
        <v>10</v>
      </c>
      <c r="AH858" s="84">
        <v>35000</v>
      </c>
    </row>
    <row r="859" spans="1:34" ht="20.100000000000001" customHeight="1">
      <c r="A859" s="65">
        <v>43573</v>
      </c>
      <c r="B859" s="64">
        <v>0.36458333333333331</v>
      </c>
      <c r="C859" s="8">
        <v>117</v>
      </c>
      <c r="D859" s="8">
        <v>304350</v>
      </c>
      <c r="E859" s="8">
        <f>D859-D858</f>
        <v>10650</v>
      </c>
      <c r="F859" s="9">
        <v>7.46</v>
      </c>
      <c r="G859" s="9">
        <v>59.2</v>
      </c>
      <c r="H859" s="8"/>
      <c r="I859" s="8">
        <v>1504</v>
      </c>
      <c r="J859" s="8">
        <f>E859*I859/1000*7/6</f>
        <v>18687.2</v>
      </c>
      <c r="K859" s="54"/>
      <c r="L859" s="9">
        <v>83.22</v>
      </c>
      <c r="M859" s="8">
        <v>88.23</v>
      </c>
      <c r="N859" s="8">
        <v>128.13</v>
      </c>
      <c r="O859" s="8">
        <v>7.88</v>
      </c>
      <c r="P859" s="8">
        <f t="shared" si="331"/>
        <v>224.24</v>
      </c>
      <c r="Q859" s="8">
        <f>E859*P859/1000*7/6</f>
        <v>2786.1820000000002</v>
      </c>
      <c r="R859" s="11" t="s">
        <v>121</v>
      </c>
      <c r="S859" s="9">
        <f t="shared" si="332"/>
        <v>315.09170869553799</v>
      </c>
      <c r="T859" s="25">
        <v>0</v>
      </c>
      <c r="W859" s="139">
        <f t="shared" si="321"/>
        <v>22498.555</v>
      </c>
      <c r="X859" s="139">
        <f t="shared" si="328"/>
        <v>23250.640386697502</v>
      </c>
      <c r="Z859" s="139">
        <f t="shared" si="322"/>
        <v>30005.78</v>
      </c>
      <c r="AA859" s="139">
        <f t="shared" si="329"/>
        <v>80992.315359629982</v>
      </c>
      <c r="AC859" s="84">
        <v>8000</v>
      </c>
      <c r="AD859" s="84">
        <v>30000</v>
      </c>
      <c r="AE859" s="84">
        <v>100</v>
      </c>
      <c r="AF859" s="84">
        <v>6</v>
      </c>
      <c r="AG859" s="84">
        <v>10</v>
      </c>
      <c r="AH859" s="84">
        <v>35000</v>
      </c>
    </row>
    <row r="860" spans="1:34" ht="20.100000000000001" customHeight="1">
      <c r="A860" s="65">
        <v>43581</v>
      </c>
      <c r="B860" s="64">
        <v>0.3756944444444445</v>
      </c>
      <c r="C860" s="8">
        <v>196</v>
      </c>
      <c r="D860" s="8">
        <v>322940</v>
      </c>
      <c r="E860" s="8">
        <f t="shared" si="330"/>
        <v>18590</v>
      </c>
      <c r="F860" s="9">
        <v>7.97</v>
      </c>
      <c r="G860" s="9">
        <v>56</v>
      </c>
      <c r="H860" s="8"/>
      <c r="I860" s="8">
        <v>1823</v>
      </c>
      <c r="J860" s="8">
        <f>E860*I860/1000*7/8</f>
        <v>29653.373749999999</v>
      </c>
      <c r="K860" s="54"/>
      <c r="L860" s="9">
        <v>137.1</v>
      </c>
      <c r="M860" s="8">
        <v>140.16999999999999</v>
      </c>
      <c r="N860" s="8">
        <v>196.54</v>
      </c>
      <c r="O860" s="8">
        <v>0</v>
      </c>
      <c r="P860" s="8">
        <f t="shared" si="331"/>
        <v>336.71</v>
      </c>
      <c r="Q860" s="8">
        <f>E860*P860/1000*7/8</f>
        <v>5477.0090374999991</v>
      </c>
      <c r="R860" s="11" t="s">
        <v>121</v>
      </c>
      <c r="S860" s="9">
        <f t="shared" si="332"/>
        <v>818.25087678767864</v>
      </c>
      <c r="T860" s="25">
        <v>0</v>
      </c>
      <c r="W860" s="139">
        <f t="shared" si="321"/>
        <v>23862.798437499998</v>
      </c>
      <c r="X860" s="139">
        <f t="shared" si="328"/>
        <v>23595.3181991975</v>
      </c>
      <c r="Z860" s="139">
        <f t="shared" si="322"/>
        <v>24548.806250000009</v>
      </c>
      <c r="AA860" s="139">
        <f t="shared" si="329"/>
        <v>76856.181609630003</v>
      </c>
      <c r="AC860" s="84">
        <v>8000</v>
      </c>
      <c r="AD860" s="84">
        <v>30000</v>
      </c>
      <c r="AE860" s="84">
        <v>100</v>
      </c>
      <c r="AF860" s="84">
        <v>6</v>
      </c>
      <c r="AG860" s="84">
        <v>10</v>
      </c>
      <c r="AH860" s="84">
        <v>35000</v>
      </c>
    </row>
    <row r="861" spans="1:34" ht="20.100000000000001" customHeight="1">
      <c r="A861" s="65">
        <v>43588</v>
      </c>
      <c r="B861" s="64">
        <v>0.37083333333333335</v>
      </c>
      <c r="C861" s="8">
        <v>148</v>
      </c>
      <c r="D861" s="8">
        <v>336730</v>
      </c>
      <c r="E861" s="8">
        <f t="shared" si="330"/>
        <v>13790</v>
      </c>
      <c r="F861" s="9">
        <v>7.78</v>
      </c>
      <c r="G861" s="9">
        <v>66.400000000000006</v>
      </c>
      <c r="H861" s="8"/>
      <c r="I861" s="8">
        <v>1535</v>
      </c>
      <c r="J861" s="8">
        <f t="shared" ref="J861:J866" si="333">E861*I861/1000</f>
        <v>21167.65</v>
      </c>
      <c r="K861" s="54"/>
      <c r="L861" s="9">
        <v>76.27</v>
      </c>
      <c r="M861" s="8">
        <v>98</v>
      </c>
      <c r="N861" s="8">
        <v>85.8</v>
      </c>
      <c r="O861" s="8">
        <v>6.34</v>
      </c>
      <c r="P861" s="8">
        <f t="shared" si="331"/>
        <v>190.14000000000001</v>
      </c>
      <c r="Q861" s="8">
        <f t="shared" ref="Q861:Q866" si="334">E861*P861/1000</f>
        <v>2622.0306</v>
      </c>
      <c r="R861" s="11" t="s">
        <v>121</v>
      </c>
      <c r="S861" s="9">
        <f t="shared" si="332"/>
        <v>339.7827719258928</v>
      </c>
      <c r="T861" s="25">
        <v>0</v>
      </c>
      <c r="W861" s="139">
        <f t="shared" si="321"/>
        <v>22688.855937499997</v>
      </c>
      <c r="X861" s="139">
        <f t="shared" si="328"/>
        <v>23352.201532530835</v>
      </c>
      <c r="Z861" s="139">
        <f t="shared" si="322"/>
        <v>29244.576250000013</v>
      </c>
      <c r="AA861" s="139">
        <f t="shared" si="329"/>
        <v>79773.581609629968</v>
      </c>
      <c r="AC861" s="84">
        <v>8000</v>
      </c>
      <c r="AD861" s="84">
        <v>30000</v>
      </c>
      <c r="AE861" s="84">
        <v>100</v>
      </c>
      <c r="AF861" s="84">
        <v>6</v>
      </c>
      <c r="AG861" s="84">
        <v>10</v>
      </c>
      <c r="AH861" s="84">
        <v>35000</v>
      </c>
    </row>
    <row r="862" spans="1:34" ht="20.100000000000001" customHeight="1">
      <c r="A862" s="65">
        <v>43595</v>
      </c>
      <c r="B862" s="64">
        <v>0.37152777777777773</v>
      </c>
      <c r="C862" s="8">
        <v>152</v>
      </c>
      <c r="D862" s="8">
        <v>350990</v>
      </c>
      <c r="E862" s="8">
        <f t="shared" ref="E862:E867" si="335">D862-D861</f>
        <v>14260</v>
      </c>
      <c r="F862" s="9">
        <v>7.63</v>
      </c>
      <c r="G862" s="9">
        <v>45.2</v>
      </c>
      <c r="H862" s="8"/>
      <c r="I862" s="8">
        <v>1676</v>
      </c>
      <c r="J862" s="8">
        <f t="shared" si="333"/>
        <v>23899.759999999998</v>
      </c>
      <c r="K862" s="54"/>
      <c r="L862" s="9">
        <v>88.38</v>
      </c>
      <c r="M862" s="8">
        <v>112.9</v>
      </c>
      <c r="N862" s="8">
        <v>138.18</v>
      </c>
      <c r="O862" s="8">
        <v>6.28</v>
      </c>
      <c r="P862" s="8">
        <f t="shared" si="331"/>
        <v>257.36</v>
      </c>
      <c r="Q862" s="8">
        <f t="shared" si="334"/>
        <v>3669.9536000000003</v>
      </c>
      <c r="R862" s="11" t="s">
        <v>121</v>
      </c>
      <c r="S862" s="9">
        <f t="shared" si="332"/>
        <v>480.18610338232759</v>
      </c>
      <c r="T862" s="25" t="s">
        <v>125</v>
      </c>
      <c r="W862" s="139">
        <f t="shared" si="321"/>
        <v>23351.9959375</v>
      </c>
      <c r="X862" s="139">
        <f t="shared" si="328"/>
        <v>23257.7831991975</v>
      </c>
      <c r="Z862" s="139">
        <f t="shared" si="322"/>
        <v>26592.016250000001</v>
      </c>
      <c r="AA862" s="139">
        <f t="shared" si="329"/>
        <v>80906.601609629986</v>
      </c>
      <c r="AC862" s="84">
        <v>8000</v>
      </c>
      <c r="AD862" s="84">
        <v>30000</v>
      </c>
      <c r="AE862" s="84">
        <v>100</v>
      </c>
      <c r="AF862" s="84">
        <v>6</v>
      </c>
      <c r="AG862" s="84">
        <v>10</v>
      </c>
      <c r="AH862" s="84">
        <v>35000</v>
      </c>
    </row>
    <row r="863" spans="1:34" ht="20.100000000000001" customHeight="1">
      <c r="A863" s="65">
        <v>43602</v>
      </c>
      <c r="B863" s="64">
        <v>0.37847222222222227</v>
      </c>
      <c r="C863" s="8">
        <v>140</v>
      </c>
      <c r="D863" s="8">
        <v>363730</v>
      </c>
      <c r="E863" s="8">
        <f t="shared" si="335"/>
        <v>12740</v>
      </c>
      <c r="F863" s="9">
        <v>7.65</v>
      </c>
      <c r="G863" s="9">
        <v>59.2</v>
      </c>
      <c r="H863" s="8"/>
      <c r="I863" s="8">
        <v>1691</v>
      </c>
      <c r="J863" s="8">
        <f t="shared" si="333"/>
        <v>21543.34</v>
      </c>
      <c r="K863" s="54"/>
      <c r="L863" s="9">
        <v>93.36</v>
      </c>
      <c r="M863" s="8">
        <v>79.92</v>
      </c>
      <c r="N863" s="8">
        <v>124.44</v>
      </c>
      <c r="O863" s="8">
        <v>0</v>
      </c>
      <c r="P863" s="8">
        <f t="shared" si="331"/>
        <v>204.36</v>
      </c>
      <c r="Q863" s="8">
        <f t="shared" si="334"/>
        <v>2603.5464000000002</v>
      </c>
      <c r="R863" s="11" t="s">
        <v>121</v>
      </c>
      <c r="S863" s="9">
        <f t="shared" si="332"/>
        <v>341.58724752475246</v>
      </c>
      <c r="T863" s="25">
        <v>0</v>
      </c>
      <c r="W863" s="139">
        <f t="shared" si="321"/>
        <v>24066.0309375</v>
      </c>
      <c r="X863" s="139">
        <f t="shared" si="328"/>
        <v>23244.651979166669</v>
      </c>
      <c r="Z863" s="139">
        <f t="shared" si="322"/>
        <v>23735.876250000001</v>
      </c>
      <c r="AA863" s="139">
        <f t="shared" si="329"/>
        <v>81064.17624999996</v>
      </c>
      <c r="AC863" s="84">
        <v>8000</v>
      </c>
      <c r="AD863" s="84">
        <v>30000</v>
      </c>
      <c r="AE863" s="84">
        <v>100</v>
      </c>
      <c r="AF863" s="84">
        <v>6</v>
      </c>
      <c r="AG863" s="84">
        <v>10</v>
      </c>
      <c r="AH863" s="84">
        <v>35000</v>
      </c>
    </row>
    <row r="864" spans="1:34" ht="20.100000000000001" customHeight="1">
      <c r="A864" s="65">
        <v>43609</v>
      </c>
      <c r="B864" s="64">
        <v>0.37638888888888888</v>
      </c>
      <c r="C864" s="8">
        <v>129</v>
      </c>
      <c r="D864" s="8">
        <v>375700</v>
      </c>
      <c r="E864" s="8">
        <f t="shared" si="335"/>
        <v>11970</v>
      </c>
      <c r="F864" s="9">
        <v>7.44</v>
      </c>
      <c r="G864" s="9">
        <v>70.400000000000006</v>
      </c>
      <c r="H864" s="8"/>
      <c r="I864" s="8">
        <v>1587</v>
      </c>
      <c r="J864" s="8">
        <f t="shared" si="333"/>
        <v>18996.39</v>
      </c>
      <c r="K864" s="54"/>
      <c r="L864" s="9">
        <v>65.47</v>
      </c>
      <c r="M864" s="8">
        <v>70.81</v>
      </c>
      <c r="N864" s="8">
        <v>135.6</v>
      </c>
      <c r="O864" s="8">
        <v>9.9</v>
      </c>
      <c r="P864" s="8">
        <f t="shared" ref="P864:P869" si="336">M864+N864+O864</f>
        <v>216.31</v>
      </c>
      <c r="Q864" s="8">
        <f t="shared" si="334"/>
        <v>2589.2307000000001</v>
      </c>
      <c r="R864" s="11" t="s">
        <v>121</v>
      </c>
      <c r="S864" s="9">
        <f t="shared" ref="S864:S869" si="337">((O864*14/87)+(N864*14/101)+(M864*14/117))*(E864/1000)</f>
        <v>345.47975002757568</v>
      </c>
      <c r="T864" s="25">
        <v>0</v>
      </c>
      <c r="W864" s="139">
        <f t="shared" si="321"/>
        <v>21401.785</v>
      </c>
      <c r="X864" s="139">
        <f t="shared" si="328"/>
        <v>23552.80947916667</v>
      </c>
      <c r="Z864" s="139">
        <f t="shared" si="322"/>
        <v>34392.86</v>
      </c>
      <c r="AA864" s="139">
        <f t="shared" si="329"/>
        <v>77366.286249999946</v>
      </c>
      <c r="AC864" s="84">
        <v>8000</v>
      </c>
      <c r="AD864" s="84">
        <v>30000</v>
      </c>
      <c r="AE864" s="84">
        <v>100</v>
      </c>
      <c r="AF864" s="84">
        <v>6</v>
      </c>
      <c r="AG864" s="84">
        <v>10</v>
      </c>
      <c r="AH864" s="84">
        <v>35000</v>
      </c>
    </row>
    <row r="865" spans="1:34" ht="20.100000000000001" customHeight="1">
      <c r="A865" s="65">
        <v>43616</v>
      </c>
      <c r="B865" s="64">
        <v>0.37847222222222227</v>
      </c>
      <c r="C865" s="8">
        <v>152</v>
      </c>
      <c r="D865" s="8">
        <v>389850</v>
      </c>
      <c r="E865" s="8">
        <f t="shared" si="335"/>
        <v>14150</v>
      </c>
      <c r="F865" s="9">
        <v>7.5</v>
      </c>
      <c r="G865" s="9">
        <v>74.8</v>
      </c>
      <c r="H865" s="8"/>
      <c r="I865" s="8">
        <v>1565</v>
      </c>
      <c r="J865" s="8">
        <f t="shared" si="333"/>
        <v>22144.75</v>
      </c>
      <c r="K865" s="54"/>
      <c r="L865" s="9">
        <v>80.59</v>
      </c>
      <c r="M865" s="8">
        <v>143.67303000000001</v>
      </c>
      <c r="N865" s="8">
        <v>141.05790999999999</v>
      </c>
      <c r="O865" s="8">
        <v>5.7968999999999999</v>
      </c>
      <c r="P865" s="8">
        <f t="shared" si="336"/>
        <v>290.52784000000003</v>
      </c>
      <c r="Q865" s="8">
        <f t="shared" si="334"/>
        <v>4110.9689360000002</v>
      </c>
      <c r="R865" s="11" t="s">
        <v>121</v>
      </c>
      <c r="S865" s="9">
        <f t="shared" si="337"/>
        <v>533.13040865456833</v>
      </c>
      <c r="T865" s="25">
        <v>0</v>
      </c>
      <c r="W865" s="139">
        <f t="shared" si="321"/>
        <v>21646.059999999998</v>
      </c>
      <c r="X865" s="139">
        <f t="shared" si="328"/>
        <v>23242.170312500002</v>
      </c>
      <c r="Z865" s="139">
        <f t="shared" si="322"/>
        <v>33415.760000000009</v>
      </c>
      <c r="AA865" s="139">
        <f t="shared" si="329"/>
        <v>81093.956249999988</v>
      </c>
      <c r="AC865" s="84">
        <v>8000</v>
      </c>
      <c r="AD865" s="84">
        <v>30000</v>
      </c>
      <c r="AE865" s="84">
        <v>100</v>
      </c>
      <c r="AF865" s="84">
        <v>6</v>
      </c>
      <c r="AG865" s="84">
        <v>10</v>
      </c>
      <c r="AH865" s="84">
        <v>35000</v>
      </c>
    </row>
    <row r="866" spans="1:34" ht="20.100000000000001" customHeight="1">
      <c r="A866" s="65">
        <v>43623</v>
      </c>
      <c r="B866" s="64">
        <v>0.37638888888888888</v>
      </c>
      <c r="C866" s="8">
        <v>143</v>
      </c>
      <c r="D866" s="8">
        <v>403150</v>
      </c>
      <c r="E866" s="8">
        <f t="shared" si="335"/>
        <v>13300</v>
      </c>
      <c r="F866" s="9">
        <v>7.37</v>
      </c>
      <c r="G866" s="9">
        <v>64.8</v>
      </c>
      <c r="H866" s="8"/>
      <c r="I866" s="8">
        <v>1606</v>
      </c>
      <c r="J866" s="8">
        <f t="shared" si="333"/>
        <v>21359.8</v>
      </c>
      <c r="K866" s="54"/>
      <c r="L866" s="9">
        <v>86.41</v>
      </c>
      <c r="M866" s="8">
        <v>67.92</v>
      </c>
      <c r="N866" s="8">
        <v>167.62</v>
      </c>
      <c r="O866" s="8">
        <v>0</v>
      </c>
      <c r="P866" s="8">
        <f t="shared" si="336"/>
        <v>235.54000000000002</v>
      </c>
      <c r="Q866" s="8">
        <f t="shared" si="334"/>
        <v>3132.6820000000002</v>
      </c>
      <c r="R866" s="11" t="s">
        <v>121</v>
      </c>
      <c r="S866" s="9">
        <f t="shared" si="337"/>
        <v>417.10974460522982</v>
      </c>
      <c r="T866" s="25">
        <v>0</v>
      </c>
      <c r="W866" s="139">
        <f t="shared" si="321"/>
        <v>21011.07</v>
      </c>
      <c r="X866" s="139">
        <f t="shared" si="328"/>
        <v>23089.830312499998</v>
      </c>
      <c r="Z866" s="139">
        <f t="shared" si="322"/>
        <v>35955.72</v>
      </c>
      <c r="AA866" s="139">
        <f t="shared" si="329"/>
        <v>82922.036250000005</v>
      </c>
      <c r="AC866" s="84">
        <v>8000</v>
      </c>
      <c r="AD866" s="84">
        <v>30000</v>
      </c>
      <c r="AE866" s="84">
        <v>100</v>
      </c>
      <c r="AF866" s="84">
        <v>6</v>
      </c>
      <c r="AG866" s="84">
        <v>10</v>
      </c>
      <c r="AH866" s="84">
        <v>35000</v>
      </c>
    </row>
    <row r="867" spans="1:34" ht="20.100000000000001" customHeight="1">
      <c r="A867" s="65">
        <v>43630</v>
      </c>
      <c r="B867" s="64">
        <v>0.3756944444444445</v>
      </c>
      <c r="C867" s="8">
        <v>126</v>
      </c>
      <c r="D867" s="8">
        <v>415810</v>
      </c>
      <c r="E867" s="8">
        <f t="shared" si="335"/>
        <v>12660</v>
      </c>
      <c r="F867" s="9">
        <v>7.51</v>
      </c>
      <c r="G867" s="9">
        <v>72.400000000000006</v>
      </c>
      <c r="H867" s="8"/>
      <c r="I867" s="8">
        <v>1639</v>
      </c>
      <c r="J867" s="8">
        <f t="shared" ref="J867:J873" si="338">E867*I867/1000</f>
        <v>20749.740000000002</v>
      </c>
      <c r="K867" s="54"/>
      <c r="L867" s="9">
        <v>67.25</v>
      </c>
      <c r="M867" s="8">
        <v>251.21958000000001</v>
      </c>
      <c r="N867" s="8">
        <v>169.40749</v>
      </c>
      <c r="O867" s="8">
        <v>4.6348599999999998</v>
      </c>
      <c r="P867" s="8">
        <f t="shared" si="336"/>
        <v>425.26193000000001</v>
      </c>
      <c r="Q867" s="8">
        <f t="shared" ref="Q867:Q873" si="339">E867*P867/1000</f>
        <v>5383.8160338000007</v>
      </c>
      <c r="R867" s="11" t="s">
        <v>121</v>
      </c>
      <c r="S867" s="9">
        <f t="shared" si="337"/>
        <v>687.29277006263101</v>
      </c>
      <c r="T867" s="25">
        <v>0</v>
      </c>
      <c r="W867" s="139">
        <f t="shared" si="321"/>
        <v>20812.670000000002</v>
      </c>
      <c r="X867" s="139">
        <f t="shared" si="328"/>
        <v>22459.085312499999</v>
      </c>
      <c r="Z867" s="139">
        <f t="shared" si="322"/>
        <v>36749.319999999992</v>
      </c>
      <c r="AA867" s="139">
        <f t="shared" si="329"/>
        <v>90490.976250000007</v>
      </c>
      <c r="AC867" s="84">
        <v>8000</v>
      </c>
      <c r="AD867" s="84">
        <v>30000</v>
      </c>
      <c r="AE867" s="84">
        <v>100</v>
      </c>
      <c r="AF867" s="84">
        <v>6</v>
      </c>
      <c r="AG867" s="84">
        <v>10</v>
      </c>
      <c r="AH867" s="84">
        <v>35000</v>
      </c>
    </row>
    <row r="868" spans="1:34" ht="20.100000000000001" customHeight="1">
      <c r="A868" s="65">
        <v>43637</v>
      </c>
      <c r="B868" s="64">
        <v>0.36388888888888887</v>
      </c>
      <c r="C868" s="8">
        <v>131</v>
      </c>
      <c r="D868" s="8">
        <v>429110</v>
      </c>
      <c r="E868" s="8">
        <f t="shared" ref="E868:E873" si="340">D868-D867</f>
        <v>13300</v>
      </c>
      <c r="F868" s="9">
        <v>6.83</v>
      </c>
      <c r="G868" s="9">
        <v>54.8</v>
      </c>
      <c r="H868" s="8"/>
      <c r="I868" s="8">
        <v>1571.4</v>
      </c>
      <c r="J868" s="8">
        <f t="shared" si="338"/>
        <v>20899.62</v>
      </c>
      <c r="K868" s="54"/>
      <c r="L868" s="9">
        <v>94.21</v>
      </c>
      <c r="M868" s="8">
        <v>84.4</v>
      </c>
      <c r="N868" s="8">
        <v>165.61</v>
      </c>
      <c r="O868" s="8">
        <v>6.79</v>
      </c>
      <c r="P868" s="8">
        <f t="shared" si="336"/>
        <v>256.8</v>
      </c>
      <c r="Q868" s="8">
        <f t="shared" si="339"/>
        <v>3415.44</v>
      </c>
      <c r="R868" s="11" t="s">
        <v>121</v>
      </c>
      <c r="S868" s="9">
        <f t="shared" si="337"/>
        <v>454.16348646747969</v>
      </c>
      <c r="T868" s="25">
        <v>0</v>
      </c>
      <c r="W868" s="139">
        <f t="shared" si="321"/>
        <v>21288.477500000001</v>
      </c>
      <c r="X868" s="139">
        <f t="shared" si="328"/>
        <v>22184.353645833329</v>
      </c>
      <c r="Z868" s="139">
        <f t="shared" si="322"/>
        <v>34846.089999999997</v>
      </c>
      <c r="AA868" s="139">
        <f t="shared" si="329"/>
        <v>93787.756250000035</v>
      </c>
      <c r="AC868" s="84">
        <v>8000</v>
      </c>
      <c r="AD868" s="84">
        <v>30000</v>
      </c>
      <c r="AE868" s="84">
        <v>100</v>
      </c>
      <c r="AF868" s="84">
        <v>6</v>
      </c>
      <c r="AG868" s="84">
        <v>10</v>
      </c>
      <c r="AH868" s="84">
        <v>35000</v>
      </c>
    </row>
    <row r="869" spans="1:34" ht="20.100000000000001" customHeight="1">
      <c r="A869" s="65">
        <v>43644</v>
      </c>
      <c r="B869" s="64">
        <v>0.36458333333333331</v>
      </c>
      <c r="C869" s="8">
        <v>171</v>
      </c>
      <c r="D869" s="8">
        <v>444200</v>
      </c>
      <c r="E869" s="8">
        <f t="shared" si="340"/>
        <v>15090</v>
      </c>
      <c r="F869" s="9">
        <v>7.88</v>
      </c>
      <c r="G869" s="9">
        <v>46.8</v>
      </c>
      <c r="H869" s="8"/>
      <c r="I869" s="8">
        <v>1731</v>
      </c>
      <c r="J869" s="8">
        <f t="shared" si="338"/>
        <v>26120.79</v>
      </c>
      <c r="K869" s="54"/>
      <c r="L869" s="9">
        <v>144.5</v>
      </c>
      <c r="M869" s="8">
        <v>168.3</v>
      </c>
      <c r="N869" s="8">
        <v>161.15</v>
      </c>
      <c r="O869" s="8">
        <v>4.07</v>
      </c>
      <c r="P869" s="8">
        <f t="shared" si="336"/>
        <v>333.52000000000004</v>
      </c>
      <c r="Q869" s="8">
        <f t="shared" si="339"/>
        <v>5032.8168000000005</v>
      </c>
      <c r="R869" s="11" t="s">
        <v>121</v>
      </c>
      <c r="S869" s="9">
        <f t="shared" si="337"/>
        <v>650.84720994826273</v>
      </c>
      <c r="T869" s="25">
        <v>0</v>
      </c>
      <c r="W869" s="139">
        <f t="shared" si="321"/>
        <v>22282.487500000003</v>
      </c>
      <c r="X869" s="139">
        <f t="shared" si="328"/>
        <v>22205.801145833331</v>
      </c>
      <c r="Z869" s="139">
        <f t="shared" si="322"/>
        <v>30870.049999999988</v>
      </c>
      <c r="AA869" s="139">
        <f t="shared" si="329"/>
        <v>93530.38625000004</v>
      </c>
      <c r="AC869" s="84">
        <v>8000</v>
      </c>
      <c r="AD869" s="84">
        <v>30000</v>
      </c>
      <c r="AE869" s="84">
        <v>100</v>
      </c>
      <c r="AF869" s="84">
        <v>6</v>
      </c>
      <c r="AG869" s="84">
        <v>10</v>
      </c>
      <c r="AH869" s="84">
        <v>35000</v>
      </c>
    </row>
    <row r="870" spans="1:34" ht="20.100000000000001" customHeight="1">
      <c r="A870" s="65">
        <v>43651</v>
      </c>
      <c r="B870" s="64">
        <v>0.36944444444444446</v>
      </c>
      <c r="C870" s="8">
        <v>138</v>
      </c>
      <c r="D870" s="8">
        <v>456940</v>
      </c>
      <c r="E870" s="8">
        <f t="shared" si="340"/>
        <v>12740</v>
      </c>
      <c r="F870" s="9">
        <v>7.55</v>
      </c>
      <c r="G870" s="9">
        <v>62</v>
      </c>
      <c r="H870" s="8"/>
      <c r="I870" s="8">
        <v>1672</v>
      </c>
      <c r="J870" s="8">
        <f t="shared" si="338"/>
        <v>21301.279999999999</v>
      </c>
      <c r="K870" s="54"/>
      <c r="L870" s="9">
        <v>77.680000000000007</v>
      </c>
      <c r="M870" s="8">
        <v>18.128589999999999</v>
      </c>
      <c r="N870" s="8">
        <v>214.90369000000001</v>
      </c>
      <c r="O870" s="8">
        <v>4.4641000000000002</v>
      </c>
      <c r="P870" s="8">
        <f t="shared" ref="P870:P875" si="341">M870+N870+O870</f>
        <v>237.49638000000002</v>
      </c>
      <c r="Q870" s="8">
        <f t="shared" si="339"/>
        <v>3025.7038812000001</v>
      </c>
      <c r="R870" s="11" t="s">
        <v>120</v>
      </c>
      <c r="S870" s="9">
        <f t="shared" ref="S870:S875" si="342">((O870*14/87)+(N870*14/101)+(M870*14/117))*(E870/1000)</f>
        <v>416.29509641021207</v>
      </c>
      <c r="T870" s="25">
        <v>0</v>
      </c>
      <c r="W870" s="139">
        <f t="shared" si="321"/>
        <v>22267.857499999998</v>
      </c>
      <c r="X870" s="139">
        <f t="shared" si="328"/>
        <v>22210.307812499999</v>
      </c>
      <c r="Z870" s="139">
        <f t="shared" si="322"/>
        <v>30928.570000000007</v>
      </c>
      <c r="AA870" s="139">
        <f t="shared" si="329"/>
        <v>93476.306250000023</v>
      </c>
      <c r="AC870" s="84">
        <v>8000</v>
      </c>
      <c r="AD870" s="84">
        <v>30000</v>
      </c>
      <c r="AE870" s="84">
        <v>100</v>
      </c>
      <c r="AF870" s="84">
        <v>6</v>
      </c>
      <c r="AG870" s="84">
        <v>10</v>
      </c>
      <c r="AH870" s="84">
        <v>35000</v>
      </c>
    </row>
    <row r="871" spans="1:34" ht="20.100000000000001" customHeight="1">
      <c r="A871" s="65">
        <v>43658</v>
      </c>
      <c r="B871" s="64">
        <v>0.38055555555555554</v>
      </c>
      <c r="C871" s="8">
        <v>123</v>
      </c>
      <c r="D871" s="8">
        <v>468280</v>
      </c>
      <c r="E871" s="8">
        <f t="shared" si="340"/>
        <v>11340</v>
      </c>
      <c r="F871" s="9">
        <v>7.53</v>
      </c>
      <c r="G871" s="9">
        <v>53.2</v>
      </c>
      <c r="H871" s="8"/>
      <c r="I871" s="8">
        <v>1596</v>
      </c>
      <c r="J871" s="8">
        <f t="shared" si="338"/>
        <v>18098.64</v>
      </c>
      <c r="K871" s="54"/>
      <c r="L871" s="9">
        <v>67.989999999999995</v>
      </c>
      <c r="M871" s="8">
        <v>29.446059999999999</v>
      </c>
      <c r="N871" s="8">
        <v>223.15495999999999</v>
      </c>
      <c r="O871" s="8">
        <v>10.477639999999999</v>
      </c>
      <c r="P871" s="8">
        <f t="shared" si="341"/>
        <v>263.07865999999996</v>
      </c>
      <c r="Q871" s="8">
        <f t="shared" si="339"/>
        <v>2983.3120043999993</v>
      </c>
      <c r="R871" s="11" t="s">
        <v>121</v>
      </c>
      <c r="S871" s="9">
        <f t="shared" si="342"/>
        <v>409.84900850821225</v>
      </c>
      <c r="T871" s="25">
        <v>0</v>
      </c>
      <c r="W871" s="139">
        <f t="shared" si="321"/>
        <v>21605.0825</v>
      </c>
      <c r="X871" s="139">
        <f t="shared" si="328"/>
        <v>22161.26114583333</v>
      </c>
      <c r="Z871" s="139">
        <f t="shared" si="322"/>
        <v>33579.67</v>
      </c>
      <c r="AA871" s="139">
        <f t="shared" si="329"/>
        <v>94064.866250000021</v>
      </c>
      <c r="AC871" s="84">
        <v>8000</v>
      </c>
      <c r="AD871" s="84">
        <v>30000</v>
      </c>
      <c r="AE871" s="84">
        <v>100</v>
      </c>
      <c r="AF871" s="84">
        <v>6</v>
      </c>
      <c r="AG871" s="84">
        <v>10</v>
      </c>
      <c r="AH871" s="84">
        <v>35000</v>
      </c>
    </row>
    <row r="872" spans="1:34" ht="20.100000000000001" customHeight="1">
      <c r="A872" s="149">
        <v>43665</v>
      </c>
      <c r="B872" s="64">
        <v>0.3743055555555555</v>
      </c>
      <c r="C872" s="137">
        <v>145</v>
      </c>
      <c r="D872" s="8">
        <v>480920</v>
      </c>
      <c r="E872" s="8">
        <f t="shared" si="340"/>
        <v>12640</v>
      </c>
      <c r="F872" s="9">
        <v>7.57</v>
      </c>
      <c r="G872" s="9">
        <v>80.400000000000006</v>
      </c>
      <c r="H872" s="8"/>
      <c r="I872" s="8">
        <v>1509</v>
      </c>
      <c r="J872" s="8">
        <f t="shared" si="338"/>
        <v>19073.759999999998</v>
      </c>
      <c r="K872" s="54"/>
      <c r="L872" s="9">
        <v>70.73</v>
      </c>
      <c r="M872" s="8">
        <v>28.151250000000001</v>
      </c>
      <c r="N872" s="8">
        <v>155.47224</v>
      </c>
      <c r="O872" s="8">
        <v>22.978929999999998</v>
      </c>
      <c r="P872" s="8">
        <f t="shared" si="341"/>
        <v>206.60242</v>
      </c>
      <c r="Q872" s="8">
        <f t="shared" si="339"/>
        <v>2611.4545888000002</v>
      </c>
      <c r="R872" s="11" t="s">
        <v>121</v>
      </c>
      <c r="S872" s="9">
        <f t="shared" si="342"/>
        <v>361.71751508669979</v>
      </c>
      <c r="T872" s="25">
        <v>0</v>
      </c>
      <c r="W872" s="139">
        <f t="shared" si="321"/>
        <v>21148.6175</v>
      </c>
      <c r="X872" s="139">
        <f t="shared" si="328"/>
        <v>21279.626666666667</v>
      </c>
      <c r="Z872" s="139">
        <f t="shared" si="322"/>
        <v>35405.53</v>
      </c>
      <c r="AA872" s="139">
        <f t="shared" si="329"/>
        <v>104644.47999999998</v>
      </c>
      <c r="AC872" s="84">
        <v>8000</v>
      </c>
      <c r="AD872" s="84">
        <v>30000</v>
      </c>
      <c r="AE872" s="84">
        <v>100</v>
      </c>
      <c r="AF872" s="84">
        <v>6</v>
      </c>
      <c r="AG872" s="84">
        <v>10</v>
      </c>
      <c r="AH872" s="84">
        <v>35000</v>
      </c>
    </row>
    <row r="873" spans="1:34" ht="20.100000000000001" customHeight="1">
      <c r="A873" s="148">
        <v>43672</v>
      </c>
      <c r="B873" s="64">
        <v>0.38055555555555554</v>
      </c>
      <c r="C873" s="130">
        <v>109</v>
      </c>
      <c r="D873" s="8">
        <v>491760</v>
      </c>
      <c r="E873" s="8">
        <f t="shared" si="340"/>
        <v>10840</v>
      </c>
      <c r="F873" s="150">
        <v>7.6</v>
      </c>
      <c r="G873" s="9">
        <v>80.8</v>
      </c>
      <c r="H873" s="8"/>
      <c r="I873" s="130">
        <v>1556</v>
      </c>
      <c r="J873" s="8">
        <f t="shared" si="338"/>
        <v>16867.04</v>
      </c>
      <c r="K873" s="129"/>
      <c r="L873" s="9">
        <v>87.92</v>
      </c>
      <c r="M873" s="8">
        <v>102.5</v>
      </c>
      <c r="N873" s="130">
        <v>98.7</v>
      </c>
      <c r="O873" s="8">
        <v>100.79</v>
      </c>
      <c r="P873" s="130">
        <f t="shared" si="341"/>
        <v>301.99</v>
      </c>
      <c r="Q873" s="8">
        <f t="shared" si="339"/>
        <v>3273.5716000000002</v>
      </c>
      <c r="R873" s="11" t="s">
        <v>121</v>
      </c>
      <c r="S873" s="150">
        <f t="shared" si="342"/>
        <v>457.07104814396558</v>
      </c>
      <c r="T873" s="25">
        <v>0</v>
      </c>
      <c r="W873" s="139">
        <f t="shared" si="321"/>
        <v>18835.18</v>
      </c>
      <c r="X873" s="139">
        <f t="shared" si="328"/>
        <v>20921.2425</v>
      </c>
      <c r="Z873" s="139">
        <f t="shared" si="322"/>
        <v>44659.28</v>
      </c>
      <c r="AA873" s="139">
        <f t="shared" si="329"/>
        <v>108945.09</v>
      </c>
      <c r="AC873" s="84">
        <v>8000</v>
      </c>
      <c r="AD873" s="84">
        <v>30000</v>
      </c>
      <c r="AE873" s="84">
        <v>100</v>
      </c>
      <c r="AF873" s="84">
        <v>6</v>
      </c>
      <c r="AG873" s="84">
        <v>10</v>
      </c>
      <c r="AH873" s="84">
        <v>35000</v>
      </c>
    </row>
    <row r="874" spans="1:34" ht="20.100000000000001" customHeight="1">
      <c r="A874" s="65">
        <v>43679</v>
      </c>
      <c r="B874" s="64">
        <v>0.37222222222222223</v>
      </c>
      <c r="C874" s="8">
        <v>131</v>
      </c>
      <c r="D874" s="8">
        <v>3920</v>
      </c>
      <c r="E874" s="8">
        <v>12150</v>
      </c>
      <c r="F874" s="9">
        <v>7.58</v>
      </c>
      <c r="G874" s="9">
        <v>55.6</v>
      </c>
      <c r="H874" s="8"/>
      <c r="I874" s="8">
        <v>1652</v>
      </c>
      <c r="J874" s="8">
        <f t="shared" ref="J874:J879" si="343">E874*I874/1000</f>
        <v>20071.8</v>
      </c>
      <c r="K874" s="54"/>
      <c r="L874" s="9">
        <v>87.62</v>
      </c>
      <c r="M874" s="8">
        <v>35.57385</v>
      </c>
      <c r="N874" s="8">
        <v>261.35552999999999</v>
      </c>
      <c r="O874" s="8">
        <v>19.759399999999999</v>
      </c>
      <c r="P874" s="8">
        <f t="shared" si="341"/>
        <v>316.68877999999995</v>
      </c>
      <c r="Q874" s="8">
        <f t="shared" ref="Q874:Q879" si="344">E874*P874/1000</f>
        <v>3847.7686769999991</v>
      </c>
      <c r="R874" s="11" t="s">
        <v>121</v>
      </c>
      <c r="S874" s="9">
        <f t="shared" si="342"/>
        <v>530.51605416934103</v>
      </c>
      <c r="T874" s="25">
        <v>0</v>
      </c>
      <c r="W874" s="139">
        <f t="shared" si="321"/>
        <v>18527.809999999998</v>
      </c>
      <c r="X874" s="139">
        <f t="shared" si="328"/>
        <v>20602.245833333331</v>
      </c>
      <c r="Z874" s="139">
        <f t="shared" si="322"/>
        <v>45888.760000000009</v>
      </c>
      <c r="AA874" s="139">
        <f t="shared" si="329"/>
        <v>112773.05000000002</v>
      </c>
      <c r="AC874" s="84">
        <v>8000</v>
      </c>
      <c r="AD874" s="84">
        <v>30000</v>
      </c>
      <c r="AE874" s="84">
        <v>100</v>
      </c>
      <c r="AF874" s="84">
        <v>6</v>
      </c>
      <c r="AG874" s="84">
        <v>10</v>
      </c>
      <c r="AH874" s="84">
        <v>35000</v>
      </c>
    </row>
    <row r="875" spans="1:34" ht="20.100000000000001" customHeight="1">
      <c r="A875" s="65">
        <v>43686</v>
      </c>
      <c r="B875" s="64">
        <v>0.37361111111111112</v>
      </c>
      <c r="C875" s="8">
        <v>97</v>
      </c>
      <c r="D875" s="8">
        <v>13600</v>
      </c>
      <c r="E875" s="8">
        <f t="shared" ref="E875:E880" si="345">D875-D874</f>
        <v>9680</v>
      </c>
      <c r="F875" s="9">
        <v>7.63</v>
      </c>
      <c r="G875" s="9">
        <v>80.8</v>
      </c>
      <c r="H875" s="8"/>
      <c r="I875" s="8">
        <v>1597</v>
      </c>
      <c r="J875" s="8">
        <f t="shared" si="343"/>
        <v>15458.96</v>
      </c>
      <c r="K875" s="54"/>
      <c r="L875" s="9">
        <v>13.83</v>
      </c>
      <c r="M875" s="8">
        <v>19.282520000000002</v>
      </c>
      <c r="N875" s="8">
        <v>275.89713999999998</v>
      </c>
      <c r="O875" s="8">
        <v>19.33344</v>
      </c>
      <c r="P875" s="8">
        <f t="shared" si="341"/>
        <v>314.51309999999995</v>
      </c>
      <c r="Q875" s="8">
        <f t="shared" si="344"/>
        <v>3044.4868079999997</v>
      </c>
      <c r="R875" s="11" t="s">
        <v>121</v>
      </c>
      <c r="S875" s="9">
        <f t="shared" si="342"/>
        <v>422.64434881096258</v>
      </c>
      <c r="T875" s="25">
        <v>0</v>
      </c>
      <c r="W875" s="139">
        <f t="shared" si="321"/>
        <v>17867.89</v>
      </c>
      <c r="X875" s="139">
        <f t="shared" si="328"/>
        <v>20095.214166666668</v>
      </c>
      <c r="Z875" s="139">
        <f t="shared" si="322"/>
        <v>48528.44</v>
      </c>
      <c r="AA875" s="139">
        <f t="shared" si="329"/>
        <v>118857.43</v>
      </c>
      <c r="AC875" s="84">
        <v>8000</v>
      </c>
      <c r="AD875" s="84">
        <v>30000</v>
      </c>
      <c r="AE875" s="84">
        <v>100</v>
      </c>
      <c r="AF875" s="84">
        <v>6</v>
      </c>
      <c r="AG875" s="84">
        <v>10</v>
      </c>
      <c r="AH875" s="84">
        <v>35000</v>
      </c>
    </row>
    <row r="876" spans="1:34" ht="20.100000000000001" customHeight="1">
      <c r="A876" s="65">
        <v>43693</v>
      </c>
      <c r="B876" s="64">
        <v>0.37847222222222227</v>
      </c>
      <c r="C876" s="8">
        <v>116</v>
      </c>
      <c r="D876" s="8">
        <v>23230</v>
      </c>
      <c r="E876" s="8">
        <f t="shared" si="345"/>
        <v>9630</v>
      </c>
      <c r="F876" s="9">
        <v>7.47</v>
      </c>
      <c r="G876" s="9">
        <v>66</v>
      </c>
      <c r="H876" s="8"/>
      <c r="I876" s="8">
        <v>1613</v>
      </c>
      <c r="J876" s="8">
        <f t="shared" si="343"/>
        <v>15533.19</v>
      </c>
      <c r="K876" s="54"/>
      <c r="L876" s="9">
        <v>40.72</v>
      </c>
      <c r="M876" s="8">
        <v>88.556529999999995</v>
      </c>
      <c r="N876" s="8">
        <v>216.83005</v>
      </c>
      <c r="O876" s="8">
        <v>17.043849999999999</v>
      </c>
      <c r="P876" s="8">
        <f t="shared" ref="P876:P881" si="346">M876+N876+O876</f>
        <v>322.43043</v>
      </c>
      <c r="Q876" s="8">
        <f t="shared" si="344"/>
        <v>3105.0050409</v>
      </c>
      <c r="R876" s="11" t="s">
        <v>121</v>
      </c>
      <c r="S876" s="9">
        <f t="shared" ref="S876:S881" si="347">((O876*14/87)+(N876*14/101)+(M876*14/117))*(E876/1000)</f>
        <v>417.89237530074854</v>
      </c>
      <c r="T876" s="25">
        <v>0</v>
      </c>
      <c r="W876" s="139">
        <f t="shared" si="321"/>
        <v>16982.747499999998</v>
      </c>
      <c r="X876" s="139">
        <f t="shared" si="328"/>
        <v>19806.614166666666</v>
      </c>
      <c r="Z876" s="139">
        <f t="shared" si="322"/>
        <v>52069.010000000009</v>
      </c>
      <c r="AA876" s="139">
        <f t="shared" si="329"/>
        <v>122320.63</v>
      </c>
      <c r="AC876" s="84">
        <v>8000</v>
      </c>
      <c r="AD876" s="84">
        <v>30000</v>
      </c>
      <c r="AE876" s="84">
        <v>100</v>
      </c>
      <c r="AF876" s="84">
        <v>6</v>
      </c>
      <c r="AG876" s="84">
        <v>10</v>
      </c>
      <c r="AH876" s="84">
        <v>35000</v>
      </c>
    </row>
    <row r="877" spans="1:34" ht="20.100000000000001" customHeight="1">
      <c r="A877" s="65">
        <v>43700</v>
      </c>
      <c r="B877" s="64">
        <v>0.37152777777777773</v>
      </c>
      <c r="C877" s="8">
        <v>150</v>
      </c>
      <c r="D877" s="8">
        <v>37010</v>
      </c>
      <c r="E877" s="8">
        <f t="shared" si="345"/>
        <v>13780</v>
      </c>
      <c r="F877" s="9">
        <v>7.62</v>
      </c>
      <c r="G877" s="9">
        <v>53.2</v>
      </c>
      <c r="H877" s="8"/>
      <c r="I877" s="8">
        <v>1945</v>
      </c>
      <c r="J877" s="8">
        <f t="shared" si="343"/>
        <v>26802.1</v>
      </c>
      <c r="K877" s="54"/>
      <c r="L877" s="9">
        <v>134.6</v>
      </c>
      <c r="M877" s="8">
        <v>165.2</v>
      </c>
      <c r="N877" s="8">
        <v>226.4</v>
      </c>
      <c r="O877" s="8">
        <v>7.8</v>
      </c>
      <c r="P877" s="8">
        <f t="shared" si="346"/>
        <v>399.40000000000003</v>
      </c>
      <c r="Q877" s="8">
        <f t="shared" si="344"/>
        <v>5503.7320000000009</v>
      </c>
      <c r="R877" s="11" t="s">
        <v>121</v>
      </c>
      <c r="S877" s="9">
        <f t="shared" si="347"/>
        <v>722.13913614809746</v>
      </c>
      <c r="T877" s="25">
        <v>0</v>
      </c>
      <c r="W877" s="139">
        <f t="shared" si="321"/>
        <v>19466.512499999997</v>
      </c>
      <c r="X877" s="139">
        <f t="shared" si="328"/>
        <v>20194.726666666666</v>
      </c>
      <c r="Z877" s="139">
        <f t="shared" si="322"/>
        <v>42133.950000000012</v>
      </c>
      <c r="AA877" s="139">
        <f t="shared" si="329"/>
        <v>117663.28</v>
      </c>
      <c r="AC877" s="84">
        <v>8000</v>
      </c>
      <c r="AD877" s="84">
        <v>30000</v>
      </c>
      <c r="AE877" s="84">
        <v>100</v>
      </c>
      <c r="AF877" s="84">
        <v>6</v>
      </c>
      <c r="AG877" s="84">
        <v>10</v>
      </c>
      <c r="AH877" s="84">
        <v>35000</v>
      </c>
    </row>
    <row r="878" spans="1:34" ht="20.100000000000001" customHeight="1">
      <c r="A878" s="65">
        <v>43707</v>
      </c>
      <c r="B878" s="64">
        <v>0.37777777777777777</v>
      </c>
      <c r="C878" s="8">
        <v>150</v>
      </c>
      <c r="D878" s="8">
        <v>51010</v>
      </c>
      <c r="E878" s="8">
        <f t="shared" si="345"/>
        <v>14000</v>
      </c>
      <c r="F878" s="9">
        <v>7.72</v>
      </c>
      <c r="G878" s="9">
        <v>38</v>
      </c>
      <c r="H878" s="8"/>
      <c r="I878" s="8">
        <v>1524</v>
      </c>
      <c r="J878" s="8">
        <f t="shared" si="343"/>
        <v>21336</v>
      </c>
      <c r="K878" s="54"/>
      <c r="L878" s="9">
        <v>102.2</v>
      </c>
      <c r="M878" s="8">
        <v>0</v>
      </c>
      <c r="N878" s="8">
        <v>320.11473999999998</v>
      </c>
      <c r="O878" s="8">
        <v>9.5109200000000005</v>
      </c>
      <c r="P878" s="8">
        <f t="shared" si="346"/>
        <v>329.62565999999998</v>
      </c>
      <c r="Q878" s="8">
        <f t="shared" si="344"/>
        <v>4614.7592399999994</v>
      </c>
      <c r="R878" s="11" t="s">
        <v>121</v>
      </c>
      <c r="S878" s="9">
        <f t="shared" si="347"/>
        <v>642.63966300216225</v>
      </c>
      <c r="T878" s="25">
        <v>0</v>
      </c>
      <c r="W878" s="139">
        <f t="shared" si="321"/>
        <v>19782.5625</v>
      </c>
      <c r="X878" s="139">
        <f t="shared" si="328"/>
        <v>20192.743333333332</v>
      </c>
      <c r="Z878" s="139">
        <f t="shared" si="322"/>
        <v>40869.75</v>
      </c>
      <c r="AA878" s="139">
        <f t="shared" si="329"/>
        <v>117687.08000000002</v>
      </c>
      <c r="AC878" s="84">
        <v>8000</v>
      </c>
      <c r="AD878" s="84">
        <v>30000</v>
      </c>
      <c r="AE878" s="84">
        <v>100</v>
      </c>
      <c r="AF878" s="84">
        <v>6</v>
      </c>
      <c r="AG878" s="84">
        <v>10</v>
      </c>
      <c r="AH878" s="84">
        <v>35000</v>
      </c>
    </row>
    <row r="879" spans="1:34" ht="20.100000000000001" customHeight="1">
      <c r="A879" s="65">
        <v>43714</v>
      </c>
      <c r="B879" s="64">
        <v>0.38541666666666669</v>
      </c>
      <c r="C879" s="8">
        <v>130</v>
      </c>
      <c r="D879" s="8">
        <v>63050</v>
      </c>
      <c r="E879" s="8">
        <f t="shared" si="345"/>
        <v>12040</v>
      </c>
      <c r="F879" s="9">
        <v>7.6</v>
      </c>
      <c r="G879" s="9">
        <v>68.400000000000006</v>
      </c>
      <c r="H879" s="8"/>
      <c r="I879" s="8">
        <v>1507</v>
      </c>
      <c r="J879" s="8">
        <f t="shared" si="343"/>
        <v>18144.28</v>
      </c>
      <c r="K879" s="54"/>
      <c r="L879" s="9">
        <v>59.21</v>
      </c>
      <c r="M879" s="8">
        <v>25.78707</v>
      </c>
      <c r="N879" s="8">
        <v>218.44562999999999</v>
      </c>
      <c r="O879" s="8">
        <v>9.5581300000000002</v>
      </c>
      <c r="P879" s="8">
        <f t="shared" si="346"/>
        <v>253.79083</v>
      </c>
      <c r="Q879" s="8">
        <f t="shared" si="344"/>
        <v>3055.6415932</v>
      </c>
      <c r="R879" s="11" t="s">
        <v>121</v>
      </c>
      <c r="S879" s="9">
        <f t="shared" si="347"/>
        <v>420.23590621852912</v>
      </c>
      <c r="T879" s="25">
        <v>0</v>
      </c>
      <c r="W879" s="139">
        <f t="shared" si="321"/>
        <v>20453.892500000002</v>
      </c>
      <c r="X879" s="139">
        <f t="shared" si="328"/>
        <v>19975.621666666666</v>
      </c>
      <c r="Z879" s="139">
        <f t="shared" si="322"/>
        <v>38184.429999999993</v>
      </c>
      <c r="AA879" s="139">
        <f t="shared" si="329"/>
        <v>120292.54000000001</v>
      </c>
      <c r="AC879" s="84">
        <v>8000</v>
      </c>
      <c r="AD879" s="84">
        <v>30000</v>
      </c>
      <c r="AE879" s="84">
        <v>100</v>
      </c>
      <c r="AF879" s="84">
        <v>6</v>
      </c>
      <c r="AG879" s="84">
        <v>10</v>
      </c>
      <c r="AH879" s="84">
        <v>35000</v>
      </c>
    </row>
    <row r="880" spans="1:34" ht="20.100000000000001" customHeight="1">
      <c r="A880" s="65">
        <v>43721</v>
      </c>
      <c r="B880" s="64">
        <v>0.3743055555555555</v>
      </c>
      <c r="C880" s="8">
        <v>158</v>
      </c>
      <c r="D880" s="8">
        <v>77790</v>
      </c>
      <c r="E880" s="8">
        <f t="shared" si="345"/>
        <v>14740</v>
      </c>
      <c r="F880" s="9">
        <v>7.76</v>
      </c>
      <c r="G880" s="9">
        <v>55.6</v>
      </c>
      <c r="H880" s="8"/>
      <c r="I880" s="8">
        <v>1997</v>
      </c>
      <c r="J880" s="8">
        <f t="shared" ref="J880:J885" si="348">E880*I880/1000</f>
        <v>29435.78</v>
      </c>
      <c r="K880" s="54"/>
      <c r="L880" s="9">
        <v>122.9</v>
      </c>
      <c r="M880" s="8">
        <v>152.34886</v>
      </c>
      <c r="N880" s="8">
        <v>250.81977000000001</v>
      </c>
      <c r="O880" s="8">
        <v>8.5689200000000003</v>
      </c>
      <c r="P880" s="8">
        <f t="shared" si="346"/>
        <v>411.73755</v>
      </c>
      <c r="Q880" s="8">
        <f t="shared" ref="Q880:Q885" si="349">E880*P880/1000</f>
        <v>6069.0114869999998</v>
      </c>
      <c r="R880" s="11" t="s">
        <v>121</v>
      </c>
      <c r="S880" s="9">
        <f t="shared" si="347"/>
        <v>801.49902104943715</v>
      </c>
      <c r="T880" s="25">
        <v>0</v>
      </c>
      <c r="W880" s="139">
        <f t="shared" si="321"/>
        <v>23929.54</v>
      </c>
      <c r="X880" s="139">
        <f t="shared" si="328"/>
        <v>20686.968333333334</v>
      </c>
      <c r="Z880" s="139">
        <f t="shared" si="322"/>
        <v>24281.839999999997</v>
      </c>
      <c r="AA880" s="139">
        <f t="shared" si="329"/>
        <v>111756.37999999998</v>
      </c>
      <c r="AC880" s="84">
        <v>8000</v>
      </c>
      <c r="AD880" s="84">
        <v>30000</v>
      </c>
      <c r="AE880" s="84">
        <v>100</v>
      </c>
      <c r="AF880" s="84">
        <v>6</v>
      </c>
      <c r="AG880" s="84">
        <v>10</v>
      </c>
      <c r="AH880" s="84">
        <v>35000</v>
      </c>
    </row>
    <row r="881" spans="1:34" ht="20.100000000000001" customHeight="1">
      <c r="A881" s="65">
        <v>43728</v>
      </c>
      <c r="B881" s="64">
        <v>0.37361111111111112</v>
      </c>
      <c r="C881" s="8">
        <v>138</v>
      </c>
      <c r="D881" s="8">
        <v>91670</v>
      </c>
      <c r="E881" s="8">
        <f t="shared" ref="E881:E885" si="350">D881-D880</f>
        <v>13880</v>
      </c>
      <c r="F881" s="9">
        <v>7.89</v>
      </c>
      <c r="G881" s="9">
        <v>59.2</v>
      </c>
      <c r="H881" s="8"/>
      <c r="I881" s="8">
        <v>1741</v>
      </c>
      <c r="J881" s="8">
        <f t="shared" si="348"/>
        <v>24165.08</v>
      </c>
      <c r="K881" s="54"/>
      <c r="L881" s="9">
        <v>111.1</v>
      </c>
      <c r="M881" s="8">
        <v>32.309829999999998</v>
      </c>
      <c r="N881" s="8">
        <v>227.37970999999999</v>
      </c>
      <c r="O881" s="8">
        <v>11.450810000000001</v>
      </c>
      <c r="P881" s="8">
        <f t="shared" si="346"/>
        <v>271.14034999999996</v>
      </c>
      <c r="Q881" s="8">
        <f t="shared" si="349"/>
        <v>3763.4280579999991</v>
      </c>
      <c r="R881" s="11" t="s">
        <v>120</v>
      </c>
      <c r="S881" s="9">
        <f t="shared" si="347"/>
        <v>516.70759797906817</v>
      </c>
      <c r="T881" s="25">
        <v>0</v>
      </c>
      <c r="W881" s="139">
        <f t="shared" si="321"/>
        <v>23270.285</v>
      </c>
      <c r="X881" s="139">
        <f t="shared" si="328"/>
        <v>20523.992500000004</v>
      </c>
      <c r="Z881" s="139">
        <f t="shared" si="322"/>
        <v>26918.86</v>
      </c>
      <c r="AA881" s="139">
        <f t="shared" si="329"/>
        <v>113712.08999999997</v>
      </c>
      <c r="AC881" s="84">
        <v>8000</v>
      </c>
      <c r="AD881" s="84">
        <v>30000</v>
      </c>
      <c r="AE881" s="84">
        <v>100</v>
      </c>
      <c r="AF881" s="84">
        <v>6</v>
      </c>
      <c r="AG881" s="84">
        <v>10</v>
      </c>
      <c r="AH881" s="84">
        <v>35000</v>
      </c>
    </row>
    <row r="882" spans="1:34" ht="20.100000000000001" customHeight="1">
      <c r="A882" s="65">
        <v>43735</v>
      </c>
      <c r="B882" s="64">
        <v>0.37222222222222223</v>
      </c>
      <c r="C882" s="8">
        <v>179</v>
      </c>
      <c r="D882" s="8">
        <v>109430</v>
      </c>
      <c r="E882" s="8">
        <f t="shared" si="350"/>
        <v>17760</v>
      </c>
      <c r="F882" s="9">
        <v>7.65</v>
      </c>
      <c r="G882" s="9">
        <v>48.4</v>
      </c>
      <c r="H882" s="8"/>
      <c r="I882" s="8">
        <v>1516</v>
      </c>
      <c r="J882" s="8">
        <f t="shared" si="348"/>
        <v>26924.16</v>
      </c>
      <c r="K882" s="54"/>
      <c r="L882" s="9">
        <v>121.4</v>
      </c>
      <c r="M882" s="8">
        <v>38.99</v>
      </c>
      <c r="N882" s="8">
        <v>215.59</v>
      </c>
      <c r="O882" s="8">
        <v>0</v>
      </c>
      <c r="P882" s="8">
        <f t="shared" ref="P882:P887" si="351">M882+N882+O882</f>
        <v>254.58</v>
      </c>
      <c r="Q882" s="8">
        <f t="shared" si="349"/>
        <v>4521.3407999999999</v>
      </c>
      <c r="R882" s="11" t="s">
        <v>121</v>
      </c>
      <c r="S882" s="9">
        <f t="shared" ref="S882:S887" si="352">((O882*14/87)+(N882*14/101)+(M882*14/117))*(E882/1000)</f>
        <v>613.59436851992893</v>
      </c>
      <c r="T882" s="25">
        <v>0</v>
      </c>
      <c r="W882" s="139">
        <f t="shared" si="321"/>
        <v>24667.325000000001</v>
      </c>
      <c r="X882" s="139">
        <f t="shared" si="328"/>
        <v>20992.565833333334</v>
      </c>
      <c r="Z882" s="139">
        <f t="shared" si="322"/>
        <v>21330.699999999997</v>
      </c>
      <c r="AA882" s="139">
        <f t="shared" si="329"/>
        <v>108089.20999999999</v>
      </c>
      <c r="AC882" s="84">
        <v>8000</v>
      </c>
      <c r="AD882" s="84">
        <v>30000</v>
      </c>
      <c r="AE882" s="84">
        <v>100</v>
      </c>
      <c r="AF882" s="84">
        <v>6</v>
      </c>
      <c r="AG882" s="84">
        <v>10</v>
      </c>
      <c r="AH882" s="84">
        <v>35000</v>
      </c>
    </row>
    <row r="883" spans="1:34" ht="20.100000000000001" customHeight="1">
      <c r="A883" s="65">
        <v>43742</v>
      </c>
      <c r="B883" s="64">
        <v>0.37083333333333335</v>
      </c>
      <c r="C883" s="8">
        <v>184</v>
      </c>
      <c r="D883" s="8">
        <v>126170</v>
      </c>
      <c r="E883" s="8">
        <f t="shared" si="350"/>
        <v>16740</v>
      </c>
      <c r="F883" s="9">
        <v>7.64</v>
      </c>
      <c r="G883" s="9">
        <v>54</v>
      </c>
      <c r="H883" s="8"/>
      <c r="I883" s="8">
        <v>1530</v>
      </c>
      <c r="J883" s="8">
        <f t="shared" si="348"/>
        <v>25612.2</v>
      </c>
      <c r="K883" s="54"/>
      <c r="L883" s="9">
        <v>77.25</v>
      </c>
      <c r="M883" s="8">
        <v>130.94</v>
      </c>
      <c r="N883" s="8">
        <v>225.7</v>
      </c>
      <c r="O883" s="8">
        <v>0</v>
      </c>
      <c r="P883" s="8">
        <f t="shared" si="351"/>
        <v>356.64</v>
      </c>
      <c r="Q883" s="8">
        <f t="shared" si="349"/>
        <v>5970.1535999999996</v>
      </c>
      <c r="R883" s="11" t="s">
        <v>121</v>
      </c>
      <c r="S883" s="9">
        <f t="shared" si="352"/>
        <v>785.99627844630606</v>
      </c>
      <c r="T883" s="25">
        <v>0</v>
      </c>
      <c r="W883" s="139">
        <f t="shared" si="321"/>
        <v>26534.305</v>
      </c>
      <c r="X883" s="139">
        <f t="shared" si="328"/>
        <v>21618.695833333335</v>
      </c>
      <c r="Z883" s="139">
        <f t="shared" si="322"/>
        <v>13862.779999999999</v>
      </c>
      <c r="AA883" s="139">
        <f t="shared" si="329"/>
        <v>100575.65</v>
      </c>
      <c r="AC883" s="84">
        <v>8000</v>
      </c>
      <c r="AD883" s="84">
        <v>30000</v>
      </c>
      <c r="AE883" s="84">
        <v>100</v>
      </c>
      <c r="AF883" s="84">
        <v>6</v>
      </c>
      <c r="AG883" s="84">
        <v>10</v>
      </c>
      <c r="AH883" s="84">
        <v>35000</v>
      </c>
    </row>
    <row r="884" spans="1:34" ht="20.100000000000001" customHeight="1">
      <c r="A884" s="65">
        <v>43749</v>
      </c>
      <c r="B884" s="64">
        <v>0.36736111111111108</v>
      </c>
      <c r="C884" s="8">
        <v>169</v>
      </c>
      <c r="D884" s="8">
        <v>142030</v>
      </c>
      <c r="E884" s="8">
        <f t="shared" si="350"/>
        <v>15860</v>
      </c>
      <c r="F884" s="9">
        <v>7.69</v>
      </c>
      <c r="G884" s="9">
        <v>54</v>
      </c>
      <c r="H884" s="8"/>
      <c r="I884" s="8">
        <v>1373</v>
      </c>
      <c r="J884" s="8">
        <f t="shared" si="348"/>
        <v>21775.78</v>
      </c>
      <c r="K884" s="54"/>
      <c r="L884" s="9">
        <v>69.290000000000006</v>
      </c>
      <c r="M884" s="8">
        <v>100.91</v>
      </c>
      <c r="N884" s="8">
        <v>106.1</v>
      </c>
      <c r="O884" s="8">
        <v>101.91</v>
      </c>
      <c r="P884" s="8">
        <f t="shared" si="351"/>
        <v>308.91999999999996</v>
      </c>
      <c r="Q884" s="8">
        <f t="shared" si="349"/>
        <v>4899.471199999999</v>
      </c>
      <c r="R884" s="11" t="s">
        <v>121</v>
      </c>
      <c r="S884" s="9">
        <f t="shared" si="352"/>
        <v>684.84973841660019</v>
      </c>
      <c r="T884" s="25">
        <v>0</v>
      </c>
      <c r="W884" s="139">
        <f t="shared" si="321"/>
        <v>24619.305</v>
      </c>
      <c r="X884" s="139">
        <f t="shared" si="328"/>
        <v>21843.864166666666</v>
      </c>
      <c r="Z884" s="139">
        <f t="shared" si="322"/>
        <v>21522.78</v>
      </c>
      <c r="AA884" s="139">
        <f t="shared" si="329"/>
        <v>97873.63</v>
      </c>
      <c r="AC884" s="84">
        <v>8000</v>
      </c>
      <c r="AD884" s="84">
        <v>30000</v>
      </c>
      <c r="AE884" s="84">
        <v>100</v>
      </c>
      <c r="AF884" s="84">
        <v>6</v>
      </c>
      <c r="AG884" s="84">
        <v>10</v>
      </c>
      <c r="AH884" s="84">
        <v>35000</v>
      </c>
    </row>
    <row r="885" spans="1:34" ht="20.100000000000001" customHeight="1">
      <c r="A885" s="65">
        <v>43756</v>
      </c>
      <c r="B885" s="64">
        <v>0.37638888888888888</v>
      </c>
      <c r="C885" s="8">
        <v>157</v>
      </c>
      <c r="D885" s="8">
        <v>156810</v>
      </c>
      <c r="E885" s="8">
        <f t="shared" si="350"/>
        <v>14780</v>
      </c>
      <c r="F885" s="9">
        <v>7.75</v>
      </c>
      <c r="G885" s="9">
        <v>58.4</v>
      </c>
      <c r="H885" s="8"/>
      <c r="I885" s="8">
        <v>1359</v>
      </c>
      <c r="J885" s="8">
        <f t="shared" si="348"/>
        <v>20086.02</v>
      </c>
      <c r="K885" s="54"/>
      <c r="L885" s="9">
        <v>80.59</v>
      </c>
      <c r="M885" s="8">
        <v>11.93735</v>
      </c>
      <c r="N885" s="8">
        <v>181.35154</v>
      </c>
      <c r="O885" s="8">
        <v>7.5284599999999999</v>
      </c>
      <c r="P885" s="8">
        <f t="shared" si="351"/>
        <v>200.81735</v>
      </c>
      <c r="Q885" s="8">
        <f t="shared" si="349"/>
        <v>2968.0804330000001</v>
      </c>
      <c r="R885" s="11" t="s">
        <v>121</v>
      </c>
      <c r="S885" s="9">
        <f t="shared" si="352"/>
        <v>410.5546188950027</v>
      </c>
      <c r="T885" s="25">
        <v>0</v>
      </c>
      <c r="W885" s="139">
        <f t="shared" si="321"/>
        <v>23599.54</v>
      </c>
      <c r="X885" s="139">
        <f t="shared" si="328"/>
        <v>22112.112500000003</v>
      </c>
      <c r="Z885" s="139">
        <f t="shared" si="322"/>
        <v>25601.839999999997</v>
      </c>
      <c r="AA885" s="139">
        <f t="shared" si="329"/>
        <v>94654.649999999965</v>
      </c>
      <c r="AC885" s="84">
        <v>8000</v>
      </c>
      <c r="AD885" s="84">
        <v>30000</v>
      </c>
      <c r="AE885" s="84">
        <v>100</v>
      </c>
      <c r="AF885" s="84">
        <v>6</v>
      </c>
      <c r="AG885" s="84">
        <v>10</v>
      </c>
      <c r="AH885" s="84">
        <v>35000</v>
      </c>
    </row>
    <row r="886" spans="1:34" ht="20.100000000000001" customHeight="1">
      <c r="A886" s="65">
        <v>43763</v>
      </c>
      <c r="B886" s="64">
        <v>0.37222222222222223</v>
      </c>
      <c r="C886" s="8">
        <v>175</v>
      </c>
      <c r="D886" s="8">
        <v>173270</v>
      </c>
      <c r="E886" s="8">
        <f t="shared" ref="E886:E891" si="353">D886-D885</f>
        <v>16460</v>
      </c>
      <c r="F886" s="9">
        <v>7.96</v>
      </c>
      <c r="G886" s="9">
        <v>60</v>
      </c>
      <c r="H886" s="8"/>
      <c r="I886" s="8">
        <v>1492</v>
      </c>
      <c r="J886" s="8">
        <f t="shared" ref="J886:J891" si="354">E886*I886/1000</f>
        <v>24558.32</v>
      </c>
      <c r="K886" s="54"/>
      <c r="L886" s="9">
        <v>88.69</v>
      </c>
      <c r="M886" s="8">
        <v>62.673999999999999</v>
      </c>
      <c r="N886" s="8">
        <v>205.024</v>
      </c>
      <c r="O886" s="8">
        <v>7.43</v>
      </c>
      <c r="P886" s="8">
        <f t="shared" si="351"/>
        <v>275.12799999999999</v>
      </c>
      <c r="Q886" s="8">
        <f t="shared" ref="Q886:Q891" si="355">E886*P886/1000</f>
        <v>4528.6068800000003</v>
      </c>
      <c r="R886" s="11" t="s">
        <v>121</v>
      </c>
      <c r="S886" s="9">
        <f t="shared" si="352"/>
        <v>610.90061248149232</v>
      </c>
      <c r="T886" s="25">
        <v>0</v>
      </c>
      <c r="W886" s="139">
        <f t="shared" si="321"/>
        <v>23008.080000000002</v>
      </c>
      <c r="X886" s="139">
        <f t="shared" si="328"/>
        <v>22485.989166666666</v>
      </c>
      <c r="Z886" s="139">
        <f t="shared" si="322"/>
        <v>27967.679999999993</v>
      </c>
      <c r="AA886" s="139">
        <f t="shared" si="329"/>
        <v>90168.13</v>
      </c>
      <c r="AC886" s="84">
        <v>8000</v>
      </c>
      <c r="AD886" s="84">
        <v>30000</v>
      </c>
      <c r="AE886" s="84">
        <v>100</v>
      </c>
      <c r="AF886" s="84">
        <v>6</v>
      </c>
      <c r="AG886" s="84">
        <v>10</v>
      </c>
      <c r="AH886" s="84">
        <v>35000</v>
      </c>
    </row>
    <row r="887" spans="1:34" ht="20.100000000000001" customHeight="1">
      <c r="A887" s="65">
        <v>43770</v>
      </c>
      <c r="B887" s="64">
        <v>0.37152777777777773</v>
      </c>
      <c r="C887" s="8">
        <v>148</v>
      </c>
      <c r="D887" s="8">
        <v>187040</v>
      </c>
      <c r="E887" s="8">
        <f t="shared" si="353"/>
        <v>13770</v>
      </c>
      <c r="F887" s="9">
        <v>7.67</v>
      </c>
      <c r="G887" s="9">
        <v>28.8</v>
      </c>
      <c r="H887" s="8"/>
      <c r="I887" s="8">
        <v>1606.1</v>
      </c>
      <c r="J887" s="8">
        <f t="shared" si="354"/>
        <v>22115.996999999999</v>
      </c>
      <c r="K887" s="54"/>
      <c r="L887" s="9">
        <v>91.07</v>
      </c>
      <c r="M887" s="8">
        <v>118.48</v>
      </c>
      <c r="N887" s="8">
        <v>156.59</v>
      </c>
      <c r="O887" s="8">
        <v>6.71</v>
      </c>
      <c r="P887" s="8">
        <f t="shared" si="351"/>
        <v>281.77999999999997</v>
      </c>
      <c r="Q887" s="8">
        <f t="shared" si="355"/>
        <v>3880.1105999999995</v>
      </c>
      <c r="R887" s="11" t="s">
        <v>121</v>
      </c>
      <c r="S887" s="9">
        <f t="shared" si="352"/>
        <v>508.97236761299479</v>
      </c>
      <c r="T887" s="25">
        <v>0</v>
      </c>
      <c r="W887" s="139">
        <f t="shared" si="321"/>
        <v>22134.02925</v>
      </c>
      <c r="X887" s="139">
        <f t="shared" si="328"/>
        <v>23040.742249999999</v>
      </c>
      <c r="Z887" s="139">
        <f t="shared" si="322"/>
        <v>31463.883000000002</v>
      </c>
      <c r="AA887" s="139">
        <f t="shared" si="329"/>
        <v>83511.092999999993</v>
      </c>
      <c r="AC887" s="84">
        <v>8000</v>
      </c>
      <c r="AD887" s="84">
        <v>30000</v>
      </c>
      <c r="AE887" s="84">
        <v>100</v>
      </c>
      <c r="AF887" s="84">
        <v>6</v>
      </c>
      <c r="AG887" s="84">
        <v>10</v>
      </c>
      <c r="AH887" s="84">
        <v>35000</v>
      </c>
    </row>
    <row r="888" spans="1:34" ht="20.100000000000001" customHeight="1">
      <c r="A888" s="65">
        <v>43777</v>
      </c>
      <c r="B888" s="64">
        <v>0.375</v>
      </c>
      <c r="C888" s="8">
        <v>160</v>
      </c>
      <c r="D888" s="8">
        <v>201570</v>
      </c>
      <c r="E888" s="8">
        <f t="shared" si="353"/>
        <v>14530</v>
      </c>
      <c r="F888" s="9">
        <v>7.84</v>
      </c>
      <c r="G888" s="9">
        <v>42.8</v>
      </c>
      <c r="H888" s="8"/>
      <c r="I888" s="8">
        <v>1586</v>
      </c>
      <c r="J888" s="8">
        <f t="shared" si="354"/>
        <v>23044.58</v>
      </c>
      <c r="K888" s="54"/>
      <c r="L888" s="9">
        <v>86.08</v>
      </c>
      <c r="M888" s="8">
        <v>37.97</v>
      </c>
      <c r="N888" s="8">
        <v>192.91</v>
      </c>
      <c r="O888" s="8">
        <v>16.399999999999999</v>
      </c>
      <c r="P888" s="8">
        <f t="shared" ref="P888:P893" si="356">M888+N888+O888</f>
        <v>247.28</v>
      </c>
      <c r="Q888" s="8">
        <f t="shared" si="355"/>
        <v>3592.9784</v>
      </c>
      <c r="R888" s="11" t="s">
        <v>120</v>
      </c>
      <c r="S888" s="9">
        <f t="shared" ref="S888:S893" si="357">((O888*14/87)+(N888*14/101)+(M888*14/117))*(E888/1000)</f>
        <v>492.89391429413485</v>
      </c>
      <c r="T888" s="25">
        <v>0</v>
      </c>
      <c r="W888" s="139">
        <f t="shared" si="321"/>
        <v>22451.22925</v>
      </c>
      <c r="X888" s="139">
        <f t="shared" si="328"/>
        <v>23666.691416666668</v>
      </c>
      <c r="Z888" s="139">
        <f t="shared" si="322"/>
        <v>30195.082999999999</v>
      </c>
      <c r="AA888" s="139">
        <f t="shared" si="329"/>
        <v>75999.70299999998</v>
      </c>
      <c r="AC888" s="84">
        <v>8000</v>
      </c>
      <c r="AD888" s="84">
        <v>30000</v>
      </c>
      <c r="AE888" s="84">
        <v>100</v>
      </c>
      <c r="AF888" s="84">
        <v>6</v>
      </c>
      <c r="AG888" s="84">
        <v>10</v>
      </c>
      <c r="AH888" s="84">
        <v>35000</v>
      </c>
    </row>
    <row r="889" spans="1:34" ht="20.100000000000001" customHeight="1">
      <c r="A889" s="65">
        <v>43784</v>
      </c>
      <c r="B889" s="64">
        <v>0.3743055555555555</v>
      </c>
      <c r="C889" s="8">
        <v>138</v>
      </c>
      <c r="D889" s="8">
        <v>214270</v>
      </c>
      <c r="E889" s="8">
        <f t="shared" si="353"/>
        <v>12700</v>
      </c>
      <c r="F889" s="9">
        <v>7.66</v>
      </c>
      <c r="G889" s="9">
        <v>42.8</v>
      </c>
      <c r="H889" s="8"/>
      <c r="I889" s="8">
        <v>1351</v>
      </c>
      <c r="J889" s="8">
        <f t="shared" si="354"/>
        <v>17157.7</v>
      </c>
      <c r="K889" s="54"/>
      <c r="L889" s="9">
        <v>75.91</v>
      </c>
      <c r="M889" s="8">
        <v>63.01</v>
      </c>
      <c r="N889" s="8">
        <v>163.99</v>
      </c>
      <c r="O889" s="8">
        <v>7.01</v>
      </c>
      <c r="P889" s="8">
        <f t="shared" si="356"/>
        <v>234.01</v>
      </c>
      <c r="Q889" s="8">
        <f t="shared" si="355"/>
        <v>2971.9270000000001</v>
      </c>
      <c r="R889" s="11" t="s">
        <v>121</v>
      </c>
      <c r="S889" s="9">
        <f t="shared" si="357"/>
        <v>398.7671885623576</v>
      </c>
      <c r="T889" s="25">
        <v>0</v>
      </c>
      <c r="W889" s="139">
        <f t="shared" si="321"/>
        <v>21719.149249999999</v>
      </c>
      <c r="X889" s="139">
        <f t="shared" si="328"/>
        <v>22862.991416666668</v>
      </c>
      <c r="Z889" s="139">
        <f t="shared" si="322"/>
        <v>33123.403000000006</v>
      </c>
      <c r="AA889" s="139">
        <f t="shared" si="329"/>
        <v>85644.103000000003</v>
      </c>
      <c r="AC889" s="84">
        <v>8000</v>
      </c>
      <c r="AD889" s="84">
        <v>30000</v>
      </c>
      <c r="AE889" s="84">
        <v>100</v>
      </c>
      <c r="AF889" s="84">
        <v>6</v>
      </c>
      <c r="AG889" s="84">
        <v>10</v>
      </c>
      <c r="AH889" s="84">
        <v>35000</v>
      </c>
    </row>
    <row r="890" spans="1:34" ht="20.100000000000001" customHeight="1">
      <c r="A890" s="65">
        <v>43791</v>
      </c>
      <c r="B890" s="64">
        <v>0.37361111111111112</v>
      </c>
      <c r="C890" s="8">
        <v>163</v>
      </c>
      <c r="D890" s="8">
        <v>230220</v>
      </c>
      <c r="E890" s="8">
        <f t="shared" si="353"/>
        <v>15950</v>
      </c>
      <c r="F890" s="9">
        <v>7.8</v>
      </c>
      <c r="G890" s="9">
        <v>41.2</v>
      </c>
      <c r="H890" s="8"/>
      <c r="I890" s="8">
        <v>1509</v>
      </c>
      <c r="J890" s="8">
        <f t="shared" si="354"/>
        <v>24068.55</v>
      </c>
      <c r="K890" s="54"/>
      <c r="L890" s="9">
        <v>126.3</v>
      </c>
      <c r="M890" s="8">
        <v>69.36</v>
      </c>
      <c r="N890" s="8">
        <v>200.89</v>
      </c>
      <c r="O890" s="8">
        <v>13.17</v>
      </c>
      <c r="P890" s="8">
        <f t="shared" si="356"/>
        <v>283.42</v>
      </c>
      <c r="Q890" s="8">
        <f t="shared" si="355"/>
        <v>4520.549</v>
      </c>
      <c r="R890" s="11" t="s">
        <v>121</v>
      </c>
      <c r="S890" s="9">
        <f t="shared" si="357"/>
        <v>610.32573140390957</v>
      </c>
      <c r="T890" s="25">
        <v>0</v>
      </c>
      <c r="W890" s="139">
        <f t="shared" si="321"/>
        <v>21596.706750000001</v>
      </c>
      <c r="X890" s="139">
        <f t="shared" si="328"/>
        <v>23090.703916666665</v>
      </c>
      <c r="Z890" s="139">
        <f t="shared" si="322"/>
        <v>33613.172999999995</v>
      </c>
      <c r="AA890" s="139">
        <f t="shared" si="329"/>
        <v>82911.553000000014</v>
      </c>
      <c r="AC890" s="84">
        <v>8000</v>
      </c>
      <c r="AD890" s="84">
        <v>30000</v>
      </c>
      <c r="AE890" s="84">
        <v>100</v>
      </c>
      <c r="AF890" s="84">
        <v>6</v>
      </c>
      <c r="AG890" s="84">
        <v>10</v>
      </c>
      <c r="AH890" s="84">
        <v>35000</v>
      </c>
    </row>
    <row r="891" spans="1:34" ht="20.100000000000001" customHeight="1">
      <c r="A891" s="65">
        <v>43798</v>
      </c>
      <c r="B891" s="64">
        <v>0.37361111111111112</v>
      </c>
      <c r="C891" s="8">
        <v>168</v>
      </c>
      <c r="D891" s="8">
        <v>246030</v>
      </c>
      <c r="E891" s="8">
        <f t="shared" si="353"/>
        <v>15810</v>
      </c>
      <c r="F891" s="9">
        <v>7.92</v>
      </c>
      <c r="G891" s="9">
        <v>57.2</v>
      </c>
      <c r="H891" s="8"/>
      <c r="I891" s="8">
        <v>1670</v>
      </c>
      <c r="J891" s="8">
        <f t="shared" si="354"/>
        <v>26402.7</v>
      </c>
      <c r="K891" s="54"/>
      <c r="L891" s="9">
        <v>133.1</v>
      </c>
      <c r="M891" s="8">
        <v>96.879409999999993</v>
      </c>
      <c r="N891" s="8">
        <v>185.66683</v>
      </c>
      <c r="O891" s="8">
        <v>5.6524400000000004</v>
      </c>
      <c r="P891" s="8">
        <f t="shared" si="356"/>
        <v>288.19868000000002</v>
      </c>
      <c r="Q891" s="8">
        <f t="shared" si="355"/>
        <v>4556.4211308000004</v>
      </c>
      <c r="R891" s="11" t="s">
        <v>121</v>
      </c>
      <c r="S891" s="9">
        <f t="shared" si="357"/>
        <v>604.54265854424102</v>
      </c>
      <c r="T891" s="25">
        <v>0</v>
      </c>
      <c r="W891" s="139">
        <f t="shared" si="321"/>
        <v>22668.3825</v>
      </c>
      <c r="X891" s="139">
        <f t="shared" si="328"/>
        <v>23778.905583333337</v>
      </c>
      <c r="Z891" s="139">
        <f t="shared" si="322"/>
        <v>29326.47</v>
      </c>
      <c r="AA891" s="139">
        <f t="shared" si="329"/>
        <v>74653.132999999973</v>
      </c>
      <c r="AC891" s="84">
        <v>8000</v>
      </c>
      <c r="AD891" s="84">
        <v>30000</v>
      </c>
      <c r="AE891" s="84">
        <v>100</v>
      </c>
      <c r="AF891" s="84">
        <v>6</v>
      </c>
      <c r="AG891" s="84">
        <v>10</v>
      </c>
      <c r="AH891" s="84">
        <v>35000</v>
      </c>
    </row>
    <row r="892" spans="1:34" ht="20.100000000000001" customHeight="1">
      <c r="A892" s="65">
        <v>43805</v>
      </c>
      <c r="B892" s="64">
        <v>0.37083333333333335</v>
      </c>
      <c r="C892" s="8">
        <v>145</v>
      </c>
      <c r="D892" s="8">
        <v>259530</v>
      </c>
      <c r="E892" s="8">
        <f t="shared" ref="E892:E897" si="358">D892-D891</f>
        <v>13500</v>
      </c>
      <c r="F892" s="9">
        <v>7.62</v>
      </c>
      <c r="G892" s="9">
        <v>60.8</v>
      </c>
      <c r="H892" s="8"/>
      <c r="I892" s="8">
        <v>1710</v>
      </c>
      <c r="J892" s="8">
        <f t="shared" ref="J892:J897" si="359">E892*I892/1000</f>
        <v>23085</v>
      </c>
      <c r="K892" s="54"/>
      <c r="L892" s="9">
        <v>95.56</v>
      </c>
      <c r="M892" s="8">
        <v>122.22</v>
      </c>
      <c r="N892" s="8">
        <v>210.84</v>
      </c>
      <c r="O892" s="8">
        <v>5.5</v>
      </c>
      <c r="P892" s="8">
        <f t="shared" si="356"/>
        <v>338.56</v>
      </c>
      <c r="Q892" s="8">
        <f t="shared" ref="Q892:Q897" si="360">E892*P892/1000</f>
        <v>4570.5600000000004</v>
      </c>
      <c r="R892" s="11" t="s">
        <v>121</v>
      </c>
      <c r="S892" s="9">
        <f t="shared" si="357"/>
        <v>603.92276177219844</v>
      </c>
      <c r="T892" s="25">
        <v>5.77</v>
      </c>
      <c r="W892" s="139">
        <f t="shared" si="321"/>
        <v>22678.487499999999</v>
      </c>
      <c r="X892" s="139">
        <f t="shared" si="328"/>
        <v>23249.673916666667</v>
      </c>
      <c r="Z892" s="139">
        <f t="shared" si="322"/>
        <v>29286.050000000003</v>
      </c>
      <c r="AA892" s="139">
        <f t="shared" si="329"/>
        <v>81003.913</v>
      </c>
      <c r="AC892" s="84">
        <v>8000</v>
      </c>
      <c r="AD892" s="84">
        <v>30000</v>
      </c>
      <c r="AE892" s="84">
        <v>100</v>
      </c>
      <c r="AF892" s="84">
        <v>6</v>
      </c>
      <c r="AG892" s="84">
        <v>10</v>
      </c>
      <c r="AH892" s="84">
        <v>35000</v>
      </c>
    </row>
    <row r="893" spans="1:34" ht="20.100000000000001" customHeight="1">
      <c r="A893" s="65">
        <v>43812</v>
      </c>
      <c r="B893" s="64">
        <v>0.37708333333333338</v>
      </c>
      <c r="C893" s="8">
        <v>152</v>
      </c>
      <c r="D893" s="8">
        <v>273360</v>
      </c>
      <c r="E893" s="8">
        <f t="shared" si="358"/>
        <v>13830</v>
      </c>
      <c r="F893" s="9">
        <v>7.89</v>
      </c>
      <c r="G893" s="9">
        <v>42.4</v>
      </c>
      <c r="H893" s="8"/>
      <c r="I893" s="8">
        <v>1423</v>
      </c>
      <c r="J893" s="8">
        <f t="shared" si="359"/>
        <v>19680.09</v>
      </c>
      <c r="K893" s="54"/>
      <c r="L893" s="9">
        <v>81.38</v>
      </c>
      <c r="M893" s="8">
        <v>83.6</v>
      </c>
      <c r="N893" s="8">
        <v>189.4</v>
      </c>
      <c r="O893" s="8">
        <v>10.58</v>
      </c>
      <c r="P893" s="8">
        <f t="shared" si="356"/>
        <v>283.58</v>
      </c>
      <c r="Q893" s="8">
        <f t="shared" si="360"/>
        <v>3921.9114</v>
      </c>
      <c r="R893" s="11">
        <v>2</v>
      </c>
      <c r="S893" s="9">
        <f t="shared" si="357"/>
        <v>524.9786802076494</v>
      </c>
      <c r="T893" s="25">
        <v>2.14</v>
      </c>
      <c r="W893" s="139">
        <f t="shared" si="321"/>
        <v>23309.084999999999</v>
      </c>
      <c r="X893" s="139">
        <f t="shared" si="328"/>
        <v>22875.924750000006</v>
      </c>
      <c r="Z893" s="139">
        <f t="shared" si="322"/>
        <v>26763.660000000003</v>
      </c>
      <c r="AA893" s="139">
        <f t="shared" si="329"/>
        <v>85488.902999999933</v>
      </c>
      <c r="AC893" s="84">
        <v>8000</v>
      </c>
      <c r="AD893" s="84">
        <v>30000</v>
      </c>
      <c r="AE893" s="84">
        <v>100</v>
      </c>
      <c r="AF893" s="84">
        <v>6</v>
      </c>
      <c r="AG893" s="84">
        <v>10</v>
      </c>
      <c r="AH893" s="84">
        <v>35000</v>
      </c>
    </row>
    <row r="894" spans="1:34" ht="20.100000000000001" customHeight="1">
      <c r="A894" s="65">
        <v>43819</v>
      </c>
      <c r="B894" s="64">
        <v>0.37916666666666665</v>
      </c>
      <c r="C894" s="8">
        <v>176</v>
      </c>
      <c r="D894" s="8">
        <v>290290</v>
      </c>
      <c r="E894" s="8">
        <f t="shared" si="358"/>
        <v>16930</v>
      </c>
      <c r="F894" s="9">
        <v>7.9</v>
      </c>
      <c r="G894" s="9">
        <v>66.400000000000006</v>
      </c>
      <c r="H894" s="8"/>
      <c r="I894" s="8">
        <v>1508</v>
      </c>
      <c r="J894" s="8">
        <f t="shared" si="359"/>
        <v>25530.44</v>
      </c>
      <c r="K894" s="54"/>
      <c r="L894" s="9">
        <v>127.2</v>
      </c>
      <c r="M894" s="8">
        <v>100.16</v>
      </c>
      <c r="N894" s="8">
        <v>165.3</v>
      </c>
      <c r="O894" s="8">
        <v>19.07</v>
      </c>
      <c r="P894" s="8">
        <f t="shared" ref="P894:P899" si="361">M894+N894+O894</f>
        <v>284.53000000000003</v>
      </c>
      <c r="Q894" s="8">
        <f t="shared" si="360"/>
        <v>4817.0929000000006</v>
      </c>
      <c r="R894" s="11" t="s">
        <v>120</v>
      </c>
      <c r="S894" s="9">
        <f t="shared" ref="S894:S899" si="362">((O894*14/87)+(N894*14/101)+(M894*14/117))*(E894/1000)</f>
        <v>642.77393163968929</v>
      </c>
      <c r="T894" s="25">
        <v>0</v>
      </c>
      <c r="W894" s="139">
        <f t="shared" si="321"/>
        <v>23674.557499999999</v>
      </c>
      <c r="X894" s="139">
        <f t="shared" si="328"/>
        <v>22759.781416666665</v>
      </c>
      <c r="Z894" s="139">
        <f t="shared" si="322"/>
        <v>25301.770000000004</v>
      </c>
      <c r="AA894" s="139">
        <f t="shared" si="329"/>
        <v>86882.623000000021</v>
      </c>
      <c r="AC894" s="84">
        <v>8000</v>
      </c>
      <c r="AD894" s="84">
        <v>30000</v>
      </c>
      <c r="AE894" s="84">
        <v>100</v>
      </c>
      <c r="AF894" s="84">
        <v>6</v>
      </c>
      <c r="AG894" s="84">
        <v>10</v>
      </c>
      <c r="AH894" s="84">
        <v>35000</v>
      </c>
    </row>
    <row r="895" spans="1:34" ht="20.100000000000001" customHeight="1">
      <c r="A895" s="65">
        <v>43826</v>
      </c>
      <c r="B895" s="64">
        <v>0.36458333333333331</v>
      </c>
      <c r="C895" s="8">
        <v>185</v>
      </c>
      <c r="D895" s="8">
        <v>307820</v>
      </c>
      <c r="E895" s="8">
        <f t="shared" si="358"/>
        <v>17530</v>
      </c>
      <c r="F895" s="9">
        <v>7.72</v>
      </c>
      <c r="G895" s="9">
        <v>36.4</v>
      </c>
      <c r="H895" s="8"/>
      <c r="I895" s="8">
        <v>1490</v>
      </c>
      <c r="J895" s="8">
        <f t="shared" si="359"/>
        <v>26119.7</v>
      </c>
      <c r="K895" s="54"/>
      <c r="L895" s="9">
        <v>120.3</v>
      </c>
      <c r="M895" s="8">
        <v>91.33</v>
      </c>
      <c r="N895" s="8">
        <v>183.43</v>
      </c>
      <c r="O895" s="8">
        <v>6.77</v>
      </c>
      <c r="P895" s="8">
        <f t="shared" si="361"/>
        <v>281.52999999999997</v>
      </c>
      <c r="Q895" s="8">
        <f t="shared" si="360"/>
        <v>4935.2208999999993</v>
      </c>
      <c r="R895" s="11" t="s">
        <v>121</v>
      </c>
      <c r="S895" s="9">
        <f t="shared" si="362"/>
        <v>656.38879637985019</v>
      </c>
      <c r="T895" s="25">
        <v>0</v>
      </c>
      <c r="W895" s="139">
        <f t="shared" si="321"/>
        <v>23603.807499999999</v>
      </c>
      <c r="X895" s="139">
        <f t="shared" si="328"/>
        <v>22802.073083333333</v>
      </c>
      <c r="Z895" s="139">
        <f t="shared" si="322"/>
        <v>25584.770000000004</v>
      </c>
      <c r="AA895" s="139">
        <f t="shared" si="329"/>
        <v>86375.123000000021</v>
      </c>
      <c r="AC895" s="84">
        <v>8000</v>
      </c>
      <c r="AD895" s="84">
        <v>30000</v>
      </c>
      <c r="AE895" s="84">
        <v>100</v>
      </c>
      <c r="AF895" s="84">
        <v>6</v>
      </c>
      <c r="AG895" s="84">
        <v>10</v>
      </c>
      <c r="AH895" s="84">
        <v>35000</v>
      </c>
    </row>
    <row r="896" spans="1:34" ht="20.100000000000001" customHeight="1">
      <c r="A896" s="65">
        <v>43833</v>
      </c>
      <c r="B896" s="64">
        <v>0.37291666666666662</v>
      </c>
      <c r="C896" s="8">
        <v>193</v>
      </c>
      <c r="D896" s="8">
        <v>326090</v>
      </c>
      <c r="E896" s="8">
        <f t="shared" si="358"/>
        <v>18270</v>
      </c>
      <c r="F896" s="9">
        <v>7.77</v>
      </c>
      <c r="G896" s="9">
        <v>26.4</v>
      </c>
      <c r="H896" s="8"/>
      <c r="I896" s="8">
        <v>1539</v>
      </c>
      <c r="J896" s="8">
        <f t="shared" si="359"/>
        <v>28117.53</v>
      </c>
      <c r="K896" s="54"/>
      <c r="L896" s="9">
        <v>133.1</v>
      </c>
      <c r="M896" s="8">
        <v>108.99</v>
      </c>
      <c r="N896" s="8">
        <v>155.97</v>
      </c>
      <c r="O896" s="8">
        <v>7.85</v>
      </c>
      <c r="P896" s="8">
        <f t="shared" si="361"/>
        <v>272.81</v>
      </c>
      <c r="Q896" s="8">
        <f t="shared" si="360"/>
        <v>4984.2386999999999</v>
      </c>
      <c r="R896" s="11" t="s">
        <v>120</v>
      </c>
      <c r="S896" s="9">
        <f t="shared" si="362"/>
        <v>656.33807204874324</v>
      </c>
      <c r="T896" s="25">
        <v>0</v>
      </c>
      <c r="W896" s="139">
        <f t="shared" si="321"/>
        <v>24861.94</v>
      </c>
      <c r="X896" s="139">
        <f t="shared" si="328"/>
        <v>23330.552249999997</v>
      </c>
      <c r="Z896" s="139">
        <f t="shared" si="322"/>
        <v>20552.240000000005</v>
      </c>
      <c r="AA896" s="139">
        <f t="shared" si="329"/>
        <v>80033.373000000021</v>
      </c>
      <c r="AC896" s="84">
        <v>8000</v>
      </c>
      <c r="AD896" s="84">
        <v>30000</v>
      </c>
      <c r="AE896" s="84">
        <v>100</v>
      </c>
      <c r="AF896" s="84">
        <v>6</v>
      </c>
      <c r="AG896" s="84">
        <v>10</v>
      </c>
      <c r="AH896" s="84">
        <v>35000</v>
      </c>
    </row>
    <row r="897" spans="1:34" ht="20.100000000000001" customHeight="1">
      <c r="A897" s="65">
        <v>43840</v>
      </c>
      <c r="B897" s="64">
        <v>0.37777777777777777</v>
      </c>
      <c r="C897" s="8">
        <v>164</v>
      </c>
      <c r="D897" s="8">
        <v>341300</v>
      </c>
      <c r="E897" s="8">
        <f t="shared" si="358"/>
        <v>15210</v>
      </c>
      <c r="F897" s="9">
        <v>7.62</v>
      </c>
      <c r="G897" s="9">
        <v>46</v>
      </c>
      <c r="H897" s="8"/>
      <c r="I897" s="8">
        <v>1547</v>
      </c>
      <c r="J897" s="8">
        <f t="shared" si="359"/>
        <v>23529.87</v>
      </c>
      <c r="K897" s="54"/>
      <c r="L897" s="9">
        <v>82.41</v>
      </c>
      <c r="M897" s="8">
        <v>93.36</v>
      </c>
      <c r="N897" s="8">
        <v>164.71</v>
      </c>
      <c r="O897" s="8">
        <v>9.65</v>
      </c>
      <c r="P897" s="8">
        <f t="shared" si="361"/>
        <v>267.71999999999997</v>
      </c>
      <c r="Q897" s="8">
        <f t="shared" si="360"/>
        <v>4072.0211999999997</v>
      </c>
      <c r="R897" s="11" t="s">
        <v>120</v>
      </c>
      <c r="S897" s="9">
        <f t="shared" si="362"/>
        <v>540.7952722430864</v>
      </c>
      <c r="T897" s="25">
        <v>0</v>
      </c>
      <c r="W897" s="139">
        <f t="shared" si="321"/>
        <v>25824.384999999998</v>
      </c>
      <c r="X897" s="139">
        <f t="shared" si="328"/>
        <v>23617.53975</v>
      </c>
      <c r="Z897" s="139">
        <f t="shared" si="322"/>
        <v>16702.460000000006</v>
      </c>
      <c r="AA897" s="139">
        <f t="shared" si="329"/>
        <v>76589.522999999986</v>
      </c>
      <c r="AC897" s="84">
        <v>8000</v>
      </c>
      <c r="AD897" s="84">
        <v>30000</v>
      </c>
      <c r="AE897" s="84">
        <v>100</v>
      </c>
      <c r="AF897" s="84">
        <v>6</v>
      </c>
      <c r="AG897" s="84">
        <v>10</v>
      </c>
      <c r="AH897" s="84">
        <v>35000</v>
      </c>
    </row>
    <row r="898" spans="1:34" ht="20.100000000000001" customHeight="1">
      <c r="A898" s="65">
        <v>43847</v>
      </c>
      <c r="B898" s="64">
        <v>0.37152777777777773</v>
      </c>
      <c r="C898" s="8">
        <v>162</v>
      </c>
      <c r="D898" s="8">
        <v>356370</v>
      </c>
      <c r="E898" s="8">
        <f t="shared" ref="E898:E903" si="363">D898-D897</f>
        <v>15070</v>
      </c>
      <c r="F898" s="9">
        <v>7.63</v>
      </c>
      <c r="G898" s="9">
        <v>36.799999999999997</v>
      </c>
      <c r="H898" s="8"/>
      <c r="I898" s="8">
        <v>1160</v>
      </c>
      <c r="J898" s="8">
        <f t="shared" ref="J898:J903" si="364">E898*I898/1000</f>
        <v>17481.2</v>
      </c>
      <c r="K898" s="54"/>
      <c r="L898" s="9">
        <v>78.900000000000006</v>
      </c>
      <c r="M898" s="8">
        <v>42.15</v>
      </c>
      <c r="N898" s="8">
        <v>170.97</v>
      </c>
      <c r="O898" s="8">
        <v>14.84</v>
      </c>
      <c r="P898" s="8">
        <f t="shared" si="361"/>
        <v>227.96</v>
      </c>
      <c r="Q898" s="8">
        <f t="shared" ref="Q898:Q903" si="365">E898*P898/1000</f>
        <v>3435.3572000000004</v>
      </c>
      <c r="R898" s="11" t="s">
        <v>121</v>
      </c>
      <c r="S898" s="9">
        <f t="shared" si="362"/>
        <v>469.13584535896558</v>
      </c>
      <c r="T898" s="25">
        <v>0</v>
      </c>
      <c r="W898" s="139">
        <f t="shared" si="321"/>
        <v>23812.074999999997</v>
      </c>
      <c r="X898" s="139">
        <f t="shared" si="328"/>
        <v>23027.779750000002</v>
      </c>
      <c r="Z898" s="139">
        <f t="shared" si="322"/>
        <v>24751.700000000012</v>
      </c>
      <c r="AA898" s="139">
        <f t="shared" si="329"/>
        <v>83666.642999999982</v>
      </c>
      <c r="AC898" s="84">
        <v>8000</v>
      </c>
      <c r="AD898" s="84">
        <v>30000</v>
      </c>
      <c r="AE898" s="84">
        <v>100</v>
      </c>
      <c r="AF898" s="84">
        <v>6</v>
      </c>
      <c r="AG898" s="84">
        <v>10</v>
      </c>
      <c r="AH898" s="84">
        <v>35000</v>
      </c>
    </row>
    <row r="899" spans="1:34" ht="20.100000000000001" customHeight="1">
      <c r="A899" s="65">
        <v>43854</v>
      </c>
      <c r="B899" s="64">
        <v>0.36805555555555558</v>
      </c>
      <c r="C899" s="8">
        <v>175</v>
      </c>
      <c r="D899" s="8">
        <v>373070</v>
      </c>
      <c r="E899" s="8">
        <f t="shared" si="363"/>
        <v>16700</v>
      </c>
      <c r="F899" s="9">
        <v>7.79</v>
      </c>
      <c r="G899" s="9">
        <v>20</v>
      </c>
      <c r="H899" s="8"/>
      <c r="I899" s="8">
        <v>1526</v>
      </c>
      <c r="J899" s="8">
        <f t="shared" si="364"/>
        <v>25484.2</v>
      </c>
      <c r="K899" s="54"/>
      <c r="L899" s="9">
        <v>133.5</v>
      </c>
      <c r="M899" s="8">
        <v>90.04</v>
      </c>
      <c r="N899" s="8">
        <v>175.66</v>
      </c>
      <c r="O899" s="8">
        <v>24</v>
      </c>
      <c r="P899" s="8">
        <f t="shared" si="361"/>
        <v>289.7</v>
      </c>
      <c r="Q899" s="8">
        <f t="shared" si="365"/>
        <v>4837.99</v>
      </c>
      <c r="R899" s="11" t="s">
        <v>121</v>
      </c>
      <c r="S899" s="9">
        <f t="shared" si="362"/>
        <v>651.04944907541153</v>
      </c>
      <c r="T899" s="25">
        <v>0</v>
      </c>
      <c r="W899" s="139">
        <f t="shared" si="321"/>
        <v>23653.199999999997</v>
      </c>
      <c r="X899" s="139">
        <f t="shared" si="328"/>
        <v>23308.463333333333</v>
      </c>
      <c r="Z899" s="139">
        <f t="shared" si="322"/>
        <v>25387.200000000012</v>
      </c>
      <c r="AA899" s="139">
        <f t="shared" si="329"/>
        <v>80298.44</v>
      </c>
      <c r="AC899" s="84">
        <v>8000</v>
      </c>
      <c r="AD899" s="84">
        <v>30000</v>
      </c>
      <c r="AE899" s="84">
        <v>100</v>
      </c>
      <c r="AF899" s="84">
        <v>6</v>
      </c>
      <c r="AG899" s="84">
        <v>10</v>
      </c>
      <c r="AH899" s="84">
        <v>35000</v>
      </c>
    </row>
    <row r="900" spans="1:34" ht="20.100000000000001" customHeight="1">
      <c r="A900" s="65">
        <v>43861</v>
      </c>
      <c r="B900" s="64">
        <v>0.375</v>
      </c>
      <c r="C900" s="8">
        <v>176</v>
      </c>
      <c r="D900" s="8">
        <v>389660</v>
      </c>
      <c r="E900" s="8">
        <f t="shared" si="363"/>
        <v>16590</v>
      </c>
      <c r="F900" s="9">
        <v>7.67</v>
      </c>
      <c r="G900" s="9">
        <v>36.4</v>
      </c>
      <c r="H900" s="8"/>
      <c r="I900" s="8">
        <v>1642</v>
      </c>
      <c r="J900" s="8">
        <f t="shared" si="364"/>
        <v>27240.78</v>
      </c>
      <c r="K900" s="54"/>
      <c r="L900" s="9">
        <v>112.3</v>
      </c>
      <c r="M900" s="8">
        <v>106.34</v>
      </c>
      <c r="N900" s="8">
        <v>252.75</v>
      </c>
      <c r="O900" s="8">
        <v>14.36</v>
      </c>
      <c r="P900" s="8">
        <f t="shared" ref="P900:P905" si="366">M900+N900+O900</f>
        <v>373.45000000000005</v>
      </c>
      <c r="Q900" s="8">
        <f t="shared" si="365"/>
        <v>6195.5355000000009</v>
      </c>
      <c r="R900" s="11" t="s">
        <v>120</v>
      </c>
      <c r="S900" s="9">
        <f t="shared" ref="S900:S905" si="367">((O900*14/87)+(N900*14/101)+(M900*14/117))*(E900/1000)</f>
        <v>830.65968259929446</v>
      </c>
      <c r="T900" s="25">
        <v>0</v>
      </c>
      <c r="W900" s="139">
        <f t="shared" si="321"/>
        <v>23434.012500000001</v>
      </c>
      <c r="X900" s="139">
        <f t="shared" si="328"/>
        <v>23658.146666666667</v>
      </c>
      <c r="Z900" s="139">
        <f t="shared" si="322"/>
        <v>26263.949999999997</v>
      </c>
      <c r="AA900" s="139">
        <f t="shared" si="329"/>
        <v>76102.239999999991</v>
      </c>
      <c r="AC900" s="84">
        <v>8000</v>
      </c>
      <c r="AD900" s="84">
        <v>30000</v>
      </c>
      <c r="AE900" s="84">
        <v>100</v>
      </c>
      <c r="AF900" s="84">
        <v>6</v>
      </c>
      <c r="AG900" s="84">
        <v>10</v>
      </c>
      <c r="AH900" s="84">
        <v>35000</v>
      </c>
    </row>
    <row r="901" spans="1:34" ht="20.100000000000001" customHeight="1">
      <c r="A901" s="65">
        <v>43868</v>
      </c>
      <c r="B901" s="64">
        <v>0.37152777777777773</v>
      </c>
      <c r="C901" s="8">
        <v>161</v>
      </c>
      <c r="D901" s="8">
        <v>405740</v>
      </c>
      <c r="E901" s="8">
        <f t="shared" si="363"/>
        <v>16080</v>
      </c>
      <c r="F901" s="9">
        <v>7.71</v>
      </c>
      <c r="G901" s="9">
        <v>50</v>
      </c>
      <c r="H901" s="8"/>
      <c r="I901" s="8">
        <v>1486</v>
      </c>
      <c r="J901" s="8">
        <f t="shared" si="364"/>
        <v>23894.880000000001</v>
      </c>
      <c r="K901" s="54"/>
      <c r="L901" s="9">
        <v>75.81</v>
      </c>
      <c r="M901" s="8">
        <v>19.489999999999998</v>
      </c>
      <c r="N901" s="8">
        <v>255.74</v>
      </c>
      <c r="O901" s="8">
        <v>8.9</v>
      </c>
      <c r="P901" s="8">
        <f t="shared" si="366"/>
        <v>284.13</v>
      </c>
      <c r="Q901" s="8">
        <f t="shared" si="365"/>
        <v>4568.8104000000003</v>
      </c>
      <c r="R901" s="11" t="s">
        <v>120</v>
      </c>
      <c r="S901" s="9">
        <f t="shared" si="367"/>
        <v>630.55194750286705</v>
      </c>
      <c r="T901" s="25">
        <v>0</v>
      </c>
      <c r="W901" s="139">
        <f t="shared" si="321"/>
        <v>23525.264999999999</v>
      </c>
      <c r="X901" s="139">
        <f t="shared" si="328"/>
        <v>24219.578333333338</v>
      </c>
      <c r="Z901" s="139">
        <f t="shared" si="322"/>
        <v>25898.940000000002</v>
      </c>
      <c r="AA901" s="139">
        <f t="shared" si="329"/>
        <v>69365.059999999939</v>
      </c>
      <c r="AC901" s="84">
        <v>8000</v>
      </c>
      <c r="AD901" s="84">
        <v>30000</v>
      </c>
      <c r="AE901" s="84">
        <v>100</v>
      </c>
      <c r="AF901" s="84">
        <v>6</v>
      </c>
      <c r="AG901" s="84">
        <v>10</v>
      </c>
      <c r="AH901" s="84">
        <v>35000</v>
      </c>
    </row>
    <row r="902" spans="1:34" ht="20.100000000000001" customHeight="1">
      <c r="A902" s="65">
        <v>43875</v>
      </c>
      <c r="B902" s="64">
        <v>0.37986111111111115</v>
      </c>
      <c r="C902" s="8">
        <v>196</v>
      </c>
      <c r="D902" s="8">
        <v>423340</v>
      </c>
      <c r="E902" s="8">
        <f t="shared" si="363"/>
        <v>17600</v>
      </c>
      <c r="F902" s="9">
        <v>7.78</v>
      </c>
      <c r="G902" s="9">
        <v>31.6</v>
      </c>
      <c r="H902" s="8"/>
      <c r="I902" s="8">
        <v>1310</v>
      </c>
      <c r="J902" s="8">
        <f t="shared" si="364"/>
        <v>23056</v>
      </c>
      <c r="K902" s="54"/>
      <c r="L902" s="9">
        <v>102.6</v>
      </c>
      <c r="M902" s="8">
        <v>25.97</v>
      </c>
      <c r="N902" s="8">
        <v>85.58</v>
      </c>
      <c r="O902" s="8">
        <v>4.91</v>
      </c>
      <c r="P902" s="8">
        <f t="shared" si="366"/>
        <v>116.46</v>
      </c>
      <c r="Q902" s="8">
        <f t="shared" si="365"/>
        <v>2049.6959999999999</v>
      </c>
      <c r="R902" s="11" t="s">
        <v>120</v>
      </c>
      <c r="S902" s="9">
        <f t="shared" si="367"/>
        <v>277.37970598757488</v>
      </c>
      <c r="T902" s="25">
        <v>0</v>
      </c>
      <c r="W902" s="139">
        <f t="shared" si="321"/>
        <v>24918.965</v>
      </c>
      <c r="X902" s="139">
        <f t="shared" si="328"/>
        <v>24135.199166666669</v>
      </c>
      <c r="Z902" s="139">
        <f t="shared" si="322"/>
        <v>20324.14</v>
      </c>
      <c r="AA902" s="139">
        <f t="shared" si="329"/>
        <v>70377.609999999986</v>
      </c>
      <c r="AC902" s="84">
        <v>8000</v>
      </c>
      <c r="AD902" s="84">
        <v>30000</v>
      </c>
      <c r="AE902" s="84">
        <v>100</v>
      </c>
      <c r="AF902" s="84">
        <v>6</v>
      </c>
      <c r="AG902" s="84">
        <v>10</v>
      </c>
      <c r="AH902" s="84">
        <v>35000</v>
      </c>
    </row>
    <row r="903" spans="1:34" ht="20.100000000000001" customHeight="1">
      <c r="A903" s="65">
        <v>43882</v>
      </c>
      <c r="B903" s="64">
        <v>0.37152777777777773</v>
      </c>
      <c r="C903" s="8">
        <v>186</v>
      </c>
      <c r="D903" s="8">
        <v>441980</v>
      </c>
      <c r="E903" s="8">
        <f t="shared" si="363"/>
        <v>18640</v>
      </c>
      <c r="F903" s="9">
        <v>7.94</v>
      </c>
      <c r="G903" s="9">
        <v>34.4</v>
      </c>
      <c r="H903" s="8"/>
      <c r="I903" s="8">
        <v>1353</v>
      </c>
      <c r="J903" s="8">
        <f t="shared" si="364"/>
        <v>25219.919999999998</v>
      </c>
      <c r="K903" s="54"/>
      <c r="L903" s="9">
        <v>130.80000000000001</v>
      </c>
      <c r="M903" s="8">
        <v>61.13</v>
      </c>
      <c r="N903" s="8">
        <v>183.21</v>
      </c>
      <c r="O903" s="8">
        <v>7.6</v>
      </c>
      <c r="P903" s="8">
        <f t="shared" si="366"/>
        <v>251.94</v>
      </c>
      <c r="Q903" s="8">
        <f t="shared" si="365"/>
        <v>4696.1615999999995</v>
      </c>
      <c r="R903" s="11" t="s">
        <v>121</v>
      </c>
      <c r="S903" s="9">
        <f t="shared" si="367"/>
        <v>632.51363462924542</v>
      </c>
      <c r="T903" s="25">
        <v>0</v>
      </c>
      <c r="W903" s="139">
        <f t="shared" si="321"/>
        <v>24852.895</v>
      </c>
      <c r="X903" s="139">
        <f t="shared" si="328"/>
        <v>24036.63416666667</v>
      </c>
      <c r="Z903" s="139">
        <f t="shared" si="322"/>
        <v>20588.419999999998</v>
      </c>
      <c r="AA903" s="139">
        <f t="shared" si="329"/>
        <v>71560.389999999956</v>
      </c>
      <c r="AC903" s="84">
        <v>8000</v>
      </c>
      <c r="AD903" s="84">
        <v>30000</v>
      </c>
      <c r="AE903" s="84">
        <v>100</v>
      </c>
      <c r="AF903" s="84">
        <v>6</v>
      </c>
      <c r="AG903" s="84">
        <v>10</v>
      </c>
      <c r="AH903" s="84">
        <v>35000</v>
      </c>
    </row>
    <row r="904" spans="1:34" ht="20.100000000000001" customHeight="1">
      <c r="A904" s="65">
        <v>43889</v>
      </c>
      <c r="B904" s="64">
        <v>0.375</v>
      </c>
      <c r="C904" s="8">
        <v>185</v>
      </c>
      <c r="D904" s="8">
        <v>460430</v>
      </c>
      <c r="E904" s="8">
        <f>D904-D903</f>
        <v>18450</v>
      </c>
      <c r="F904" s="9">
        <v>7.73</v>
      </c>
      <c r="G904" s="9">
        <v>41.2</v>
      </c>
      <c r="H904" s="8"/>
      <c r="I904" s="8">
        <v>1312</v>
      </c>
      <c r="J904" s="8">
        <f t="shared" ref="J904:J909" si="368">E904*I904/1000</f>
        <v>24206.400000000001</v>
      </c>
      <c r="K904" s="54"/>
      <c r="L904" s="9">
        <v>129.16</v>
      </c>
      <c r="M904" s="8">
        <v>16.75</v>
      </c>
      <c r="N904" s="8">
        <v>179.9</v>
      </c>
      <c r="O904" s="8">
        <v>106.7</v>
      </c>
      <c r="P904" s="8">
        <f t="shared" si="366"/>
        <v>303.35000000000002</v>
      </c>
      <c r="Q904" s="8">
        <f t="shared" ref="Q904:Q909" si="369">E904*P904/1000</f>
        <v>5596.8074999999999</v>
      </c>
      <c r="R904" s="11" t="s">
        <v>121</v>
      </c>
      <c r="S904" s="9">
        <f t="shared" si="367"/>
        <v>813.84835793261016</v>
      </c>
      <c r="T904" s="25">
        <v>0</v>
      </c>
      <c r="W904" s="139">
        <f t="shared" si="321"/>
        <v>24094.300000000003</v>
      </c>
      <c r="X904" s="139">
        <f t="shared" si="328"/>
        <v>24130.084166666667</v>
      </c>
      <c r="Z904" s="139">
        <f t="shared" si="322"/>
        <v>23622.799999999988</v>
      </c>
      <c r="AA904" s="139">
        <f t="shared" si="329"/>
        <v>70438.989999999991</v>
      </c>
      <c r="AC904" s="84">
        <v>8000</v>
      </c>
      <c r="AD904" s="84">
        <v>30000</v>
      </c>
      <c r="AE904" s="84">
        <v>100</v>
      </c>
      <c r="AF904" s="84">
        <v>6</v>
      </c>
      <c r="AG904" s="84">
        <v>10</v>
      </c>
      <c r="AH904" s="84">
        <v>35000</v>
      </c>
    </row>
    <row r="905" spans="1:34" ht="20.100000000000001" customHeight="1">
      <c r="A905" s="65">
        <v>43896</v>
      </c>
      <c r="B905" s="64">
        <v>0.375</v>
      </c>
      <c r="C905" s="8">
        <v>157</v>
      </c>
      <c r="D905" s="8">
        <v>476120</v>
      </c>
      <c r="E905" s="8">
        <f>D905-D904</f>
        <v>15690</v>
      </c>
      <c r="F905" s="9">
        <v>7.37</v>
      </c>
      <c r="G905" s="9">
        <v>51.6</v>
      </c>
      <c r="H905" s="8"/>
      <c r="I905" s="8">
        <v>1250</v>
      </c>
      <c r="J905" s="8">
        <f t="shared" si="368"/>
        <v>19612.5</v>
      </c>
      <c r="K905" s="54"/>
      <c r="L905" s="9">
        <v>47.88</v>
      </c>
      <c r="M905" s="8">
        <v>69.73</v>
      </c>
      <c r="N905" s="8">
        <v>151.63999999999999</v>
      </c>
      <c r="O905" s="8">
        <v>69.48</v>
      </c>
      <c r="P905" s="8">
        <f t="shared" si="366"/>
        <v>290.85000000000002</v>
      </c>
      <c r="Q905" s="8">
        <f t="shared" si="369"/>
        <v>4563.4364999999998</v>
      </c>
      <c r="R905" s="11" t="s">
        <v>121</v>
      </c>
      <c r="S905" s="9">
        <f t="shared" si="367"/>
        <v>636.13310502578099</v>
      </c>
      <c r="T905" s="25">
        <v>0</v>
      </c>
      <c r="W905" s="139">
        <f t="shared" si="321"/>
        <v>23023.705000000002</v>
      </c>
      <c r="X905" s="139">
        <f t="shared" si="328"/>
        <v>24124.451666666671</v>
      </c>
      <c r="Z905" s="139">
        <f t="shared" si="322"/>
        <v>27905.179999999993</v>
      </c>
      <c r="AA905" s="139">
        <f t="shared" si="329"/>
        <v>70506.579999999958</v>
      </c>
      <c r="AC905" s="84">
        <v>8000</v>
      </c>
      <c r="AD905" s="84">
        <v>30000</v>
      </c>
      <c r="AE905" s="84">
        <v>100</v>
      </c>
      <c r="AF905" s="84">
        <v>6</v>
      </c>
      <c r="AG905" s="84">
        <v>10</v>
      </c>
      <c r="AH905" s="84">
        <v>35000</v>
      </c>
    </row>
    <row r="906" spans="1:34" ht="20.100000000000001" customHeight="1">
      <c r="A906" s="65">
        <v>43903</v>
      </c>
      <c r="B906" s="64">
        <v>0.37152777777777773</v>
      </c>
      <c r="C906" s="8">
        <v>43</v>
      </c>
      <c r="D906" s="8">
        <v>493490</v>
      </c>
      <c r="E906" s="8">
        <f>D906-D905</f>
        <v>17370</v>
      </c>
      <c r="F906" s="9">
        <v>7.3</v>
      </c>
      <c r="G906" s="9">
        <v>48.8</v>
      </c>
      <c r="H906" s="8"/>
      <c r="I906" s="8">
        <v>1201.5</v>
      </c>
      <c r="J906" s="8">
        <f t="shared" si="368"/>
        <v>20870.055</v>
      </c>
      <c r="K906" s="54"/>
      <c r="L906" s="9">
        <v>78.150000000000006</v>
      </c>
      <c r="M906" s="8">
        <v>0</v>
      </c>
      <c r="N906" s="8">
        <v>130.58000000000001</v>
      </c>
      <c r="O906" s="8">
        <v>65.414000000000001</v>
      </c>
      <c r="P906" s="8">
        <f t="shared" ref="P906:P911" si="370">M906+N906+O906</f>
        <v>195.99400000000003</v>
      </c>
      <c r="Q906" s="8">
        <f t="shared" si="369"/>
        <v>3404.4157800000003</v>
      </c>
      <c r="R906" s="11" t="s">
        <v>121</v>
      </c>
      <c r="S906" s="9">
        <f t="shared" ref="S906:S911" si="371">((O906*14/87)+(N906*14/101)+(M906*14/117))*(E906/1000)</f>
        <v>497.24384787982251</v>
      </c>
      <c r="T906" s="25">
        <v>0</v>
      </c>
      <c r="W906" s="139">
        <f t="shared" si="321"/>
        <v>22477.21875</v>
      </c>
      <c r="X906" s="139">
        <f t="shared" si="328"/>
        <v>23736.086249999997</v>
      </c>
      <c r="Z906" s="139">
        <f t="shared" si="322"/>
        <v>30091.125</v>
      </c>
      <c r="AA906" s="139">
        <f t="shared" si="329"/>
        <v>75166.965000000026</v>
      </c>
      <c r="AC906" s="84">
        <v>8000</v>
      </c>
      <c r="AD906" s="84">
        <v>30000</v>
      </c>
      <c r="AE906" s="84">
        <v>100</v>
      </c>
      <c r="AF906" s="84">
        <v>6</v>
      </c>
      <c r="AG906" s="84">
        <v>10</v>
      </c>
      <c r="AH906" s="84">
        <v>35000</v>
      </c>
    </row>
    <row r="907" spans="1:34" ht="20.100000000000001" customHeight="1">
      <c r="A907" s="65">
        <v>43910</v>
      </c>
      <c r="B907" s="64">
        <v>0.375</v>
      </c>
      <c r="C907" s="8">
        <v>197</v>
      </c>
      <c r="D907" s="8">
        <v>12130</v>
      </c>
      <c r="E907" s="8">
        <v>18640</v>
      </c>
      <c r="F907" s="9">
        <v>7.55</v>
      </c>
      <c r="G907" s="9">
        <v>40.4</v>
      </c>
      <c r="H907" s="8"/>
      <c r="I907" s="8">
        <v>1450</v>
      </c>
      <c r="J907" s="8">
        <f t="shared" si="368"/>
        <v>27028</v>
      </c>
      <c r="K907" s="54"/>
      <c r="L907" s="9">
        <v>124.9</v>
      </c>
      <c r="M907" s="8">
        <v>11.82</v>
      </c>
      <c r="N907" s="8">
        <v>204.32</v>
      </c>
      <c r="O907" s="8">
        <v>91.65</v>
      </c>
      <c r="P907" s="8">
        <f t="shared" si="370"/>
        <v>307.78999999999996</v>
      </c>
      <c r="Q907" s="8">
        <f t="shared" si="369"/>
        <v>5737.2055999999993</v>
      </c>
      <c r="R907" s="11" t="s">
        <v>121</v>
      </c>
      <c r="S907" s="9">
        <f t="shared" si="371"/>
        <v>829.18584206388823</v>
      </c>
      <c r="T907" s="25">
        <v>0</v>
      </c>
      <c r="W907" s="139">
        <f t="shared" si="321"/>
        <v>22929.23875</v>
      </c>
      <c r="X907" s="139">
        <f t="shared" si="328"/>
        <v>23811.777916666662</v>
      </c>
      <c r="Z907" s="139">
        <f t="shared" si="322"/>
        <v>28283.044999999998</v>
      </c>
      <c r="AA907" s="139">
        <f t="shared" si="329"/>
        <v>74258.665000000037</v>
      </c>
      <c r="AC907" s="84">
        <v>8000</v>
      </c>
      <c r="AD907" s="84">
        <v>30000</v>
      </c>
      <c r="AE907" s="84">
        <v>100</v>
      </c>
      <c r="AF907" s="84">
        <v>6</v>
      </c>
      <c r="AG907" s="84">
        <v>10</v>
      </c>
      <c r="AH907" s="84">
        <v>35000</v>
      </c>
    </row>
    <row r="908" spans="1:34" ht="20.100000000000001" customHeight="1">
      <c r="A908" s="65">
        <v>43917</v>
      </c>
      <c r="B908" s="64">
        <v>0.375</v>
      </c>
      <c r="C908" s="8">
        <v>177</v>
      </c>
      <c r="D908" s="8">
        <v>28790</v>
      </c>
      <c r="E908" s="8">
        <f>D908-D907</f>
        <v>16660</v>
      </c>
      <c r="F908" s="9">
        <v>7.74</v>
      </c>
      <c r="G908" s="9">
        <v>33.200000000000003</v>
      </c>
      <c r="H908" s="8"/>
      <c r="I908" s="8">
        <v>1349</v>
      </c>
      <c r="J908" s="8">
        <f t="shared" si="368"/>
        <v>22474.34</v>
      </c>
      <c r="K908" s="54"/>
      <c r="L908" s="9">
        <v>98.17</v>
      </c>
      <c r="M908" s="8">
        <v>76.42</v>
      </c>
      <c r="N908" s="8">
        <v>169.43</v>
      </c>
      <c r="O908" s="8">
        <v>81.96</v>
      </c>
      <c r="P908" s="8">
        <f t="shared" si="370"/>
        <v>327.81</v>
      </c>
      <c r="Q908" s="8">
        <f t="shared" si="369"/>
        <v>5461.3145999999997</v>
      </c>
      <c r="R908" s="11" t="s">
        <v>121</v>
      </c>
      <c r="S908" s="9">
        <f t="shared" si="371"/>
        <v>763.33763536576475</v>
      </c>
      <c r="T908" s="25"/>
      <c r="W908" s="139">
        <f t="shared" si="321"/>
        <v>22496.223749999997</v>
      </c>
      <c r="X908" s="139">
        <f t="shared" si="328"/>
        <v>23341.512083333331</v>
      </c>
      <c r="Z908" s="139">
        <f t="shared" si="322"/>
        <v>30015.10500000001</v>
      </c>
      <c r="AA908" s="139">
        <f t="shared" si="329"/>
        <v>79901.85500000004</v>
      </c>
      <c r="AC908" s="84">
        <v>8000</v>
      </c>
      <c r="AD908" s="84">
        <v>30000</v>
      </c>
      <c r="AE908" s="84">
        <v>100</v>
      </c>
      <c r="AF908" s="84">
        <v>6</v>
      </c>
      <c r="AG908" s="84">
        <v>10</v>
      </c>
      <c r="AH908" s="84">
        <v>35000</v>
      </c>
    </row>
    <row r="909" spans="1:34" ht="20.100000000000001" customHeight="1">
      <c r="A909" s="65">
        <v>43924</v>
      </c>
      <c r="B909" s="64">
        <v>0.37152777777777773</v>
      </c>
      <c r="C909" s="8">
        <v>183</v>
      </c>
      <c r="D909" s="8">
        <v>46130</v>
      </c>
      <c r="E909" s="8">
        <f>D909-D548</f>
        <v>18830</v>
      </c>
      <c r="F909" s="9">
        <v>7.45</v>
      </c>
      <c r="G909" s="9">
        <v>21.6</v>
      </c>
      <c r="H909" s="8"/>
      <c r="I909" s="8">
        <v>1194</v>
      </c>
      <c r="J909" s="8">
        <f t="shared" si="368"/>
        <v>22483.02</v>
      </c>
      <c r="K909" s="54"/>
      <c r="L909" s="9">
        <v>68.09</v>
      </c>
      <c r="M909" s="8">
        <v>30.36</v>
      </c>
      <c r="N909" s="8">
        <v>123.7</v>
      </c>
      <c r="O909" s="8">
        <v>21.58</v>
      </c>
      <c r="P909" s="8">
        <f t="shared" si="370"/>
        <v>175.64</v>
      </c>
      <c r="Q909" s="8">
        <f t="shared" si="369"/>
        <v>3307.3011999999999</v>
      </c>
      <c r="R909" s="11" t="s">
        <v>121</v>
      </c>
      <c r="S909" s="9">
        <f t="shared" si="371"/>
        <v>456.66513824093278</v>
      </c>
      <c r="T909" s="25">
        <v>0</v>
      </c>
      <c r="W909" s="139">
        <f t="shared" si="321"/>
        <v>23213.853750000002</v>
      </c>
      <c r="X909" s="139">
        <f t="shared" si="328"/>
        <v>23254.274583333332</v>
      </c>
      <c r="Z909" s="139">
        <f t="shared" si="322"/>
        <v>27144.584999999992</v>
      </c>
      <c r="AA909" s="139">
        <f t="shared" si="329"/>
        <v>80948.705000000016</v>
      </c>
      <c r="AC909" s="84">
        <v>8000</v>
      </c>
      <c r="AD909" s="84">
        <v>30000</v>
      </c>
      <c r="AE909" s="84">
        <v>100</v>
      </c>
      <c r="AF909" s="84">
        <v>6</v>
      </c>
      <c r="AG909" s="84">
        <v>10</v>
      </c>
      <c r="AH909" s="84">
        <v>35000</v>
      </c>
    </row>
    <row r="910" spans="1:34" ht="20.100000000000001" customHeight="1">
      <c r="A910" s="65">
        <v>43930</v>
      </c>
      <c r="B910" s="64">
        <v>0.375</v>
      </c>
      <c r="C910" s="8">
        <v>163</v>
      </c>
      <c r="D910" s="8">
        <v>61360</v>
      </c>
      <c r="E910" s="8">
        <f t="shared" ref="E910:E915" si="372">D910-D909</f>
        <v>15230</v>
      </c>
      <c r="F910" s="9">
        <v>7.34</v>
      </c>
      <c r="G910" s="9">
        <v>48.4</v>
      </c>
      <c r="H910" s="8"/>
      <c r="I910" s="8">
        <v>1183.4000000000001</v>
      </c>
      <c r="J910" s="8">
        <f>E910*I910/1000*7/6</f>
        <v>21027.045666666669</v>
      </c>
      <c r="K910" s="54"/>
      <c r="L910" s="9">
        <v>74.680000000000007</v>
      </c>
      <c r="M910" s="8">
        <v>17.170000000000002</v>
      </c>
      <c r="N910" s="8">
        <v>146.94</v>
      </c>
      <c r="O910" s="8">
        <v>11.7</v>
      </c>
      <c r="P910" s="8">
        <f t="shared" si="370"/>
        <v>175.81</v>
      </c>
      <c r="Q910" s="8">
        <f>E910*P910/1000*7/6</f>
        <v>3123.8506833333336</v>
      </c>
      <c r="R910" s="11" t="s">
        <v>120</v>
      </c>
      <c r="S910" s="9">
        <f t="shared" si="371"/>
        <v>370.1683380547604</v>
      </c>
      <c r="T910" s="25">
        <v>0</v>
      </c>
      <c r="W910" s="139">
        <f t="shared" ref="W910:W973" si="373">AVERAGE(J907:J910)</f>
        <v>23253.101416666668</v>
      </c>
      <c r="X910" s="139">
        <f t="shared" si="328"/>
        <v>23549.761722222218</v>
      </c>
      <c r="Z910" s="139">
        <f t="shared" ref="Z910:Z973" si="374">120000-(SUM(J907:J910))</f>
        <v>26987.594333333327</v>
      </c>
      <c r="AA910" s="139">
        <f t="shared" si="329"/>
        <v>77402.859333333385</v>
      </c>
      <c r="AC910" s="84">
        <v>8000</v>
      </c>
      <c r="AD910" s="84">
        <v>30000</v>
      </c>
      <c r="AE910" s="84">
        <v>100</v>
      </c>
      <c r="AF910" s="84">
        <v>6</v>
      </c>
      <c r="AG910" s="84">
        <v>10</v>
      </c>
      <c r="AH910" s="84">
        <v>35000</v>
      </c>
    </row>
    <row r="911" spans="1:34" ht="20.100000000000001" customHeight="1">
      <c r="A911" s="65">
        <v>43938</v>
      </c>
      <c r="B911" s="64">
        <v>0.37708333333333338</v>
      </c>
      <c r="C911" s="8">
        <v>194</v>
      </c>
      <c r="D911" s="8">
        <v>80770</v>
      </c>
      <c r="E911" s="8">
        <f t="shared" si="372"/>
        <v>19410</v>
      </c>
      <c r="F911" s="9">
        <v>7.43</v>
      </c>
      <c r="G911" s="9">
        <v>26.4</v>
      </c>
      <c r="H911" s="8"/>
      <c r="I911" s="8">
        <v>1043.23</v>
      </c>
      <c r="J911" s="8">
        <f>E911*I911/1000*7/8</f>
        <v>17717.957512500001</v>
      </c>
      <c r="K911" s="54"/>
      <c r="L911" s="9">
        <v>68.86</v>
      </c>
      <c r="M911" s="8">
        <v>0</v>
      </c>
      <c r="N911" s="8">
        <v>129.19999999999999</v>
      </c>
      <c r="O911" s="8">
        <v>31.44</v>
      </c>
      <c r="P911" s="8">
        <f t="shared" si="370"/>
        <v>160.63999999999999</v>
      </c>
      <c r="Q911" s="8">
        <f>E911*P911/1000*7/8</f>
        <v>2728.2695999999996</v>
      </c>
      <c r="R911" s="11" t="s">
        <v>121</v>
      </c>
      <c r="S911" s="9">
        <f t="shared" si="371"/>
        <v>445.81317418914301</v>
      </c>
      <c r="T911" s="25">
        <v>0</v>
      </c>
      <c r="W911" s="139">
        <f t="shared" si="373"/>
        <v>20925.590794791668</v>
      </c>
      <c r="X911" s="139">
        <f t="shared" si="328"/>
        <v>22902.574848263888</v>
      </c>
      <c r="Z911" s="139">
        <f t="shared" si="374"/>
        <v>36297.63682083333</v>
      </c>
      <c r="AA911" s="139">
        <f t="shared" si="329"/>
        <v>85169.101820833341</v>
      </c>
      <c r="AC911" s="84">
        <v>8000</v>
      </c>
      <c r="AD911" s="84">
        <v>30000</v>
      </c>
      <c r="AE911" s="84">
        <v>100</v>
      </c>
      <c r="AF911" s="84">
        <v>6</v>
      </c>
      <c r="AG911" s="84">
        <v>10</v>
      </c>
      <c r="AH911" s="84">
        <v>35000</v>
      </c>
    </row>
    <row r="912" spans="1:34" ht="20.100000000000001" customHeight="1">
      <c r="A912" s="65">
        <v>43945</v>
      </c>
      <c r="B912" s="64">
        <v>0.375</v>
      </c>
      <c r="C912" s="8">
        <v>170</v>
      </c>
      <c r="D912" s="8">
        <v>96880</v>
      </c>
      <c r="E912" s="8">
        <f t="shared" si="372"/>
        <v>16110</v>
      </c>
      <c r="F912" s="9">
        <v>7.41</v>
      </c>
      <c r="G912" s="9">
        <v>44.16</v>
      </c>
      <c r="H912" s="8"/>
      <c r="I912" s="8">
        <v>892.95</v>
      </c>
      <c r="J912" s="8">
        <f>E912*I912/1000</f>
        <v>14385.424499999999</v>
      </c>
      <c r="K912" s="54"/>
      <c r="L912" s="9">
        <v>41</v>
      </c>
      <c r="M912" s="8">
        <v>27.98</v>
      </c>
      <c r="N912" s="8">
        <v>137.18</v>
      </c>
      <c r="O912" s="8">
        <v>41.6</v>
      </c>
      <c r="P912" s="8">
        <f t="shared" ref="P912:P917" si="375">M912+N912+O912</f>
        <v>206.76</v>
      </c>
      <c r="Q912" s="8">
        <f>E912*P912/1000</f>
        <v>3330.9035999999996</v>
      </c>
      <c r="R912" s="11" t="s">
        <v>121</v>
      </c>
      <c r="S912" s="9">
        <f t="shared" ref="S912:S917" si="376">((O912*14/87)+(N912*14/101)+(M912*14/117))*(E912/1000)</f>
        <v>468.11369208708663</v>
      </c>
      <c r="T912" s="25">
        <v>0</v>
      </c>
      <c r="W912" s="139">
        <f t="shared" si="373"/>
        <v>18903.361919791667</v>
      </c>
      <c r="X912" s="139">
        <f t="shared" si="328"/>
        <v>21831.295223263889</v>
      </c>
      <c r="Z912" s="139">
        <f t="shared" si="374"/>
        <v>44386.552320833332</v>
      </c>
      <c r="AA912" s="139">
        <f t="shared" si="329"/>
        <v>98024.457320833346</v>
      </c>
      <c r="AC912" s="84">
        <v>8000</v>
      </c>
      <c r="AD912" s="84">
        <v>30000</v>
      </c>
      <c r="AE912" s="84">
        <v>100</v>
      </c>
      <c r="AF912" s="84">
        <v>6</v>
      </c>
      <c r="AG912" s="84">
        <v>10</v>
      </c>
      <c r="AH912" s="84">
        <v>35000</v>
      </c>
    </row>
    <row r="913" spans="1:34" ht="20.100000000000001" customHeight="1">
      <c r="A913" s="65">
        <v>43952</v>
      </c>
      <c r="B913" s="64">
        <v>0.37638888888888888</v>
      </c>
      <c r="C913" s="8">
        <v>162</v>
      </c>
      <c r="D913" s="8">
        <v>112080</v>
      </c>
      <c r="E913" s="8">
        <f>D913-D912</f>
        <v>15200</v>
      </c>
      <c r="F913" s="9">
        <v>7.49</v>
      </c>
      <c r="G913" s="9">
        <v>36.799999999999997</v>
      </c>
      <c r="H913" s="8"/>
      <c r="I913" s="8">
        <v>1316</v>
      </c>
      <c r="J913" s="8">
        <f>E913*I913/1000</f>
        <v>20003.2</v>
      </c>
      <c r="K913" s="54"/>
      <c r="L913" s="9">
        <v>75.540000000000006</v>
      </c>
      <c r="M913" s="8">
        <v>99.74</v>
      </c>
      <c r="N913" s="8">
        <v>190.76</v>
      </c>
      <c r="O913" s="8">
        <v>25.98</v>
      </c>
      <c r="P913" s="8">
        <f t="shared" si="375"/>
        <v>316.48</v>
      </c>
      <c r="Q913" s="8">
        <f>E913*P913/1000</f>
        <v>4810.4960000000001</v>
      </c>
      <c r="R913" s="11" t="s">
        <v>121</v>
      </c>
      <c r="S913" s="9">
        <f t="shared" si="376"/>
        <v>646.87203475997467</v>
      </c>
      <c r="T913" s="25">
        <v>0</v>
      </c>
      <c r="W913" s="139">
        <f t="shared" si="373"/>
        <v>18283.406919791669</v>
      </c>
      <c r="X913" s="139">
        <f t="shared" si="328"/>
        <v>21506.988556597222</v>
      </c>
      <c r="Z913" s="139">
        <f t="shared" si="374"/>
        <v>46866.372320833325</v>
      </c>
      <c r="AA913" s="139">
        <f t="shared" si="329"/>
        <v>101916.13732083334</v>
      </c>
      <c r="AC913" s="84">
        <v>8000</v>
      </c>
      <c r="AD913" s="84">
        <v>30000</v>
      </c>
      <c r="AE913" s="84">
        <v>100</v>
      </c>
      <c r="AF913" s="84">
        <v>6</v>
      </c>
      <c r="AG913" s="84">
        <v>10</v>
      </c>
      <c r="AH913" s="84">
        <v>35000</v>
      </c>
    </row>
    <row r="914" spans="1:34" ht="20.100000000000001" customHeight="1">
      <c r="A914" s="65">
        <v>43958</v>
      </c>
      <c r="B914" s="64">
        <v>0.37291666666666662</v>
      </c>
      <c r="C914" s="8">
        <v>141</v>
      </c>
      <c r="D914" s="8">
        <v>126200</v>
      </c>
      <c r="E914" s="8">
        <f t="shared" si="372"/>
        <v>14120</v>
      </c>
      <c r="F914" s="9">
        <v>7.47</v>
      </c>
      <c r="G914" s="9">
        <v>28.4</v>
      </c>
      <c r="H914" s="8"/>
      <c r="I914" s="8">
        <v>1104.44</v>
      </c>
      <c r="J914" s="8">
        <f>E914*I914/1000*7/6</f>
        <v>18193.808266666667</v>
      </c>
      <c r="K914" s="54"/>
      <c r="L914" s="9">
        <v>65.290000000000006</v>
      </c>
      <c r="M914" s="8">
        <v>32.74</v>
      </c>
      <c r="N914" s="8">
        <v>152.4</v>
      </c>
      <c r="O914" s="8">
        <v>29.33</v>
      </c>
      <c r="P914" s="8">
        <f t="shared" si="375"/>
        <v>214.47000000000003</v>
      </c>
      <c r="Q914" s="8">
        <f>E914*P914/1000*7/6</f>
        <v>3533.0358000000001</v>
      </c>
      <c r="R914" s="11" t="s">
        <v>121</v>
      </c>
      <c r="S914" s="9">
        <f t="shared" si="376"/>
        <v>420.24126752049204</v>
      </c>
      <c r="T914" s="25">
        <v>0</v>
      </c>
      <c r="W914" s="139">
        <f t="shared" si="373"/>
        <v>17575.097569791666</v>
      </c>
      <c r="X914" s="139">
        <f t="shared" si="328"/>
        <v>21101.805912152777</v>
      </c>
      <c r="Z914" s="139">
        <f t="shared" si="374"/>
        <v>49699.609720833338</v>
      </c>
      <c r="AA914" s="139">
        <f t="shared" si="329"/>
        <v>106778.32905416668</v>
      </c>
      <c r="AC914" s="84">
        <v>8000</v>
      </c>
      <c r="AD914" s="84">
        <v>30000</v>
      </c>
      <c r="AE914" s="84">
        <v>100</v>
      </c>
      <c r="AF914" s="84">
        <v>6</v>
      </c>
      <c r="AG914" s="84">
        <v>10</v>
      </c>
      <c r="AH914" s="84">
        <v>35000</v>
      </c>
    </row>
    <row r="915" spans="1:34" ht="20.100000000000001" customHeight="1">
      <c r="A915" s="65">
        <v>43966</v>
      </c>
      <c r="B915" s="64">
        <v>0.37152777777777773</v>
      </c>
      <c r="C915" s="8">
        <v>200</v>
      </c>
      <c r="D915" s="8">
        <v>145220</v>
      </c>
      <c r="E915" s="8">
        <f t="shared" si="372"/>
        <v>19020</v>
      </c>
      <c r="F915" s="9">
        <v>7.75</v>
      </c>
      <c r="G915" s="9">
        <v>25.4</v>
      </c>
      <c r="H915" s="8"/>
      <c r="I915" s="8">
        <f>(667*2*750)/784</f>
        <v>1276.1479591836735</v>
      </c>
      <c r="J915" s="8">
        <f>E915*I915/1000*7/8</f>
        <v>21238.29241071429</v>
      </c>
      <c r="K915" s="54"/>
      <c r="L915" s="9">
        <v>102.1</v>
      </c>
      <c r="M915" s="8">
        <v>53.43</v>
      </c>
      <c r="N915" s="8">
        <v>172.74</v>
      </c>
      <c r="O915" s="8">
        <v>34.28</v>
      </c>
      <c r="P915" s="8">
        <f t="shared" si="375"/>
        <v>260.45000000000005</v>
      </c>
      <c r="Q915" s="8">
        <f>E915*P915/1000*7/8</f>
        <v>4334.5391250000011</v>
      </c>
      <c r="R915" s="11" t="s">
        <v>121</v>
      </c>
      <c r="S915" s="9">
        <f t="shared" si="376"/>
        <v>681.93953444861722</v>
      </c>
      <c r="T915" s="25">
        <v>0</v>
      </c>
      <c r="W915" s="139">
        <f t="shared" si="373"/>
        <v>18455.181294345239</v>
      </c>
      <c r="X915" s="139">
        <f t="shared" si="328"/>
        <v>20770.003613045636</v>
      </c>
      <c r="Z915" s="139">
        <f t="shared" si="374"/>
        <v>46179.274822619045</v>
      </c>
      <c r="AA915" s="139">
        <f t="shared" si="329"/>
        <v>110759.95664345237</v>
      </c>
      <c r="AC915" s="84">
        <v>8000</v>
      </c>
      <c r="AD915" s="84">
        <v>30000</v>
      </c>
      <c r="AE915" s="84">
        <v>100</v>
      </c>
      <c r="AF915" s="84">
        <v>6</v>
      </c>
      <c r="AG915" s="84">
        <v>10</v>
      </c>
      <c r="AH915" s="84">
        <v>35000</v>
      </c>
    </row>
    <row r="916" spans="1:34" ht="20.100000000000001" customHeight="1">
      <c r="A916" s="65">
        <v>43973</v>
      </c>
      <c r="B916" s="64">
        <v>0.37291666666666662</v>
      </c>
      <c r="C916" s="8">
        <v>171</v>
      </c>
      <c r="D916" s="8">
        <v>161260</v>
      </c>
      <c r="E916" s="8">
        <f t="shared" ref="E916:E922" si="377">D916-D915</f>
        <v>16040</v>
      </c>
      <c r="F916" s="9">
        <v>7.81</v>
      </c>
      <c r="G916" s="9">
        <v>50</v>
      </c>
      <c r="H916" s="8"/>
      <c r="I916" s="8">
        <v>1372</v>
      </c>
      <c r="J916" s="8">
        <f t="shared" ref="J916:J921" si="378">E916*I916/1000</f>
        <v>22006.880000000001</v>
      </c>
      <c r="K916" s="54"/>
      <c r="L916" s="9">
        <v>113.1</v>
      </c>
      <c r="M916" s="8">
        <v>25.73</v>
      </c>
      <c r="N916" s="8">
        <v>203.03</v>
      </c>
      <c r="O916" s="8">
        <v>34.08</v>
      </c>
      <c r="P916" s="8">
        <f t="shared" si="375"/>
        <v>262.83999999999997</v>
      </c>
      <c r="Q916" s="8">
        <f t="shared" ref="Q916:Q921" si="379">E916*P916/1000</f>
        <v>4215.9535999999998</v>
      </c>
      <c r="R916" s="11" t="s">
        <v>121</v>
      </c>
      <c r="S916" s="9">
        <f t="shared" si="376"/>
        <v>588.75964657813267</v>
      </c>
      <c r="T916" s="25">
        <v>0</v>
      </c>
      <c r="W916" s="139">
        <f t="shared" si="373"/>
        <v>20360.545169345241</v>
      </c>
      <c r="X916" s="139">
        <f t="shared" si="328"/>
        <v>20586.710279712301</v>
      </c>
      <c r="Z916" s="139">
        <f t="shared" si="374"/>
        <v>38557.819322619034</v>
      </c>
      <c r="AA916" s="139">
        <f t="shared" si="329"/>
        <v>112959.47664345239</v>
      </c>
      <c r="AC916" s="84">
        <v>8000</v>
      </c>
      <c r="AD916" s="84">
        <v>30000</v>
      </c>
      <c r="AE916" s="84">
        <v>100</v>
      </c>
      <c r="AF916" s="84">
        <v>6</v>
      </c>
      <c r="AG916" s="84">
        <v>10</v>
      </c>
      <c r="AH916" s="84">
        <v>35000</v>
      </c>
    </row>
    <row r="917" spans="1:34" ht="20.100000000000001" customHeight="1">
      <c r="A917" s="65">
        <v>43980</v>
      </c>
      <c r="B917" s="64">
        <v>0.3659722222222222</v>
      </c>
      <c r="C917" s="8">
        <v>169</v>
      </c>
      <c r="D917" s="8">
        <v>177210</v>
      </c>
      <c r="E917" s="8">
        <f t="shared" si="377"/>
        <v>15950</v>
      </c>
      <c r="F917" s="9">
        <v>7.82</v>
      </c>
      <c r="G917" s="9">
        <v>44.8</v>
      </c>
      <c r="H917" s="8"/>
      <c r="I917" s="8">
        <v>1194.8800000000001</v>
      </c>
      <c r="J917" s="8">
        <f t="shared" si="378"/>
        <v>19058.335999999999</v>
      </c>
      <c r="K917" s="54"/>
      <c r="L917" s="9">
        <v>73.510000000000005</v>
      </c>
      <c r="M917" s="8">
        <v>65.099999999999994</v>
      </c>
      <c r="N917" s="8">
        <v>83.46</v>
      </c>
      <c r="O917" s="8">
        <v>31.25</v>
      </c>
      <c r="P917" s="8">
        <f t="shared" si="375"/>
        <v>179.81</v>
      </c>
      <c r="Q917" s="8">
        <f t="shared" si="379"/>
        <v>2867.9695000000002</v>
      </c>
      <c r="R917" s="11" t="s">
        <v>121</v>
      </c>
      <c r="S917" s="9">
        <f t="shared" si="376"/>
        <v>388.97571388677324</v>
      </c>
      <c r="T917" s="25">
        <v>0</v>
      </c>
      <c r="W917" s="139">
        <f t="shared" si="373"/>
        <v>20124.329169345237</v>
      </c>
      <c r="X917" s="139">
        <f t="shared" si="328"/>
        <v>20540.529946378971</v>
      </c>
      <c r="Z917" s="139">
        <f t="shared" si="374"/>
        <v>39502.68332261905</v>
      </c>
      <c r="AA917" s="139">
        <f t="shared" si="329"/>
        <v>113513.64064345235</v>
      </c>
      <c r="AC917" s="84">
        <v>8000</v>
      </c>
      <c r="AD917" s="84">
        <v>30000</v>
      </c>
      <c r="AE917" s="84">
        <v>100</v>
      </c>
      <c r="AF917" s="84">
        <v>6</v>
      </c>
      <c r="AG917" s="84">
        <v>10</v>
      </c>
      <c r="AH917" s="84">
        <v>35000</v>
      </c>
    </row>
    <row r="918" spans="1:34" ht="20.100000000000001" customHeight="1">
      <c r="A918" s="65">
        <v>43987</v>
      </c>
      <c r="B918" s="64">
        <v>0.37291666666666662</v>
      </c>
      <c r="C918" s="8">
        <v>176</v>
      </c>
      <c r="D918" s="8">
        <v>193800</v>
      </c>
      <c r="E918" s="8">
        <f t="shared" si="377"/>
        <v>16590</v>
      </c>
      <c r="F918" s="9">
        <v>7.8</v>
      </c>
      <c r="G918" s="9">
        <v>40.799999999999997</v>
      </c>
      <c r="H918" s="8"/>
      <c r="I918" s="8">
        <v>1208.5999999999999</v>
      </c>
      <c r="J918" s="8">
        <f t="shared" si="378"/>
        <v>20050.673999999999</v>
      </c>
      <c r="K918" s="54"/>
      <c r="L918" s="9">
        <v>90.49</v>
      </c>
      <c r="M918" s="8">
        <v>36.04</v>
      </c>
      <c r="N918" s="8">
        <v>148.75</v>
      </c>
      <c r="O918" s="8">
        <v>32.44</v>
      </c>
      <c r="P918" s="8">
        <f t="shared" ref="P918:P923" si="380">M918+N918+O918</f>
        <v>217.23</v>
      </c>
      <c r="Q918" s="8">
        <f t="shared" si="379"/>
        <v>3603.8456999999999</v>
      </c>
      <c r="R918" s="11" t="s">
        <v>121</v>
      </c>
      <c r="S918" s="9">
        <f t="shared" ref="S918:S923" si="381">((O918*14/87)+(N918*14/101)+(M918*14/117))*(E918/1000)</f>
        <v>500.21372341483487</v>
      </c>
      <c r="T918" s="25">
        <v>0</v>
      </c>
      <c r="W918" s="139">
        <f t="shared" si="373"/>
        <v>20588.545602678572</v>
      </c>
      <c r="X918" s="139">
        <f t="shared" ref="X918:X981" si="382">AVERAGE(J907:J918)</f>
        <v>20472.248196378969</v>
      </c>
      <c r="Z918" s="139">
        <f t="shared" si="374"/>
        <v>37645.817589285711</v>
      </c>
      <c r="AA918" s="139">
        <f t="shared" ref="AA918:AA981" si="383">360000-(SUM(J907:J918))</f>
        <v>114333.02164345238</v>
      </c>
      <c r="AC918" s="84">
        <v>8000</v>
      </c>
      <c r="AD918" s="84">
        <v>30000</v>
      </c>
      <c r="AE918" s="84">
        <v>100</v>
      </c>
      <c r="AF918" s="84">
        <v>6</v>
      </c>
      <c r="AG918" s="84">
        <v>10</v>
      </c>
      <c r="AH918" s="84">
        <v>35000</v>
      </c>
    </row>
    <row r="919" spans="1:34" ht="20.100000000000001" customHeight="1">
      <c r="A919" s="65">
        <v>43994</v>
      </c>
      <c r="B919" s="64">
        <v>0.3666666666666667</v>
      </c>
      <c r="C919" s="8">
        <v>63</v>
      </c>
      <c r="D919" s="8">
        <v>212610</v>
      </c>
      <c r="E919" s="8">
        <f t="shared" si="377"/>
        <v>18810</v>
      </c>
      <c r="F919" s="9">
        <v>7.81</v>
      </c>
      <c r="G919" s="9">
        <v>45.6</v>
      </c>
      <c r="H919" s="8"/>
      <c r="I919" s="8">
        <v>1364.82</v>
      </c>
      <c r="J919" s="8">
        <f t="shared" si="378"/>
        <v>25672.264199999998</v>
      </c>
      <c r="K919" s="54"/>
      <c r="L919" s="9">
        <v>113.7</v>
      </c>
      <c r="M919" s="8">
        <v>89.98</v>
      </c>
      <c r="N919" s="8">
        <v>180.02</v>
      </c>
      <c r="O919" s="8">
        <v>26.98</v>
      </c>
      <c r="P919" s="8">
        <f t="shared" si="380"/>
        <v>296.98</v>
      </c>
      <c r="Q919" s="8">
        <f t="shared" si="379"/>
        <v>5586.1938000000009</v>
      </c>
      <c r="R919" s="11" t="s">
        <v>121</v>
      </c>
      <c r="S919" s="9">
        <f t="shared" si="381"/>
        <v>753.56084276597426</v>
      </c>
      <c r="T919" s="25">
        <v>0</v>
      </c>
      <c r="W919" s="139">
        <f t="shared" si="373"/>
        <v>21697.038549999997</v>
      </c>
      <c r="X919" s="139">
        <f t="shared" si="382"/>
        <v>20359.270213045635</v>
      </c>
      <c r="Z919" s="139">
        <f t="shared" si="374"/>
        <v>33211.84580000001</v>
      </c>
      <c r="AA919" s="139">
        <f t="shared" si="383"/>
        <v>115688.75744345237</v>
      </c>
      <c r="AC919" s="84">
        <v>8000</v>
      </c>
      <c r="AD919" s="84">
        <v>30000</v>
      </c>
      <c r="AE919" s="84">
        <v>100</v>
      </c>
      <c r="AF919" s="84">
        <v>6</v>
      </c>
      <c r="AG919" s="84">
        <v>10</v>
      </c>
      <c r="AH919" s="84">
        <v>35000</v>
      </c>
    </row>
    <row r="920" spans="1:34" ht="20.100000000000001" customHeight="1">
      <c r="A920" s="65">
        <v>44001</v>
      </c>
      <c r="B920" s="64">
        <v>0.36527777777777781</v>
      </c>
      <c r="C920" s="8">
        <v>189</v>
      </c>
      <c r="D920" s="8">
        <v>230480</v>
      </c>
      <c r="E920" s="8">
        <f t="shared" si="377"/>
        <v>17870</v>
      </c>
      <c r="F920" s="9">
        <v>8.1999999999999993</v>
      </c>
      <c r="G920" s="9">
        <v>54.4</v>
      </c>
      <c r="H920" s="8"/>
      <c r="I920" s="8">
        <v>1409</v>
      </c>
      <c r="J920" s="8">
        <f t="shared" si="378"/>
        <v>25178.83</v>
      </c>
      <c r="K920" s="54"/>
      <c r="L920" s="9">
        <v>110</v>
      </c>
      <c r="M920" s="8">
        <v>64.89</v>
      </c>
      <c r="N920" s="8">
        <v>151.75</v>
      </c>
      <c r="O920" s="8">
        <v>14.33</v>
      </c>
      <c r="P920" s="8">
        <f t="shared" si="380"/>
        <v>230.97</v>
      </c>
      <c r="Q920" s="8">
        <f t="shared" si="379"/>
        <v>4127.4339</v>
      </c>
      <c r="R920" s="11" t="s">
        <v>121</v>
      </c>
      <c r="S920" s="9">
        <f t="shared" si="381"/>
        <v>555.85074354422181</v>
      </c>
      <c r="T920" s="25">
        <v>0</v>
      </c>
      <c r="W920" s="139">
        <f t="shared" si="373"/>
        <v>22490.02605</v>
      </c>
      <c r="X920" s="139">
        <f t="shared" si="382"/>
        <v>20584.644379712303</v>
      </c>
      <c r="Z920" s="139">
        <f t="shared" si="374"/>
        <v>30039.895799999998</v>
      </c>
      <c r="AA920" s="139">
        <f t="shared" si="383"/>
        <v>112984.26744345238</v>
      </c>
      <c r="AC920" s="84">
        <v>8000</v>
      </c>
      <c r="AD920" s="84">
        <v>30000</v>
      </c>
      <c r="AE920" s="84">
        <v>100</v>
      </c>
      <c r="AF920" s="84">
        <v>6</v>
      </c>
      <c r="AG920" s="84">
        <v>10</v>
      </c>
      <c r="AH920" s="84">
        <v>35000</v>
      </c>
    </row>
    <row r="921" spans="1:34" ht="20.100000000000001" customHeight="1">
      <c r="A921" s="65">
        <v>44008</v>
      </c>
      <c r="B921" s="64">
        <v>0.3659722222222222</v>
      </c>
      <c r="C921" s="8">
        <v>182</v>
      </c>
      <c r="D921" s="8">
        <v>247840</v>
      </c>
      <c r="E921" s="8">
        <f t="shared" si="377"/>
        <v>17360</v>
      </c>
      <c r="F921" s="9">
        <v>7.5</v>
      </c>
      <c r="G921" s="9">
        <v>61.6</v>
      </c>
      <c r="H921" s="8"/>
      <c r="I921" s="8">
        <v>1288</v>
      </c>
      <c r="J921" s="8">
        <f t="shared" si="378"/>
        <v>22359.68</v>
      </c>
      <c r="K921" s="54"/>
      <c r="L921" s="9">
        <v>89.82</v>
      </c>
      <c r="M921" s="8">
        <v>17.760000000000002</v>
      </c>
      <c r="N921" s="8">
        <v>215.86</v>
      </c>
      <c r="O921" s="8">
        <v>38.36</v>
      </c>
      <c r="P921" s="8">
        <f t="shared" si="380"/>
        <v>271.98</v>
      </c>
      <c r="Q921" s="8">
        <f t="shared" si="379"/>
        <v>4721.5728000000008</v>
      </c>
      <c r="R921" s="11" t="s">
        <v>121</v>
      </c>
      <c r="S921" s="9">
        <f t="shared" si="381"/>
        <v>663.48513644107118</v>
      </c>
      <c r="T921" s="25">
        <v>0</v>
      </c>
      <c r="W921" s="139">
        <f t="shared" si="373"/>
        <v>23315.362049999996</v>
      </c>
      <c r="X921" s="139">
        <f t="shared" si="382"/>
        <v>20574.366046378971</v>
      </c>
      <c r="Z921" s="139">
        <f t="shared" si="374"/>
        <v>26738.551800000016</v>
      </c>
      <c r="AA921" s="139">
        <f t="shared" si="383"/>
        <v>113107.60744345235</v>
      </c>
      <c r="AC921" s="84">
        <v>8000</v>
      </c>
      <c r="AD921" s="84">
        <v>30000</v>
      </c>
      <c r="AE921" s="84">
        <v>100</v>
      </c>
      <c r="AF921" s="84">
        <v>6</v>
      </c>
      <c r="AG921" s="84">
        <v>10</v>
      </c>
      <c r="AH921" s="84">
        <v>35000</v>
      </c>
    </row>
    <row r="922" spans="1:34" ht="20.100000000000001" customHeight="1">
      <c r="A922" s="65">
        <v>44015</v>
      </c>
      <c r="B922" s="64">
        <v>0.37152777777777773</v>
      </c>
      <c r="C922" s="8">
        <v>180</v>
      </c>
      <c r="D922" s="8">
        <v>264600</v>
      </c>
      <c r="E922" s="8">
        <f t="shared" si="377"/>
        <v>16760</v>
      </c>
      <c r="F922" s="9">
        <v>7.64</v>
      </c>
      <c r="G922" s="9">
        <v>47.6</v>
      </c>
      <c r="H922" s="8"/>
      <c r="I922" s="8">
        <v>1104</v>
      </c>
      <c r="J922" s="8">
        <f t="shared" ref="J922:J927" si="384">E922*I922/1000</f>
        <v>18503.04</v>
      </c>
      <c r="K922" s="54"/>
      <c r="L922" s="9">
        <v>62</v>
      </c>
      <c r="M922" s="8">
        <v>26.779699999999998</v>
      </c>
      <c r="N922" s="8">
        <v>156.79900000000001</v>
      </c>
      <c r="O922" s="8">
        <v>35.566000000000003</v>
      </c>
      <c r="P922" s="8">
        <f t="shared" si="380"/>
        <v>219.1447</v>
      </c>
      <c r="Q922" s="8">
        <f t="shared" ref="Q922:Q927" si="385">E922*P922/1000</f>
        <v>3672.8651719999998</v>
      </c>
      <c r="R922" s="11" t="s">
        <v>121</v>
      </c>
      <c r="S922" s="9">
        <f t="shared" si="381"/>
        <v>513.89826696335217</v>
      </c>
      <c r="T922" s="25">
        <v>0</v>
      </c>
      <c r="W922" s="139">
        <f t="shared" si="373"/>
        <v>22928.453549999998</v>
      </c>
      <c r="X922" s="139">
        <f t="shared" si="382"/>
        <v>20364.032240823413</v>
      </c>
      <c r="Z922" s="139">
        <f t="shared" si="374"/>
        <v>28286.185800000007</v>
      </c>
      <c r="AA922" s="139">
        <f t="shared" si="383"/>
        <v>115631.61311011904</v>
      </c>
      <c r="AC922" s="84">
        <v>8000</v>
      </c>
      <c r="AD922" s="84">
        <v>30000</v>
      </c>
      <c r="AE922" s="84">
        <v>100</v>
      </c>
      <c r="AF922" s="84">
        <v>6</v>
      </c>
      <c r="AG922" s="84">
        <v>10</v>
      </c>
      <c r="AH922" s="84">
        <v>35000</v>
      </c>
    </row>
    <row r="923" spans="1:34" ht="20.100000000000001" customHeight="1">
      <c r="A923" s="65">
        <v>44022</v>
      </c>
      <c r="B923" s="64">
        <v>0.36805555555555558</v>
      </c>
      <c r="C923" s="8">
        <v>167</v>
      </c>
      <c r="D923" s="8">
        <v>280910</v>
      </c>
      <c r="E923" s="8">
        <f t="shared" ref="E923:E928" si="386">D923-D922</f>
        <v>16310</v>
      </c>
      <c r="F923" s="9">
        <v>7.78</v>
      </c>
      <c r="G923" s="9">
        <v>50.8</v>
      </c>
      <c r="H923" s="8"/>
      <c r="I923" s="8">
        <v>1222</v>
      </c>
      <c r="J923" s="8">
        <f t="shared" si="384"/>
        <v>19930.82</v>
      </c>
      <c r="K923" s="54"/>
      <c r="L923" s="9">
        <v>81.25</v>
      </c>
      <c r="M923" s="8">
        <v>42.6</v>
      </c>
      <c r="N923" s="8">
        <v>152.78</v>
      </c>
      <c r="O923" s="8">
        <v>28.91</v>
      </c>
      <c r="P923" s="8">
        <f t="shared" si="380"/>
        <v>224.29</v>
      </c>
      <c r="Q923" s="8">
        <f t="shared" si="385"/>
        <v>3658.1698999999999</v>
      </c>
      <c r="R923" s="11" t="s">
        <v>121</v>
      </c>
      <c r="S923" s="9">
        <f t="shared" si="381"/>
        <v>504.42011288879547</v>
      </c>
      <c r="T923" s="25"/>
      <c r="W923" s="139">
        <f t="shared" si="373"/>
        <v>21493.092499999999</v>
      </c>
      <c r="X923" s="139">
        <f t="shared" si="382"/>
        <v>20548.437448115081</v>
      </c>
      <c r="Z923" s="139">
        <f t="shared" si="374"/>
        <v>34027.630000000005</v>
      </c>
      <c r="AA923" s="139">
        <f t="shared" si="383"/>
        <v>113418.75062261903</v>
      </c>
      <c r="AC923" s="84">
        <v>8000</v>
      </c>
      <c r="AD923" s="84">
        <v>30000</v>
      </c>
      <c r="AE923" s="84">
        <v>100</v>
      </c>
      <c r="AF923" s="84">
        <v>6</v>
      </c>
      <c r="AG923" s="84">
        <v>10</v>
      </c>
      <c r="AH923" s="84">
        <v>35000</v>
      </c>
    </row>
    <row r="924" spans="1:34" ht="20.100000000000001" customHeight="1">
      <c r="A924" s="65">
        <v>44029</v>
      </c>
      <c r="B924" s="64">
        <v>0.36805555555555558</v>
      </c>
      <c r="C924" s="8">
        <v>186</v>
      </c>
      <c r="D924" s="8">
        <v>298700</v>
      </c>
      <c r="E924" s="8">
        <f t="shared" si="386"/>
        <v>17790</v>
      </c>
      <c r="F924" s="9">
        <v>7.53</v>
      </c>
      <c r="G924" s="9">
        <v>55.6</v>
      </c>
      <c r="H924" s="8"/>
      <c r="I924" s="8">
        <v>1468.59</v>
      </c>
      <c r="J924" s="8">
        <f t="shared" si="384"/>
        <v>26126.216099999998</v>
      </c>
      <c r="K924" s="54"/>
      <c r="L924" s="9">
        <v>119.8</v>
      </c>
      <c r="M924" s="8">
        <v>82.6</v>
      </c>
      <c r="N924" s="8">
        <v>155.5</v>
      </c>
      <c r="O924" s="8">
        <v>30.3</v>
      </c>
      <c r="P924" s="8">
        <f>M924+N924+O924</f>
        <v>268.39999999999998</v>
      </c>
      <c r="Q924" s="8">
        <f t="shared" si="385"/>
        <v>4774.8360000000002</v>
      </c>
      <c r="R924" s="11" t="s">
        <v>121</v>
      </c>
      <c r="S924" s="9">
        <f t="shared" ref="S924:S929" si="387">((O924*14/87)+(N924*14/101)+(M924*14/117))*(E924/1000)</f>
        <v>646.02745114723677</v>
      </c>
      <c r="T924" s="25"/>
      <c r="W924" s="139">
        <f t="shared" si="373"/>
        <v>21729.939025</v>
      </c>
      <c r="X924" s="139">
        <f t="shared" si="382"/>
        <v>21526.836748115078</v>
      </c>
      <c r="Z924" s="139">
        <f t="shared" si="374"/>
        <v>33080.243900000001</v>
      </c>
      <c r="AA924" s="139">
        <f t="shared" si="383"/>
        <v>101677.95902261906</v>
      </c>
      <c r="AC924" s="84">
        <v>8000</v>
      </c>
      <c r="AD924" s="84">
        <v>30000</v>
      </c>
      <c r="AE924" s="84">
        <v>100</v>
      </c>
      <c r="AF924" s="84">
        <v>6</v>
      </c>
      <c r="AG924" s="84">
        <v>10</v>
      </c>
      <c r="AH924" s="84">
        <v>35000</v>
      </c>
    </row>
    <row r="925" spans="1:34" ht="20.100000000000001" customHeight="1">
      <c r="A925" s="65">
        <v>44036</v>
      </c>
      <c r="B925" s="64">
        <v>0.36944444444444446</v>
      </c>
      <c r="C925" s="8">
        <v>148</v>
      </c>
      <c r="D925" s="8">
        <v>312500</v>
      </c>
      <c r="E925" s="8">
        <f t="shared" si="386"/>
        <v>13800</v>
      </c>
      <c r="F925" s="9">
        <v>7.58</v>
      </c>
      <c r="G925" s="9">
        <v>54.8</v>
      </c>
      <c r="H925" s="8"/>
      <c r="I925" s="8">
        <v>1160</v>
      </c>
      <c r="J925" s="8">
        <f t="shared" si="384"/>
        <v>16008</v>
      </c>
      <c r="K925" s="54"/>
      <c r="L925" s="9">
        <v>62</v>
      </c>
      <c r="M925" s="8">
        <v>34.22</v>
      </c>
      <c r="N925" s="8">
        <v>192.22</v>
      </c>
      <c r="O925" s="8">
        <v>30.77</v>
      </c>
      <c r="P925" s="8">
        <f>M925+N925+O925</f>
        <v>257.20999999999998</v>
      </c>
      <c r="Q925" s="8">
        <f t="shared" si="385"/>
        <v>3549.4979999999996</v>
      </c>
      <c r="R925" s="11" t="s">
        <v>121</v>
      </c>
      <c r="S925" s="9">
        <f t="shared" si="387"/>
        <v>492.52961129640812</v>
      </c>
      <c r="T925" s="25">
        <v>0</v>
      </c>
      <c r="W925" s="139">
        <f t="shared" si="373"/>
        <v>20142.019025000001</v>
      </c>
      <c r="X925" s="139">
        <f t="shared" si="382"/>
        <v>21193.903414781744</v>
      </c>
      <c r="Z925" s="139">
        <f t="shared" si="374"/>
        <v>39431.923899999994</v>
      </c>
      <c r="AA925" s="139">
        <f t="shared" si="383"/>
        <v>105673.15902261907</v>
      </c>
      <c r="AC925" s="84">
        <v>8000</v>
      </c>
      <c r="AD925" s="84">
        <v>30000</v>
      </c>
      <c r="AE925" s="84">
        <v>100</v>
      </c>
      <c r="AF925" s="84">
        <v>6</v>
      </c>
      <c r="AG925" s="84">
        <v>10</v>
      </c>
      <c r="AH925" s="84">
        <v>35000</v>
      </c>
    </row>
    <row r="926" spans="1:34" ht="20.100000000000001" customHeight="1">
      <c r="A926" s="65">
        <v>44043</v>
      </c>
      <c r="B926" s="64">
        <v>0.37222222222222223</v>
      </c>
      <c r="C926" s="8">
        <v>106</v>
      </c>
      <c r="D926" s="8">
        <v>329360</v>
      </c>
      <c r="E926" s="8">
        <f t="shared" si="386"/>
        <v>16860</v>
      </c>
      <c r="F926" s="9">
        <v>7.77</v>
      </c>
      <c r="G926" s="9">
        <v>48</v>
      </c>
      <c r="H926" s="8"/>
      <c r="I926" s="8">
        <v>1160</v>
      </c>
      <c r="J926" s="8">
        <f t="shared" si="384"/>
        <v>19557.599999999999</v>
      </c>
      <c r="K926" s="54"/>
      <c r="L926" s="9">
        <v>74.8</v>
      </c>
      <c r="M926" s="8">
        <v>53.29</v>
      </c>
      <c r="N926" s="8">
        <v>144.69999999999999</v>
      </c>
      <c r="O926" s="8">
        <v>32.6</v>
      </c>
      <c r="P926" s="8">
        <f>M926+N926+O926</f>
        <v>230.58999999999997</v>
      </c>
      <c r="Q926" s="8">
        <f t="shared" si="385"/>
        <v>3887.7473999999993</v>
      </c>
      <c r="R926" s="11" t="s">
        <v>121</v>
      </c>
      <c r="S926" s="9">
        <f t="shared" si="387"/>
        <v>534.12452940795401</v>
      </c>
      <c r="T926" s="25">
        <v>0</v>
      </c>
      <c r="W926" s="139">
        <f t="shared" si="373"/>
        <v>20405.659025000001</v>
      </c>
      <c r="X926" s="139">
        <f t="shared" si="382"/>
        <v>21307.552725892856</v>
      </c>
      <c r="Z926" s="139">
        <f t="shared" si="374"/>
        <v>38377.363899999997</v>
      </c>
      <c r="AA926" s="139">
        <f t="shared" si="383"/>
        <v>104309.36728928573</v>
      </c>
      <c r="AC926" s="84">
        <v>8000</v>
      </c>
      <c r="AD926" s="84">
        <v>30000</v>
      </c>
      <c r="AE926" s="84">
        <v>100</v>
      </c>
      <c r="AF926" s="84">
        <v>6</v>
      </c>
      <c r="AG926" s="84">
        <v>10</v>
      </c>
      <c r="AH926" s="84">
        <v>35000</v>
      </c>
    </row>
    <row r="927" spans="1:34" ht="20.100000000000001" customHeight="1">
      <c r="A927" s="65">
        <v>44050</v>
      </c>
      <c r="B927" s="64">
        <v>0.36944444444444446</v>
      </c>
      <c r="C927" s="8">
        <v>181</v>
      </c>
      <c r="D927" s="8">
        <v>346470</v>
      </c>
      <c r="E927" s="8">
        <f t="shared" si="386"/>
        <v>17110</v>
      </c>
      <c r="F927" s="9">
        <v>7.91</v>
      </c>
      <c r="G927" s="9">
        <v>74.8</v>
      </c>
      <c r="H927" s="8"/>
      <c r="I927" s="8">
        <v>1310.0999999999999</v>
      </c>
      <c r="J927" s="8">
        <f t="shared" si="384"/>
        <v>22415.811000000002</v>
      </c>
      <c r="K927" s="54"/>
      <c r="L927" s="9">
        <v>96.25</v>
      </c>
      <c r="M927" s="8">
        <v>11.62</v>
      </c>
      <c r="N927" s="8">
        <v>163.19</v>
      </c>
      <c r="O927" s="8">
        <v>31.98</v>
      </c>
      <c r="P927" s="8">
        <f>M927+N927+O927</f>
        <v>206.79</v>
      </c>
      <c r="Q927" s="8">
        <f t="shared" si="385"/>
        <v>3538.1768999999999</v>
      </c>
      <c r="R927" s="11" t="s">
        <v>121</v>
      </c>
      <c r="S927" s="9">
        <f t="shared" si="387"/>
        <v>498.87678820343575</v>
      </c>
      <c r="T927" s="25"/>
      <c r="W927" s="139">
        <f t="shared" si="373"/>
        <v>21026.906774999999</v>
      </c>
      <c r="X927" s="139">
        <f t="shared" si="382"/>
        <v>21405.679275000002</v>
      </c>
      <c r="Z927" s="139">
        <f t="shared" si="374"/>
        <v>35892.372900000002</v>
      </c>
      <c r="AA927" s="139">
        <f t="shared" si="383"/>
        <v>103131.84869999997</v>
      </c>
      <c r="AC927" s="84">
        <v>8000</v>
      </c>
      <c r="AD927" s="84">
        <v>30000</v>
      </c>
      <c r="AE927" s="84">
        <v>100</v>
      </c>
      <c r="AF927" s="84">
        <v>6</v>
      </c>
      <c r="AG927" s="84">
        <v>10</v>
      </c>
      <c r="AH927" s="84">
        <v>35000</v>
      </c>
    </row>
    <row r="928" spans="1:34" ht="20.100000000000001" customHeight="1">
      <c r="A928" s="65">
        <v>44057</v>
      </c>
      <c r="B928" s="64">
        <v>0.37152777777777773</v>
      </c>
      <c r="C928" s="8">
        <v>185</v>
      </c>
      <c r="D928" s="8">
        <v>363940</v>
      </c>
      <c r="E928" s="8">
        <f t="shared" si="386"/>
        <v>17470</v>
      </c>
      <c r="F928" s="9">
        <v>7.66</v>
      </c>
      <c r="G928" s="9">
        <v>59.2</v>
      </c>
      <c r="H928" s="8"/>
      <c r="I928" s="8">
        <v>1382</v>
      </c>
      <c r="J928" s="8">
        <f t="shared" ref="J928:J933" si="388">E928*I928/1000</f>
        <v>24143.54</v>
      </c>
      <c r="K928" s="54"/>
      <c r="L928" s="9">
        <v>107.5</v>
      </c>
      <c r="M928" s="8">
        <v>240.68</v>
      </c>
      <c r="N928" s="8">
        <v>20.74</v>
      </c>
      <c r="O928" s="8">
        <v>30.74</v>
      </c>
      <c r="P928" s="8">
        <f>M928+N928+O928</f>
        <v>292.16000000000003</v>
      </c>
      <c r="Q928" s="8">
        <f t="shared" ref="Q928:Q933" si="389">E928*P928/1000</f>
        <v>5104.0352000000003</v>
      </c>
      <c r="R928" s="11" t="s">
        <v>121</v>
      </c>
      <c r="S928" s="9">
        <f t="shared" si="387"/>
        <v>639.76597681306589</v>
      </c>
      <c r="T928" s="25">
        <v>2.4</v>
      </c>
      <c r="W928" s="139">
        <f t="shared" si="373"/>
        <v>20531.23775</v>
      </c>
      <c r="X928" s="139">
        <f t="shared" si="382"/>
        <v>21583.734275000003</v>
      </c>
      <c r="Z928" s="139">
        <f t="shared" si="374"/>
        <v>37875.048999999999</v>
      </c>
      <c r="AA928" s="139">
        <f t="shared" si="383"/>
        <v>100995.18869999997</v>
      </c>
      <c r="AC928" s="84">
        <v>8000</v>
      </c>
      <c r="AD928" s="84">
        <v>30000</v>
      </c>
      <c r="AE928" s="84">
        <v>100</v>
      </c>
      <c r="AF928" s="84">
        <v>6</v>
      </c>
      <c r="AG928" s="84">
        <v>10</v>
      </c>
      <c r="AH928" s="84">
        <v>35000</v>
      </c>
    </row>
    <row r="929" spans="1:34" ht="20.100000000000001" customHeight="1">
      <c r="A929" s="65">
        <v>44064</v>
      </c>
      <c r="B929" s="64">
        <v>0.36458333333333331</v>
      </c>
      <c r="C929" s="8">
        <v>199</v>
      </c>
      <c r="D929" s="8">
        <v>382840</v>
      </c>
      <c r="E929" s="8">
        <f t="shared" ref="E929:E934" si="390">D929-D928</f>
        <v>18900</v>
      </c>
      <c r="F929" s="9">
        <v>7.71</v>
      </c>
      <c r="G929" s="9">
        <v>44.8</v>
      </c>
      <c r="H929" s="8"/>
      <c r="I929" s="8">
        <v>1473.08</v>
      </c>
      <c r="J929" s="8">
        <f t="shared" si="388"/>
        <v>27841.212</v>
      </c>
      <c r="K929" s="54"/>
      <c r="L929" s="9">
        <v>130.19999999999999</v>
      </c>
      <c r="M929" s="8">
        <v>27.92</v>
      </c>
      <c r="N929" s="8">
        <v>233.93</v>
      </c>
      <c r="O929" s="8">
        <v>25.92</v>
      </c>
      <c r="P929" s="8">
        <v>233.93</v>
      </c>
      <c r="Q929" s="8">
        <f t="shared" si="389"/>
        <v>4421.277</v>
      </c>
      <c r="R929" s="11" t="s">
        <v>121</v>
      </c>
      <c r="S929" s="9">
        <f t="shared" si="387"/>
        <v>754.8249827980145</v>
      </c>
      <c r="T929" s="25"/>
      <c r="W929" s="139">
        <f t="shared" si="373"/>
        <v>23489.54075</v>
      </c>
      <c r="X929" s="139">
        <f t="shared" si="382"/>
        <v>22315.640608333331</v>
      </c>
      <c r="Z929" s="139">
        <f t="shared" si="374"/>
        <v>26041.837</v>
      </c>
      <c r="AA929" s="139">
        <f t="shared" si="383"/>
        <v>92212.312700000009</v>
      </c>
      <c r="AC929" s="84">
        <v>8000</v>
      </c>
      <c r="AD929" s="84">
        <v>30000</v>
      </c>
      <c r="AE929" s="84">
        <v>100</v>
      </c>
      <c r="AF929" s="84">
        <v>6</v>
      </c>
      <c r="AG929" s="84">
        <v>10</v>
      </c>
      <c r="AH929" s="84">
        <v>35000</v>
      </c>
    </row>
    <row r="930" spans="1:34" ht="20.100000000000001" customHeight="1">
      <c r="A930" s="65">
        <v>44071</v>
      </c>
      <c r="B930" s="64">
        <v>0.36180555555555555</v>
      </c>
      <c r="C930" s="8">
        <v>187</v>
      </c>
      <c r="D930" s="8">
        <v>400330</v>
      </c>
      <c r="E930" s="8">
        <f t="shared" si="390"/>
        <v>17490</v>
      </c>
      <c r="F930" s="9">
        <v>7.75</v>
      </c>
      <c r="G930" s="9">
        <v>37.200000000000003</v>
      </c>
      <c r="H930" s="8"/>
      <c r="I930" s="8">
        <v>1223.3</v>
      </c>
      <c r="J930" s="8">
        <f t="shared" si="388"/>
        <v>21395.517</v>
      </c>
      <c r="K930" s="54"/>
      <c r="L930" s="9">
        <v>76.89</v>
      </c>
      <c r="M930" s="8">
        <v>90.18</v>
      </c>
      <c r="N930" s="8">
        <v>226.52</v>
      </c>
      <c r="O930" s="8">
        <v>47.93</v>
      </c>
      <c r="P930" s="8">
        <f t="shared" ref="P930:P935" si="391">M930+N930+O930</f>
        <v>364.63000000000005</v>
      </c>
      <c r="Q930" s="8">
        <f t="shared" si="389"/>
        <v>6377.3787000000011</v>
      </c>
      <c r="R930" s="11" t="s">
        <v>121</v>
      </c>
      <c r="S930" s="9">
        <f t="shared" ref="S930:S935" si="392">((O930*14/87)+(N930*14/101)+(M930*14/117))*(E930/1000)</f>
        <v>872.7939322688236</v>
      </c>
      <c r="T930" s="25"/>
      <c r="W930" s="139">
        <f t="shared" si="373"/>
        <v>23949.019999999997</v>
      </c>
      <c r="X930" s="139">
        <f t="shared" si="382"/>
        <v>22427.710858333336</v>
      </c>
      <c r="Z930" s="139">
        <f t="shared" si="374"/>
        <v>24203.920000000013</v>
      </c>
      <c r="AA930" s="139">
        <f t="shared" si="383"/>
        <v>90867.469699999958</v>
      </c>
      <c r="AC930" s="84">
        <v>8000</v>
      </c>
      <c r="AD930" s="84">
        <v>30000</v>
      </c>
      <c r="AE930" s="84">
        <v>100</v>
      </c>
      <c r="AF930" s="84">
        <v>6</v>
      </c>
      <c r="AG930" s="84">
        <v>10</v>
      </c>
      <c r="AH930" s="84">
        <v>35000</v>
      </c>
    </row>
    <row r="931" spans="1:34" ht="20.100000000000001" customHeight="1">
      <c r="A931" s="65">
        <v>44078</v>
      </c>
      <c r="B931" s="64">
        <v>0.375</v>
      </c>
      <c r="C931" s="8">
        <v>180</v>
      </c>
      <c r="D931" s="8">
        <v>417330</v>
      </c>
      <c r="E931" s="8">
        <f t="shared" si="390"/>
        <v>17000</v>
      </c>
      <c r="F931" s="9">
        <v>7.65</v>
      </c>
      <c r="G931" s="9">
        <v>37.6</v>
      </c>
      <c r="H931" s="8"/>
      <c r="I931" s="8">
        <v>1229</v>
      </c>
      <c r="J931" s="8">
        <f t="shared" si="388"/>
        <v>20893</v>
      </c>
      <c r="K931" s="54"/>
      <c r="L931" s="9">
        <v>66.099999999999994</v>
      </c>
      <c r="M931" s="8">
        <v>75.16</v>
      </c>
      <c r="N931" s="8">
        <v>171.43</v>
      </c>
      <c r="O931" s="8">
        <v>138.94999999999999</v>
      </c>
      <c r="P931" s="8">
        <f t="shared" si="391"/>
        <v>385.53999999999996</v>
      </c>
      <c r="Q931" s="8">
        <f t="shared" si="389"/>
        <v>6554.1799999999994</v>
      </c>
      <c r="R931" s="11" t="s">
        <v>121</v>
      </c>
      <c r="S931" s="9">
        <f t="shared" si="392"/>
        <v>936.9694269798332</v>
      </c>
      <c r="T931" s="25"/>
      <c r="W931" s="139">
        <f t="shared" si="373"/>
        <v>23568.31725</v>
      </c>
      <c r="X931" s="139">
        <f t="shared" si="382"/>
        <v>22029.438841666666</v>
      </c>
      <c r="Z931" s="139">
        <f t="shared" si="374"/>
        <v>25726.731</v>
      </c>
      <c r="AA931" s="139">
        <f t="shared" si="383"/>
        <v>95646.733899999992</v>
      </c>
      <c r="AC931" s="84">
        <v>8000</v>
      </c>
      <c r="AD931" s="84">
        <v>30000</v>
      </c>
      <c r="AE931" s="84">
        <v>100</v>
      </c>
      <c r="AF931" s="84">
        <v>6</v>
      </c>
      <c r="AG931" s="84">
        <v>10</v>
      </c>
      <c r="AH931" s="84">
        <v>35000</v>
      </c>
    </row>
    <row r="932" spans="1:34" ht="20.100000000000001" customHeight="1">
      <c r="A932" s="65">
        <v>44085</v>
      </c>
      <c r="B932" s="64">
        <v>0.3666666666666667</v>
      </c>
      <c r="C932" s="8">
        <v>182</v>
      </c>
      <c r="D932" s="8">
        <v>434530</v>
      </c>
      <c r="E932" s="8">
        <f t="shared" si="390"/>
        <v>17200</v>
      </c>
      <c r="F932" s="9">
        <v>7.68</v>
      </c>
      <c r="G932" s="9">
        <v>51.2</v>
      </c>
      <c r="H932" s="8"/>
      <c r="I932" s="8">
        <v>1270.9000000000001</v>
      </c>
      <c r="J932" s="8">
        <f t="shared" si="388"/>
        <v>21859.48</v>
      </c>
      <c r="K932" s="54"/>
      <c r="L932" s="9">
        <v>51.85</v>
      </c>
      <c r="M932" s="8">
        <v>95.335400000000007</v>
      </c>
      <c r="N932" s="8">
        <v>271.49</v>
      </c>
      <c r="O932" s="8">
        <v>74.25</v>
      </c>
      <c r="P932" s="8">
        <f t="shared" si="391"/>
        <v>441.0754</v>
      </c>
      <c r="Q932" s="8">
        <f t="shared" si="389"/>
        <v>7586.4968799999997</v>
      </c>
      <c r="R932" s="11" t="s">
        <v>120</v>
      </c>
      <c r="S932" s="9">
        <f t="shared" si="392"/>
        <v>1048.9971739991188</v>
      </c>
      <c r="T932" s="25"/>
      <c r="W932" s="139">
        <f t="shared" si="373"/>
        <v>22997.302249999997</v>
      </c>
      <c r="X932" s="139">
        <f t="shared" si="382"/>
        <v>21752.82634166667</v>
      </c>
      <c r="Z932" s="139">
        <f t="shared" si="374"/>
        <v>28010.791000000012</v>
      </c>
      <c r="AA932" s="139">
        <f t="shared" si="383"/>
        <v>98966.083899999969</v>
      </c>
      <c r="AC932" s="84">
        <v>8000</v>
      </c>
      <c r="AD932" s="84">
        <v>30000</v>
      </c>
      <c r="AE932" s="84">
        <v>100</v>
      </c>
      <c r="AF932" s="84">
        <v>6</v>
      </c>
      <c r="AG932" s="84">
        <v>10</v>
      </c>
      <c r="AH932" s="84">
        <v>35000</v>
      </c>
    </row>
    <row r="933" spans="1:34" ht="20.100000000000001" customHeight="1">
      <c r="A933" s="65">
        <v>44092</v>
      </c>
      <c r="B933" s="64">
        <v>0.36458333333333331</v>
      </c>
      <c r="C933" s="8">
        <v>183</v>
      </c>
      <c r="D933" s="8">
        <v>452910</v>
      </c>
      <c r="E933" s="8">
        <f t="shared" si="390"/>
        <v>18380</v>
      </c>
      <c r="F933" s="9">
        <v>7.66</v>
      </c>
      <c r="G933" s="9">
        <v>34.799999999999997</v>
      </c>
      <c r="H933" s="8"/>
      <c r="I933" s="8">
        <v>1198.8399999999999</v>
      </c>
      <c r="J933" s="8">
        <f t="shared" si="388"/>
        <v>22034.679199999999</v>
      </c>
      <c r="K933" s="54"/>
      <c r="L933" s="9">
        <v>79.88</v>
      </c>
      <c r="M933" s="8">
        <v>51.09</v>
      </c>
      <c r="N933" s="8">
        <v>169.33</v>
      </c>
      <c r="O933" s="8">
        <v>66.31</v>
      </c>
      <c r="P933" s="8">
        <f t="shared" si="391"/>
        <v>286.73</v>
      </c>
      <c r="Q933" s="8">
        <f t="shared" si="389"/>
        <v>5270.0974000000006</v>
      </c>
      <c r="R933" s="11" t="s">
        <v>120</v>
      </c>
      <c r="S933" s="9">
        <f t="shared" si="392"/>
        <v>739.89412691476059</v>
      </c>
      <c r="T933" s="25">
        <v>5.56</v>
      </c>
      <c r="W933" s="139">
        <f t="shared" si="373"/>
        <v>21545.66905</v>
      </c>
      <c r="X933" s="139">
        <f t="shared" si="382"/>
        <v>21725.742941666667</v>
      </c>
      <c r="Z933" s="139">
        <f t="shared" si="374"/>
        <v>33817.323799999998</v>
      </c>
      <c r="AA933" s="139">
        <f t="shared" si="383"/>
        <v>99291.084700000007</v>
      </c>
      <c r="AC933" s="84">
        <v>8000</v>
      </c>
      <c r="AD933" s="84">
        <v>30000</v>
      </c>
      <c r="AE933" s="84">
        <v>100</v>
      </c>
      <c r="AF933" s="84">
        <v>6</v>
      </c>
      <c r="AG933" s="84">
        <v>10</v>
      </c>
      <c r="AH933" s="84">
        <v>35000</v>
      </c>
    </row>
    <row r="934" spans="1:34" ht="20.100000000000001" customHeight="1">
      <c r="A934" s="65">
        <v>44099</v>
      </c>
      <c r="B934" s="64">
        <v>0.3576388888888889</v>
      </c>
      <c r="C934" s="8">
        <v>203</v>
      </c>
      <c r="D934" s="8">
        <v>472200</v>
      </c>
      <c r="E934" s="8">
        <f t="shared" si="390"/>
        <v>19290</v>
      </c>
      <c r="F934" s="9">
        <v>7.43</v>
      </c>
      <c r="G934" s="9">
        <v>45.6</v>
      </c>
      <c r="H934" s="8"/>
      <c r="I934" s="8">
        <v>1317.65</v>
      </c>
      <c r="J934" s="8">
        <f t="shared" ref="J934:J941" si="393">E934*I934/1000</f>
        <v>25417.468499999999</v>
      </c>
      <c r="K934" s="54"/>
      <c r="L934" s="9">
        <v>120.9</v>
      </c>
      <c r="M934" s="8">
        <v>54.19</v>
      </c>
      <c r="N934" s="8">
        <v>272.07</v>
      </c>
      <c r="O934" s="8">
        <v>56.15</v>
      </c>
      <c r="P934" s="8">
        <f t="shared" si="391"/>
        <v>382.40999999999997</v>
      </c>
      <c r="Q934" s="8">
        <f t="shared" ref="Q934:Q941" si="394">E934*P934/1000</f>
        <v>7376.6888999999992</v>
      </c>
      <c r="R934" s="11" t="s">
        <v>121</v>
      </c>
      <c r="S934" s="9">
        <f t="shared" si="392"/>
        <v>1026.8564480517548</v>
      </c>
      <c r="T934" s="25"/>
      <c r="W934" s="139">
        <f t="shared" si="373"/>
        <v>22551.156924999999</v>
      </c>
      <c r="X934" s="139">
        <f t="shared" si="382"/>
        <v>22301.945316666668</v>
      </c>
      <c r="Z934" s="139">
        <f t="shared" si="374"/>
        <v>29795.372300000003</v>
      </c>
      <c r="AA934" s="139">
        <f t="shared" si="383"/>
        <v>92376.656199999969</v>
      </c>
      <c r="AC934" s="84">
        <v>8000</v>
      </c>
      <c r="AD934" s="84">
        <v>30000</v>
      </c>
      <c r="AE934" s="84">
        <v>100</v>
      </c>
      <c r="AF934" s="84">
        <v>6</v>
      </c>
      <c r="AG934" s="84">
        <v>10</v>
      </c>
      <c r="AH934" s="84">
        <v>35000</v>
      </c>
    </row>
    <row r="935" spans="1:34" ht="20.100000000000001" customHeight="1">
      <c r="A935" s="65">
        <v>44106</v>
      </c>
      <c r="B935" s="64">
        <v>0.35833333333333334</v>
      </c>
      <c r="C935" s="8">
        <v>191</v>
      </c>
      <c r="D935" s="8">
        <v>490330</v>
      </c>
      <c r="E935" s="8">
        <f>D935-D934</f>
        <v>18130</v>
      </c>
      <c r="F935" s="9">
        <v>7.98</v>
      </c>
      <c r="G935" s="9">
        <v>30.4</v>
      </c>
      <c r="H935" s="8"/>
      <c r="I935" s="8">
        <v>1179</v>
      </c>
      <c r="J935" s="8">
        <f t="shared" si="393"/>
        <v>21375.27</v>
      </c>
      <c r="K935" s="54"/>
      <c r="L935" s="9">
        <v>76.239999999999995</v>
      </c>
      <c r="M935" s="8">
        <v>61.7</v>
      </c>
      <c r="N935" s="8">
        <v>199.76</v>
      </c>
      <c r="O935" s="8">
        <v>57</v>
      </c>
      <c r="P935" s="8">
        <f t="shared" si="391"/>
        <v>318.45999999999998</v>
      </c>
      <c r="Q935" s="8">
        <f t="shared" si="394"/>
        <v>5773.6797999999999</v>
      </c>
      <c r="R935" s="11" t="s">
        <v>121</v>
      </c>
      <c r="S935" s="9">
        <f t="shared" si="392"/>
        <v>802.15867229152605</v>
      </c>
      <c r="T935" s="25">
        <v>0</v>
      </c>
      <c r="W935" s="139">
        <f t="shared" si="373"/>
        <v>22671.724425</v>
      </c>
      <c r="X935" s="139">
        <f t="shared" si="382"/>
        <v>22422.316149999999</v>
      </c>
      <c r="Z935" s="139">
        <f t="shared" si="374"/>
        <v>29313.102299999999</v>
      </c>
      <c r="AA935" s="139">
        <f t="shared" si="383"/>
        <v>90932.206200000015</v>
      </c>
      <c r="AC935" s="84">
        <v>8000</v>
      </c>
      <c r="AD935" s="84">
        <v>30000</v>
      </c>
      <c r="AE935" s="84">
        <v>100</v>
      </c>
      <c r="AF935" s="84">
        <v>6</v>
      </c>
      <c r="AG935" s="84">
        <v>10</v>
      </c>
      <c r="AH935" s="84">
        <v>35000</v>
      </c>
    </row>
    <row r="936" spans="1:34" ht="20.100000000000001" customHeight="1">
      <c r="A936" s="65">
        <v>44113</v>
      </c>
      <c r="B936" s="64">
        <v>0.36805555555555558</v>
      </c>
      <c r="C936" s="8">
        <v>183</v>
      </c>
      <c r="D936" s="8">
        <v>507600</v>
      </c>
      <c r="E936" s="8">
        <f>D936-D935</f>
        <v>17270</v>
      </c>
      <c r="F936" s="9">
        <v>7.99</v>
      </c>
      <c r="G936" s="9">
        <v>23.6</v>
      </c>
      <c r="H936" s="8"/>
      <c r="I936" s="8">
        <v>1282</v>
      </c>
      <c r="J936" s="8">
        <f t="shared" si="393"/>
        <v>22140.14</v>
      </c>
      <c r="K936" s="54"/>
      <c r="L936" s="9">
        <v>46.2</v>
      </c>
      <c r="M936" s="8">
        <v>73.80001</v>
      </c>
      <c r="N936" s="8">
        <v>212.62915000000001</v>
      </c>
      <c r="O936" s="8">
        <v>33.273220000000002</v>
      </c>
      <c r="P936" s="8">
        <f t="shared" ref="P936:P941" si="395">M936+N936+O936</f>
        <v>319.70238000000001</v>
      </c>
      <c r="Q936" s="8">
        <f t="shared" si="394"/>
        <v>5521.2601026000002</v>
      </c>
      <c r="R936" s="11" t="s">
        <v>121</v>
      </c>
      <c r="S936" s="9">
        <f t="shared" ref="S936:S941" si="396">((O936*14/87)+(N936*14/101)+(M936*14/117))*(E936/1000)</f>
        <v>753.98107256844935</v>
      </c>
      <c r="T936" s="25">
        <v>2.8</v>
      </c>
      <c r="W936" s="139">
        <f t="shared" si="373"/>
        <v>22741.889425000001</v>
      </c>
      <c r="X936" s="139">
        <f t="shared" si="382"/>
        <v>22090.143141666664</v>
      </c>
      <c r="Z936" s="139">
        <f t="shared" si="374"/>
        <v>29032.442299999995</v>
      </c>
      <c r="AA936" s="139">
        <f t="shared" si="383"/>
        <v>94918.282300000021</v>
      </c>
      <c r="AC936" s="84">
        <v>8000</v>
      </c>
      <c r="AD936" s="84">
        <v>30000</v>
      </c>
      <c r="AE936" s="84">
        <v>100</v>
      </c>
      <c r="AF936" s="84">
        <v>6</v>
      </c>
      <c r="AG936" s="84">
        <v>10</v>
      </c>
      <c r="AH936" s="84">
        <v>35000</v>
      </c>
    </row>
    <row r="937" spans="1:34" ht="20.100000000000001" customHeight="1">
      <c r="A937" s="65">
        <v>44120</v>
      </c>
      <c r="B937" s="64">
        <v>0.3576388888888889</v>
      </c>
      <c r="C937" s="8">
        <v>177</v>
      </c>
      <c r="D937" s="8">
        <v>523920</v>
      </c>
      <c r="E937" s="8">
        <f>D937-D936</f>
        <v>16320</v>
      </c>
      <c r="F937" s="9">
        <v>8.2899999999999991</v>
      </c>
      <c r="G937" s="9">
        <v>58</v>
      </c>
      <c r="H937" s="8"/>
      <c r="I937" s="8">
        <v>1626</v>
      </c>
      <c r="J937" s="8">
        <f t="shared" si="393"/>
        <v>26536.32</v>
      </c>
      <c r="K937" s="54"/>
      <c r="L937" s="9">
        <v>141.19999999999999</v>
      </c>
      <c r="M937" s="8">
        <v>88.3</v>
      </c>
      <c r="N937" s="8">
        <v>319.76</v>
      </c>
      <c r="O937" s="8">
        <v>30.02</v>
      </c>
      <c r="P937" s="8">
        <f t="shared" si="395"/>
        <v>438.08</v>
      </c>
      <c r="Q937" s="8">
        <f t="shared" si="394"/>
        <v>7149.4655999999995</v>
      </c>
      <c r="R937" s="11" t="s">
        <v>121</v>
      </c>
      <c r="S937" s="9">
        <f t="shared" si="396"/>
        <v>974.62688924722704</v>
      </c>
      <c r="T937" s="25">
        <v>6.3</v>
      </c>
      <c r="W937" s="139">
        <f t="shared" si="373"/>
        <v>23867.299625</v>
      </c>
      <c r="X937" s="139">
        <f t="shared" si="382"/>
        <v>22967.503141666664</v>
      </c>
      <c r="Z937" s="139">
        <f t="shared" si="374"/>
        <v>24530.801500000001</v>
      </c>
      <c r="AA937" s="139">
        <f t="shared" si="383"/>
        <v>84389.962300000014</v>
      </c>
      <c r="AC937" s="84">
        <v>8000</v>
      </c>
      <c r="AD937" s="84">
        <v>30000</v>
      </c>
      <c r="AE937" s="84">
        <v>100</v>
      </c>
      <c r="AF937" s="84">
        <v>6</v>
      </c>
      <c r="AG937" s="84">
        <v>10</v>
      </c>
      <c r="AH937" s="84">
        <v>35000</v>
      </c>
    </row>
    <row r="938" spans="1:34" ht="20.100000000000001" customHeight="1">
      <c r="A938" s="65">
        <v>44124</v>
      </c>
      <c r="B938" s="64">
        <v>0.37708333333333338</v>
      </c>
      <c r="C938" s="8">
        <v>151</v>
      </c>
      <c r="D938" s="8">
        <v>38020</v>
      </c>
      <c r="E938" s="8">
        <v>14100</v>
      </c>
      <c r="F938" s="9">
        <v>7.71</v>
      </c>
      <c r="G938" s="9">
        <v>41.6</v>
      </c>
      <c r="H938" s="8"/>
      <c r="I938" s="8">
        <v>1361.52</v>
      </c>
      <c r="J938" s="8">
        <f t="shared" si="393"/>
        <v>19197.432000000001</v>
      </c>
      <c r="K938" s="54"/>
      <c r="L938" s="9">
        <v>67.819999999999993</v>
      </c>
      <c r="M938" s="8">
        <v>100.71</v>
      </c>
      <c r="N938" s="8">
        <v>256.3</v>
      </c>
      <c r="O938" s="8">
        <v>63.37</v>
      </c>
      <c r="P938" s="8">
        <f t="shared" si="395"/>
        <v>420.38</v>
      </c>
      <c r="Q938" s="8">
        <f t="shared" si="394"/>
        <v>5927.3580000000002</v>
      </c>
      <c r="R938" s="11" t="s">
        <v>121</v>
      </c>
      <c r="S938" s="9">
        <f t="shared" si="396"/>
        <v>814.62712167450161</v>
      </c>
      <c r="T938" s="25">
        <v>6.33</v>
      </c>
      <c r="W938" s="139">
        <f t="shared" si="373"/>
        <v>22312.290500000003</v>
      </c>
      <c r="X938" s="139">
        <f t="shared" si="382"/>
        <v>22937.489141666669</v>
      </c>
      <c r="Z938" s="139">
        <f t="shared" si="374"/>
        <v>30750.837999999989</v>
      </c>
      <c r="AA938" s="139">
        <f t="shared" si="383"/>
        <v>84750.130299999961</v>
      </c>
      <c r="AC938" s="84">
        <v>8000</v>
      </c>
      <c r="AD938" s="84">
        <v>30000</v>
      </c>
      <c r="AE938" s="84">
        <v>100</v>
      </c>
      <c r="AF938" s="84">
        <v>6</v>
      </c>
      <c r="AG938" s="84">
        <v>10</v>
      </c>
      <c r="AH938" s="84">
        <v>35000</v>
      </c>
    </row>
    <row r="939" spans="1:34" ht="20.100000000000001" customHeight="1">
      <c r="A939" s="65">
        <v>44134</v>
      </c>
      <c r="B939" s="64">
        <v>0.34722222222222227</v>
      </c>
      <c r="C939" s="8">
        <v>176</v>
      </c>
      <c r="D939" s="8">
        <v>54490</v>
      </c>
      <c r="E939" s="8">
        <f t="shared" ref="E939:E944" si="397">D939-D938</f>
        <v>16470</v>
      </c>
      <c r="F939" s="9">
        <v>7.4</v>
      </c>
      <c r="G939" s="9">
        <v>19.2</v>
      </c>
      <c r="H939" s="8"/>
      <c r="I939" s="8">
        <v>546</v>
      </c>
      <c r="J939" s="8">
        <f>E939*I939/1000</f>
        <v>8992.6200000000008</v>
      </c>
      <c r="K939" s="54"/>
      <c r="L939" s="9">
        <v>46.05</v>
      </c>
      <c r="M939" s="8">
        <v>30.33</v>
      </c>
      <c r="N939" s="8">
        <v>94.05</v>
      </c>
      <c r="O939" s="8">
        <v>21</v>
      </c>
      <c r="P939" s="8">
        <f t="shared" si="395"/>
        <v>145.38</v>
      </c>
      <c r="Q939" s="8">
        <f>E939*P939/1000</f>
        <v>2394.4086000000002</v>
      </c>
      <c r="R939" s="11" t="s">
        <v>121</v>
      </c>
      <c r="S939" s="9">
        <f t="shared" si="396"/>
        <v>330.14402858418464</v>
      </c>
      <c r="T939" s="25" t="s">
        <v>126</v>
      </c>
      <c r="W939" s="139">
        <f t="shared" si="373"/>
        <v>19216.627999999997</v>
      </c>
      <c r="X939" s="139">
        <f t="shared" si="382"/>
        <v>21818.889891666662</v>
      </c>
      <c r="Z939" s="139">
        <f t="shared" si="374"/>
        <v>43133.488000000012</v>
      </c>
      <c r="AA939" s="139">
        <f t="shared" si="383"/>
        <v>98173.32130000004</v>
      </c>
      <c r="AC939" s="84">
        <v>8000</v>
      </c>
      <c r="AD939" s="84">
        <v>30000</v>
      </c>
      <c r="AE939" s="84">
        <v>100</v>
      </c>
      <c r="AF939" s="84">
        <v>6</v>
      </c>
      <c r="AG939" s="84">
        <v>10</v>
      </c>
      <c r="AH939" s="84">
        <v>35000</v>
      </c>
    </row>
    <row r="940" spans="1:34" ht="20.100000000000001" customHeight="1">
      <c r="A940" s="65">
        <v>44141</v>
      </c>
      <c r="B940" s="64">
        <v>0.3527777777777778</v>
      </c>
      <c r="C940" s="8">
        <v>156</v>
      </c>
      <c r="D940" s="8">
        <v>69080</v>
      </c>
      <c r="E940" s="8">
        <f t="shared" si="397"/>
        <v>14590</v>
      </c>
      <c r="F940" s="9">
        <v>7.65</v>
      </c>
      <c r="G940" s="9">
        <v>46</v>
      </c>
      <c r="H940" s="8"/>
      <c r="I940" s="8">
        <v>1451</v>
      </c>
      <c r="J940" s="8">
        <f>E940*I940/1000</f>
        <v>21170.09</v>
      </c>
      <c r="K940" s="54"/>
      <c r="L940" s="9">
        <v>96.71</v>
      </c>
      <c r="M940" s="8">
        <v>73.66</v>
      </c>
      <c r="N940" s="8">
        <v>231.8</v>
      </c>
      <c r="O940" s="8">
        <v>59.1</v>
      </c>
      <c r="P940" s="8">
        <f t="shared" si="395"/>
        <v>364.56000000000006</v>
      </c>
      <c r="Q940" s="8">
        <f>E940*P940/1000</f>
        <v>5318.9304000000011</v>
      </c>
      <c r="R940" s="11" t="s">
        <v>121</v>
      </c>
      <c r="S940" s="9">
        <f t="shared" si="396"/>
        <v>736.1392523173804</v>
      </c>
      <c r="T940" s="25" t="s">
        <v>127</v>
      </c>
      <c r="W940" s="139">
        <f t="shared" si="373"/>
        <v>18974.1155</v>
      </c>
      <c r="X940" s="139">
        <f t="shared" si="382"/>
        <v>21571.102391666664</v>
      </c>
      <c r="Z940" s="139">
        <f t="shared" si="374"/>
        <v>44103.538</v>
      </c>
      <c r="AA940" s="139">
        <f t="shared" si="383"/>
        <v>101146.77130000002</v>
      </c>
      <c r="AC940" s="84">
        <v>8000</v>
      </c>
      <c r="AD940" s="84">
        <v>30000</v>
      </c>
      <c r="AE940" s="84">
        <v>100</v>
      </c>
      <c r="AF940" s="84">
        <v>6</v>
      </c>
      <c r="AG940" s="84">
        <v>10</v>
      </c>
      <c r="AH940" s="84">
        <v>35000</v>
      </c>
    </row>
    <row r="941" spans="1:34" ht="20.100000000000001" customHeight="1">
      <c r="A941" s="65">
        <v>44148</v>
      </c>
      <c r="B941" s="64">
        <v>0.3659722222222222</v>
      </c>
      <c r="C941" s="8">
        <v>153</v>
      </c>
      <c r="D941" s="8">
        <v>83320</v>
      </c>
      <c r="E941" s="8">
        <f t="shared" si="397"/>
        <v>14240</v>
      </c>
      <c r="F941" s="9">
        <v>7.66</v>
      </c>
      <c r="G941" s="9">
        <v>38</v>
      </c>
      <c r="H941" s="8"/>
      <c r="I941" s="8">
        <v>1128</v>
      </c>
      <c r="J941" s="8">
        <f t="shared" si="393"/>
        <v>16062.72</v>
      </c>
      <c r="K941" s="54"/>
      <c r="L941" s="9">
        <v>60.17</v>
      </c>
      <c r="M941" s="8">
        <v>29.7</v>
      </c>
      <c r="N941" s="8">
        <v>167.88</v>
      </c>
      <c r="O941" s="8">
        <v>53.15</v>
      </c>
      <c r="P941" s="8">
        <f t="shared" si="395"/>
        <v>250.73</v>
      </c>
      <c r="Q941" s="8">
        <f t="shared" si="394"/>
        <v>3570.3951999999999</v>
      </c>
      <c r="R941" s="11" t="s">
        <v>121</v>
      </c>
      <c r="S941" s="9">
        <f t="shared" si="396"/>
        <v>503.77153827594958</v>
      </c>
      <c r="T941" s="25">
        <v>0</v>
      </c>
      <c r="W941" s="139">
        <f t="shared" si="373"/>
        <v>16355.715500000002</v>
      </c>
      <c r="X941" s="139">
        <f t="shared" si="382"/>
        <v>20589.561391666666</v>
      </c>
      <c r="Z941" s="139">
        <f t="shared" si="374"/>
        <v>54577.137999999992</v>
      </c>
      <c r="AA941" s="139">
        <f t="shared" si="383"/>
        <v>112925.26330000002</v>
      </c>
      <c r="AC941" s="84">
        <v>8000</v>
      </c>
      <c r="AD941" s="84">
        <v>30000</v>
      </c>
      <c r="AE941" s="84">
        <v>100</v>
      </c>
      <c r="AF941" s="84">
        <v>6</v>
      </c>
      <c r="AG941" s="84">
        <v>10</v>
      </c>
      <c r="AH941" s="84">
        <v>35000</v>
      </c>
    </row>
    <row r="942" spans="1:34" ht="20.100000000000001" customHeight="1">
      <c r="A942" s="65">
        <v>44155</v>
      </c>
      <c r="B942" s="64">
        <v>0.37361111111111112</v>
      </c>
      <c r="C942" s="8">
        <v>154</v>
      </c>
      <c r="D942" s="8">
        <v>97810</v>
      </c>
      <c r="E942" s="8">
        <f t="shared" si="397"/>
        <v>14490</v>
      </c>
      <c r="F942" s="9">
        <v>7.6</v>
      </c>
      <c r="G942" s="9">
        <v>82</v>
      </c>
      <c r="H942" s="8"/>
      <c r="I942" s="8">
        <v>1318.29</v>
      </c>
      <c r="J942" s="8">
        <f>E942*I942/1000</f>
        <v>19102.022099999998</v>
      </c>
      <c r="K942" s="54"/>
      <c r="L942" s="9">
        <v>76.53</v>
      </c>
      <c r="M942" s="8">
        <v>74.84</v>
      </c>
      <c r="N942" s="8">
        <v>178.12</v>
      </c>
      <c r="O942" s="8">
        <v>89.17</v>
      </c>
      <c r="P942" s="8">
        <f t="shared" ref="P942:P947" si="398">M942+N942+O942</f>
        <v>342.13</v>
      </c>
      <c r="Q942" s="8">
        <f>E942*P942/1000</f>
        <v>4957.4637000000002</v>
      </c>
      <c r="R942" s="11" t="s">
        <v>121</v>
      </c>
      <c r="S942" s="9">
        <f t="shared" ref="S942:S947" si="399">((O942*14/87)+(N942*14/101)+(M942*14/117))*(E942/1000)</f>
        <v>695.43755287969122</v>
      </c>
      <c r="T942" s="25">
        <v>4.3499999999999996</v>
      </c>
      <c r="W942" s="139">
        <f t="shared" si="373"/>
        <v>16331.863024999999</v>
      </c>
      <c r="X942" s="139">
        <f t="shared" si="382"/>
        <v>20398.436816666665</v>
      </c>
      <c r="Z942" s="139">
        <f t="shared" si="374"/>
        <v>54672.547900000005</v>
      </c>
      <c r="AA942" s="139">
        <f t="shared" si="383"/>
        <v>115218.75820000001</v>
      </c>
      <c r="AC942" s="84">
        <v>8000</v>
      </c>
      <c r="AD942" s="84">
        <v>30000</v>
      </c>
      <c r="AE942" s="84">
        <v>100</v>
      </c>
      <c r="AF942" s="84">
        <v>6</v>
      </c>
      <c r="AG942" s="84">
        <v>10</v>
      </c>
      <c r="AH942" s="84">
        <v>35000</v>
      </c>
    </row>
    <row r="943" spans="1:34" ht="20.100000000000001" customHeight="1">
      <c r="A943" s="65">
        <v>44162</v>
      </c>
      <c r="B943" s="64">
        <v>0.36388888888888887</v>
      </c>
      <c r="C943" s="8">
        <v>168</v>
      </c>
      <c r="D943" s="8">
        <v>113540</v>
      </c>
      <c r="E943" s="8">
        <f t="shared" si="397"/>
        <v>15730</v>
      </c>
      <c r="F943" s="9">
        <v>7.92</v>
      </c>
      <c r="G943" s="9">
        <v>82.8</v>
      </c>
      <c r="H943" s="8"/>
      <c r="I943" s="8">
        <v>1679</v>
      </c>
      <c r="J943" s="8">
        <f>E943*I943/1000</f>
        <v>26410.67</v>
      </c>
      <c r="K943" s="54"/>
      <c r="L943" s="9">
        <v>117.6</v>
      </c>
      <c r="M943" s="8">
        <v>168.92</v>
      </c>
      <c r="N943" s="8">
        <v>144.80000000000001</v>
      </c>
      <c r="O943" s="8">
        <v>53.93</v>
      </c>
      <c r="P943" s="8">
        <f t="shared" si="398"/>
        <v>367.65000000000003</v>
      </c>
      <c r="Q943" s="8">
        <f>E943*P943/1000</f>
        <v>5783.134500000001</v>
      </c>
      <c r="R943" s="11" t="s">
        <v>121</v>
      </c>
      <c r="S943" s="9">
        <f t="shared" si="399"/>
        <v>770.17741166875317</v>
      </c>
      <c r="T943" s="25">
        <v>2.2799999999999998</v>
      </c>
      <c r="W943" s="139">
        <f t="shared" si="373"/>
        <v>20686.375524999999</v>
      </c>
      <c r="X943" s="139">
        <f t="shared" si="382"/>
        <v>20858.24265</v>
      </c>
      <c r="Z943" s="139">
        <f t="shared" si="374"/>
        <v>37254.497900000002</v>
      </c>
      <c r="AA943" s="139">
        <f t="shared" si="383"/>
        <v>109701.0882</v>
      </c>
      <c r="AC943" s="84">
        <v>8000</v>
      </c>
      <c r="AD943" s="84">
        <v>30000</v>
      </c>
      <c r="AE943" s="84">
        <v>100</v>
      </c>
      <c r="AF943" s="84">
        <v>6</v>
      </c>
      <c r="AG943" s="84">
        <v>10</v>
      </c>
      <c r="AH943" s="84">
        <v>35000</v>
      </c>
    </row>
    <row r="944" spans="1:34" ht="20.100000000000001" customHeight="1">
      <c r="A944" s="65">
        <v>44169</v>
      </c>
      <c r="B944" s="64">
        <v>0.3611111111111111</v>
      </c>
      <c r="C944" s="8">
        <v>121</v>
      </c>
      <c r="D944" s="8">
        <v>127090</v>
      </c>
      <c r="E944" s="8">
        <f t="shared" si="397"/>
        <v>13550</v>
      </c>
      <c r="F944" s="9">
        <v>7.48</v>
      </c>
      <c r="G944" s="9">
        <v>37.200000000000003</v>
      </c>
      <c r="H944" s="8"/>
      <c r="I944" s="8">
        <v>1168.6300000000001</v>
      </c>
      <c r="J944" s="8">
        <f>E944*I944/1000</f>
        <v>15834.936500000002</v>
      </c>
      <c r="K944" s="54"/>
      <c r="L944" s="9">
        <v>81.88</v>
      </c>
      <c r="M944" s="8">
        <v>48.09</v>
      </c>
      <c r="N944" s="8">
        <v>55.44</v>
      </c>
      <c r="O944" s="8">
        <v>182.14</v>
      </c>
      <c r="P944" s="8">
        <f t="shared" si="398"/>
        <v>285.66999999999996</v>
      </c>
      <c r="Q944" s="8">
        <f>E944*P944/1000</f>
        <v>3870.8284999999996</v>
      </c>
      <c r="R944" s="11" t="s">
        <v>121</v>
      </c>
      <c r="S944" s="9">
        <f t="shared" si="399"/>
        <v>579.2489026709037</v>
      </c>
      <c r="T944" s="25">
        <v>0</v>
      </c>
      <c r="W944" s="139">
        <f t="shared" si="373"/>
        <v>19352.587149999999</v>
      </c>
      <c r="X944" s="139">
        <f t="shared" si="382"/>
        <v>20356.197358333335</v>
      </c>
      <c r="Z944" s="139">
        <f t="shared" si="374"/>
        <v>42589.651400000002</v>
      </c>
      <c r="AA944" s="139">
        <f t="shared" si="383"/>
        <v>115725.63169999997</v>
      </c>
      <c r="AC944" s="84">
        <v>8000</v>
      </c>
      <c r="AD944" s="84">
        <v>30000</v>
      </c>
      <c r="AE944" s="84">
        <v>100</v>
      </c>
      <c r="AF944" s="84">
        <v>6</v>
      </c>
      <c r="AG944" s="84">
        <v>10</v>
      </c>
      <c r="AH944" s="84">
        <v>35000</v>
      </c>
    </row>
    <row r="945" spans="1:34" ht="20.100000000000001" customHeight="1">
      <c r="A945" s="65">
        <v>44176</v>
      </c>
      <c r="B945" s="64">
        <v>0.3611111111111111</v>
      </c>
      <c r="C945" s="8">
        <v>167</v>
      </c>
      <c r="D945" s="8">
        <v>142470</v>
      </c>
      <c r="E945" s="8">
        <f t="shared" ref="E945:E950" si="400">D945-D944</f>
        <v>15380</v>
      </c>
      <c r="F945" s="9">
        <v>7.78</v>
      </c>
      <c r="G945" s="9">
        <v>42.8</v>
      </c>
      <c r="H945" s="8"/>
      <c r="I945" s="8">
        <v>1101.8800000000001</v>
      </c>
      <c r="J945" s="8">
        <f>E945*I945/1000</f>
        <v>16946.914400000001</v>
      </c>
      <c r="K945" s="54"/>
      <c r="L945" s="9">
        <v>33.58</v>
      </c>
      <c r="M945" s="8">
        <v>78.09</v>
      </c>
      <c r="N945" s="8">
        <v>188.51</v>
      </c>
      <c r="O945" s="8">
        <v>53.78</v>
      </c>
      <c r="P945" s="8">
        <f t="shared" si="398"/>
        <v>320.38</v>
      </c>
      <c r="Q945" s="8">
        <f>E945*P945/1000</f>
        <v>4927.4444000000003</v>
      </c>
      <c r="R945" s="11" t="s">
        <v>121</v>
      </c>
      <c r="S945" s="9">
        <f t="shared" si="399"/>
        <v>678.69562940357707</v>
      </c>
      <c r="T945" s="25">
        <v>0</v>
      </c>
      <c r="W945" s="139">
        <f t="shared" si="373"/>
        <v>19573.635750000001</v>
      </c>
      <c r="X945" s="139">
        <f t="shared" si="382"/>
        <v>19932.216958333334</v>
      </c>
      <c r="Z945" s="139">
        <f t="shared" si="374"/>
        <v>41705.456999999995</v>
      </c>
      <c r="AA945" s="139">
        <f t="shared" si="383"/>
        <v>120813.39649999997</v>
      </c>
      <c r="AC945" s="84">
        <v>8000</v>
      </c>
      <c r="AD945" s="84">
        <v>30000</v>
      </c>
      <c r="AE945" s="84">
        <v>100</v>
      </c>
      <c r="AF945" s="84">
        <v>6</v>
      </c>
      <c r="AG945" s="84">
        <v>10</v>
      </c>
      <c r="AH945" s="84">
        <v>35000</v>
      </c>
    </row>
    <row r="946" spans="1:34" ht="20.100000000000001" customHeight="1">
      <c r="A946" s="65">
        <v>44183</v>
      </c>
      <c r="B946" s="64">
        <v>0.36736111111111108</v>
      </c>
      <c r="C946" s="8">
        <v>169</v>
      </c>
      <c r="D946" s="8">
        <v>158450</v>
      </c>
      <c r="E946" s="8">
        <f t="shared" si="400"/>
        <v>15980</v>
      </c>
      <c r="F946" s="9">
        <v>7.66</v>
      </c>
      <c r="G946" s="9">
        <v>45.6</v>
      </c>
      <c r="H946" s="8"/>
      <c r="I946" s="8">
        <v>1649.01</v>
      </c>
      <c r="J946" s="8">
        <f>E946*I946/1000</f>
        <v>26351.179800000002</v>
      </c>
      <c r="K946" s="54"/>
      <c r="L946" s="9">
        <v>136.80000000000001</v>
      </c>
      <c r="M946" s="8">
        <v>62.7</v>
      </c>
      <c r="N946" s="8">
        <v>329.86</v>
      </c>
      <c r="O946" s="8">
        <v>46.22</v>
      </c>
      <c r="P946" s="8">
        <f t="shared" si="398"/>
        <v>438.78</v>
      </c>
      <c r="Q946" s="8">
        <f>E946*P946/1000</f>
        <v>7011.7043999999996</v>
      </c>
      <c r="R946" s="11" t="s">
        <v>121</v>
      </c>
      <c r="S946" s="9">
        <f t="shared" si="399"/>
        <v>969.40166842976078</v>
      </c>
      <c r="T946" s="25">
        <v>0</v>
      </c>
      <c r="W946" s="139">
        <f t="shared" si="373"/>
        <v>21385.925175</v>
      </c>
      <c r="X946" s="139">
        <f t="shared" si="382"/>
        <v>20010.026233333334</v>
      </c>
      <c r="Z946" s="139">
        <f t="shared" si="374"/>
        <v>34456.299299999999</v>
      </c>
      <c r="AA946" s="139">
        <f t="shared" si="383"/>
        <v>119879.68519999998</v>
      </c>
      <c r="AC946" s="84">
        <v>8000</v>
      </c>
      <c r="AD946" s="84">
        <v>30000</v>
      </c>
      <c r="AE946" s="84">
        <v>100</v>
      </c>
      <c r="AF946" s="84">
        <v>6</v>
      </c>
      <c r="AG946" s="84">
        <v>10</v>
      </c>
      <c r="AH946" s="84">
        <v>35000</v>
      </c>
    </row>
    <row r="947" spans="1:34" ht="20.100000000000001" customHeight="1">
      <c r="A947" s="65">
        <v>44189</v>
      </c>
      <c r="B947" s="64">
        <v>0.35416666666666669</v>
      </c>
      <c r="C947" s="8">
        <v>150</v>
      </c>
      <c r="D947" s="8">
        <v>172240</v>
      </c>
      <c r="E947" s="8">
        <f t="shared" si="400"/>
        <v>13790</v>
      </c>
      <c r="F947" s="9">
        <v>8.1300000000000008</v>
      </c>
      <c r="G947" s="9">
        <v>64</v>
      </c>
      <c r="H947" s="8"/>
      <c r="I947" s="8">
        <v>1776.53</v>
      </c>
      <c r="J947" s="8">
        <f>E947*I947/1000*7/6</f>
        <v>28581.406816666666</v>
      </c>
      <c r="K947" s="54"/>
      <c r="L947" s="9">
        <v>146.1</v>
      </c>
      <c r="M947" s="8">
        <v>125.37</v>
      </c>
      <c r="N947" s="8">
        <v>258.12</v>
      </c>
      <c r="O947" s="8">
        <v>47.57</v>
      </c>
      <c r="P947" s="8">
        <f t="shared" si="398"/>
        <v>431.06</v>
      </c>
      <c r="Q947" s="8">
        <f>E947*P947/1000*7/6</f>
        <v>6935.0369666666675</v>
      </c>
      <c r="R947" s="11" t="s">
        <v>121</v>
      </c>
      <c r="S947" s="9">
        <f t="shared" si="399"/>
        <v>805.82541939053317</v>
      </c>
      <c r="T947" s="25">
        <v>0</v>
      </c>
      <c r="W947" s="139">
        <f t="shared" si="373"/>
        <v>21928.609379166668</v>
      </c>
      <c r="X947" s="139">
        <f t="shared" si="382"/>
        <v>20610.537634722223</v>
      </c>
      <c r="Z947" s="139">
        <f t="shared" si="374"/>
        <v>32285.562483333328</v>
      </c>
      <c r="AA947" s="139">
        <f t="shared" si="383"/>
        <v>112673.54838333334</v>
      </c>
      <c r="AC947" s="84">
        <v>8000</v>
      </c>
      <c r="AD947" s="84">
        <v>30000</v>
      </c>
      <c r="AE947" s="84">
        <v>100</v>
      </c>
      <c r="AF947" s="84">
        <v>6</v>
      </c>
      <c r="AG947" s="84">
        <v>10</v>
      </c>
      <c r="AH947" s="84">
        <v>35000</v>
      </c>
    </row>
    <row r="948" spans="1:34" ht="20.100000000000001" customHeight="1">
      <c r="A948" s="65">
        <v>44196</v>
      </c>
      <c r="B948" s="64">
        <v>0.36458333333333331</v>
      </c>
      <c r="C948" s="8">
        <v>177</v>
      </c>
      <c r="D948" s="8">
        <v>188890</v>
      </c>
      <c r="E948" s="8">
        <f t="shared" si="400"/>
        <v>16650</v>
      </c>
      <c r="F948" s="9">
        <v>7.82</v>
      </c>
      <c r="G948" s="9">
        <v>30.8</v>
      </c>
      <c r="H948" s="8"/>
      <c r="I948" s="8">
        <v>1657.29</v>
      </c>
      <c r="J948" s="8">
        <f t="shared" ref="J948:J953" si="401">E948*I948/1000</f>
        <v>27593.878499999999</v>
      </c>
      <c r="K948" s="54"/>
      <c r="L948" s="9">
        <v>157.4</v>
      </c>
      <c r="M948" s="8">
        <v>97.65</v>
      </c>
      <c r="N948" s="8">
        <v>222.24</v>
      </c>
      <c r="O948" s="8">
        <v>40.06</v>
      </c>
      <c r="P948" s="8">
        <f t="shared" ref="P948:P953" si="402">M948+N948+O948</f>
        <v>359.95</v>
      </c>
      <c r="Q948" s="8">
        <f t="shared" ref="Q948:Q953" si="403">E948*P948/1000</f>
        <v>5993.1674999999996</v>
      </c>
      <c r="R948" s="11" t="s">
        <v>121</v>
      </c>
      <c r="S948" s="9">
        <f t="shared" ref="S948:S953" si="404">((O948*14/87)+(N948*14/101)+(M948*14/117))*(E948/1000)</f>
        <v>814.79433539932245</v>
      </c>
      <c r="T948" s="25">
        <v>0</v>
      </c>
      <c r="W948" s="139">
        <f t="shared" si="373"/>
        <v>24868.344879166667</v>
      </c>
      <c r="X948" s="139">
        <f t="shared" si="382"/>
        <v>21065.015843055557</v>
      </c>
      <c r="Z948" s="139">
        <f t="shared" si="374"/>
        <v>20526.620483333332</v>
      </c>
      <c r="AA948" s="139">
        <f t="shared" si="383"/>
        <v>107219.80988333331</v>
      </c>
      <c r="AC948" s="84">
        <v>8000</v>
      </c>
      <c r="AD948" s="84">
        <v>30000</v>
      </c>
      <c r="AE948" s="84">
        <v>100</v>
      </c>
      <c r="AF948" s="84">
        <v>6</v>
      </c>
      <c r="AG948" s="84">
        <v>10</v>
      </c>
      <c r="AH948" s="84">
        <v>35000</v>
      </c>
    </row>
    <row r="949" spans="1:34" ht="20.100000000000001" customHeight="1">
      <c r="A949" s="65">
        <v>44204</v>
      </c>
      <c r="B949" s="64">
        <v>0.36736111111111108</v>
      </c>
      <c r="C949" s="8">
        <v>181</v>
      </c>
      <c r="D949" s="8">
        <v>206080</v>
      </c>
      <c r="E949" s="8">
        <f t="shared" si="400"/>
        <v>17190</v>
      </c>
      <c r="F949" s="9">
        <v>7.84</v>
      </c>
      <c r="G949" s="9">
        <v>41.2</v>
      </c>
      <c r="H949" s="8"/>
      <c r="I949" s="8">
        <v>1528</v>
      </c>
      <c r="J949" s="8">
        <f t="shared" si="401"/>
        <v>26266.32</v>
      </c>
      <c r="K949" s="54"/>
      <c r="L949" s="9">
        <v>93.7</v>
      </c>
      <c r="M949" s="8">
        <v>135</v>
      </c>
      <c r="N949" s="8">
        <v>210.06</v>
      </c>
      <c r="O949" s="8">
        <v>52.8</v>
      </c>
      <c r="P949" s="8">
        <f t="shared" si="402"/>
        <v>397.86</v>
      </c>
      <c r="Q949" s="8">
        <f t="shared" si="403"/>
        <v>6839.2134000000005</v>
      </c>
      <c r="R949" s="11" t="s">
        <v>121</v>
      </c>
      <c r="S949" s="9">
        <f t="shared" si="404"/>
        <v>924.26548407700193</v>
      </c>
      <c r="T949" s="25">
        <v>0</v>
      </c>
      <c r="W949" s="139">
        <f t="shared" si="373"/>
        <v>27198.196279166666</v>
      </c>
      <c r="X949" s="139">
        <f t="shared" si="382"/>
        <v>21042.515843055557</v>
      </c>
      <c r="Z949" s="139">
        <f t="shared" si="374"/>
        <v>11207.214883333334</v>
      </c>
      <c r="AA949" s="139">
        <f t="shared" si="383"/>
        <v>107489.80988333334</v>
      </c>
      <c r="AC949" s="84">
        <v>8000</v>
      </c>
      <c r="AD949" s="84">
        <v>30000</v>
      </c>
      <c r="AE949" s="84">
        <v>100</v>
      </c>
      <c r="AF949" s="84">
        <v>6</v>
      </c>
      <c r="AG949" s="84">
        <v>10</v>
      </c>
      <c r="AH949" s="84">
        <v>35000</v>
      </c>
    </row>
    <row r="950" spans="1:34" ht="20.100000000000001" customHeight="1">
      <c r="A950" s="65">
        <v>44211</v>
      </c>
      <c r="B950" s="64">
        <v>0.35416666666666669</v>
      </c>
      <c r="C950" s="8">
        <v>172</v>
      </c>
      <c r="D950" s="8">
        <v>222260</v>
      </c>
      <c r="E950" s="8">
        <f t="shared" si="400"/>
        <v>16180</v>
      </c>
      <c r="F950" s="9">
        <v>7.67</v>
      </c>
      <c r="G950" s="9">
        <v>53</v>
      </c>
      <c r="H950" s="8"/>
      <c r="I950" s="8">
        <v>1287.6400000000001</v>
      </c>
      <c r="J950" s="8">
        <f t="shared" si="401"/>
        <v>20834.015200000002</v>
      </c>
      <c r="K950" s="54"/>
      <c r="L950" s="9">
        <v>51.66</v>
      </c>
      <c r="M950" s="8">
        <v>53.2</v>
      </c>
      <c r="N950" s="8">
        <v>212.26</v>
      </c>
      <c r="O950" s="8">
        <v>55.75</v>
      </c>
      <c r="P950" s="8">
        <f t="shared" si="402"/>
        <v>321.20999999999998</v>
      </c>
      <c r="Q950" s="8">
        <f t="shared" si="403"/>
        <v>5197.1777999999995</v>
      </c>
      <c r="R950" s="11" t="s">
        <v>121</v>
      </c>
      <c r="S950" s="9">
        <f t="shared" si="404"/>
        <v>724.20473864245832</v>
      </c>
      <c r="T950" s="25">
        <v>4.83</v>
      </c>
      <c r="W950" s="139">
        <f t="shared" si="373"/>
        <v>25818.905129166662</v>
      </c>
      <c r="X950" s="139">
        <f t="shared" si="382"/>
        <v>21178.897776388887</v>
      </c>
      <c r="Z950" s="139">
        <f t="shared" si="374"/>
        <v>16724.379483333352</v>
      </c>
      <c r="AA950" s="139">
        <f t="shared" si="383"/>
        <v>105853.22668333334</v>
      </c>
      <c r="AC950" s="84">
        <v>8000</v>
      </c>
      <c r="AD950" s="84">
        <v>30000</v>
      </c>
      <c r="AE950" s="84">
        <v>100</v>
      </c>
      <c r="AF950" s="84">
        <v>6</v>
      </c>
      <c r="AG950" s="84">
        <v>10</v>
      </c>
      <c r="AH950" s="84">
        <v>35000</v>
      </c>
    </row>
    <row r="951" spans="1:34" ht="20.100000000000001" customHeight="1">
      <c r="A951" s="65">
        <v>44218</v>
      </c>
      <c r="B951" s="64">
        <v>0.36458333333333331</v>
      </c>
      <c r="C951" s="8">
        <v>165</v>
      </c>
      <c r="D951" s="8">
        <v>237700</v>
      </c>
      <c r="E951" s="8">
        <f t="shared" ref="E951:E956" si="405">D951-D950</f>
        <v>15440</v>
      </c>
      <c r="F951" s="9">
        <v>7.74</v>
      </c>
      <c r="G951" s="9">
        <v>34.799999999999997</v>
      </c>
      <c r="H951" s="8"/>
      <c r="I951" s="8">
        <v>1392.86</v>
      </c>
      <c r="J951" s="8">
        <f t="shared" si="401"/>
        <v>21505.758399999999</v>
      </c>
      <c r="K951" s="54"/>
      <c r="L951" s="9">
        <v>81.599999999999994</v>
      </c>
      <c r="M951" s="8">
        <v>31.24</v>
      </c>
      <c r="N951" s="8">
        <v>211.68</v>
      </c>
      <c r="O951" s="8">
        <v>69.209999999999994</v>
      </c>
      <c r="P951" s="8">
        <f t="shared" si="402"/>
        <v>312.13</v>
      </c>
      <c r="Q951" s="8">
        <f t="shared" si="403"/>
        <v>4819.2871999999998</v>
      </c>
      <c r="R951" s="11" t="s">
        <v>121</v>
      </c>
      <c r="S951" s="9">
        <f t="shared" si="404"/>
        <v>682.71269124960236</v>
      </c>
      <c r="T951" s="25">
        <v>0</v>
      </c>
      <c r="W951" s="139">
        <f t="shared" si="373"/>
        <v>24049.993024999996</v>
      </c>
      <c r="X951" s="139">
        <f t="shared" si="382"/>
        <v>22221.659309722221</v>
      </c>
      <c r="Z951" s="139">
        <f t="shared" si="374"/>
        <v>23800.027900000016</v>
      </c>
      <c r="AA951" s="139">
        <f t="shared" si="383"/>
        <v>93340.088283333345</v>
      </c>
      <c r="AC951" s="84">
        <v>8000</v>
      </c>
      <c r="AD951" s="84">
        <v>30000</v>
      </c>
      <c r="AE951" s="84">
        <v>100</v>
      </c>
      <c r="AF951" s="84">
        <v>6</v>
      </c>
      <c r="AG951" s="84">
        <v>10</v>
      </c>
      <c r="AH951" s="84">
        <v>35000</v>
      </c>
    </row>
    <row r="952" spans="1:34" ht="20.100000000000001" customHeight="1">
      <c r="A952" s="65">
        <v>44225</v>
      </c>
      <c r="B952" s="64">
        <v>0.36249999999999999</v>
      </c>
      <c r="C952" s="8">
        <v>157</v>
      </c>
      <c r="D952" s="8">
        <v>252490</v>
      </c>
      <c r="E952" s="8">
        <f t="shared" si="405"/>
        <v>14790</v>
      </c>
      <c r="F952" s="9">
        <v>7.73</v>
      </c>
      <c r="G952" s="9">
        <v>51.2</v>
      </c>
      <c r="H952" s="8"/>
      <c r="I952" s="8">
        <v>1481.81</v>
      </c>
      <c r="J952" s="8">
        <f t="shared" si="401"/>
        <v>21915.9699</v>
      </c>
      <c r="K952" s="54"/>
      <c r="L952" s="9">
        <v>89.54</v>
      </c>
      <c r="M952" s="8">
        <v>45.89</v>
      </c>
      <c r="N952" s="8">
        <v>174.2</v>
      </c>
      <c r="O952" s="8">
        <v>108.29</v>
      </c>
      <c r="P952" s="8">
        <f t="shared" si="402"/>
        <v>328.38</v>
      </c>
      <c r="Q952" s="8">
        <f t="shared" si="403"/>
        <v>4856.7402000000002</v>
      </c>
      <c r="R952" s="11" t="s">
        <v>121</v>
      </c>
      <c r="S952" s="9">
        <f t="shared" si="404"/>
        <v>696.0709808580857</v>
      </c>
      <c r="T952" s="25">
        <v>0</v>
      </c>
      <c r="W952" s="139">
        <f t="shared" si="373"/>
        <v>22630.515874999997</v>
      </c>
      <c r="X952" s="139">
        <f t="shared" si="382"/>
        <v>22283.815968055555</v>
      </c>
      <c r="Z952" s="139">
        <f t="shared" si="374"/>
        <v>29477.936500000011</v>
      </c>
      <c r="AA952" s="139">
        <f t="shared" si="383"/>
        <v>92594.208383333345</v>
      </c>
      <c r="AC952" s="84">
        <v>8000</v>
      </c>
      <c r="AD952" s="84">
        <v>30000</v>
      </c>
      <c r="AE952" s="84">
        <v>100</v>
      </c>
      <c r="AF952" s="84">
        <v>6</v>
      </c>
      <c r="AG952" s="84">
        <v>10</v>
      </c>
      <c r="AH952" s="84">
        <v>35000</v>
      </c>
    </row>
    <row r="953" spans="1:34" ht="20.100000000000001" customHeight="1">
      <c r="A953" s="65">
        <v>44232</v>
      </c>
      <c r="B953" s="64">
        <v>0.37291666666666662</v>
      </c>
      <c r="C953" s="8">
        <v>155</v>
      </c>
      <c r="D953" s="8">
        <v>267970</v>
      </c>
      <c r="E953" s="8">
        <f t="shared" si="405"/>
        <v>15480</v>
      </c>
      <c r="F953" s="9">
        <v>7.86</v>
      </c>
      <c r="G953" s="9">
        <v>57.6</v>
      </c>
      <c r="H953" s="8"/>
      <c r="I953" s="8">
        <v>1455</v>
      </c>
      <c r="J953" s="8">
        <f t="shared" si="401"/>
        <v>22523.4</v>
      </c>
      <c r="K953" s="54"/>
      <c r="L953" s="9">
        <v>88.39</v>
      </c>
      <c r="M953" s="8">
        <v>77.67</v>
      </c>
      <c r="N953" s="8">
        <v>222.52</v>
      </c>
      <c r="O953" s="8">
        <v>37.6</v>
      </c>
      <c r="P953" s="8">
        <f t="shared" si="402"/>
        <v>337.79</v>
      </c>
      <c r="Q953" s="8">
        <f t="shared" si="403"/>
        <v>5228.9892</v>
      </c>
      <c r="R953" s="11" t="s">
        <v>121</v>
      </c>
      <c r="S953" s="9">
        <f t="shared" si="404"/>
        <v>715.00227263702493</v>
      </c>
      <c r="T953" s="25">
        <v>5.13</v>
      </c>
      <c r="W953" s="139">
        <f t="shared" si="373"/>
        <v>21694.785875000001</v>
      </c>
      <c r="X953" s="139">
        <f t="shared" si="382"/>
        <v>22822.205968055554</v>
      </c>
      <c r="Z953" s="139">
        <f t="shared" si="374"/>
        <v>33220.856499999994</v>
      </c>
      <c r="AA953" s="139">
        <f t="shared" si="383"/>
        <v>86133.528383333352</v>
      </c>
      <c r="AC953" s="84">
        <v>8000</v>
      </c>
      <c r="AD953" s="84">
        <v>30000</v>
      </c>
      <c r="AE953" s="84">
        <v>100</v>
      </c>
      <c r="AF953" s="84">
        <v>6</v>
      </c>
      <c r="AG953" s="84">
        <v>10</v>
      </c>
      <c r="AH953" s="84">
        <v>35000</v>
      </c>
    </row>
    <row r="954" spans="1:34" ht="20.100000000000001" customHeight="1">
      <c r="A954" s="65">
        <v>44239</v>
      </c>
      <c r="B954" s="64">
        <v>0.37708333333333338</v>
      </c>
      <c r="C954" s="8">
        <v>196</v>
      </c>
      <c r="D954" s="8">
        <v>283810</v>
      </c>
      <c r="E954" s="8">
        <f t="shared" si="405"/>
        <v>15840</v>
      </c>
      <c r="F954" s="9">
        <v>7.77</v>
      </c>
      <c r="G954" s="9">
        <v>69.599999999999994</v>
      </c>
      <c r="H954" s="8"/>
      <c r="I954" s="8">
        <v>1522.9</v>
      </c>
      <c r="J954" s="8">
        <f t="shared" ref="J954:J959" si="406">E954*I954/1000</f>
        <v>24122.736000000001</v>
      </c>
      <c r="K954" s="54"/>
      <c r="L954" s="9">
        <v>117.4</v>
      </c>
      <c r="M954" s="8">
        <v>48.26</v>
      </c>
      <c r="N954" s="8">
        <v>236.86</v>
      </c>
      <c r="O954" s="8">
        <v>100.22</v>
      </c>
      <c r="P954" s="8">
        <f t="shared" ref="P954:P959" si="407">M954+N954+O954</f>
        <v>385.34000000000003</v>
      </c>
      <c r="Q954" s="8">
        <f t="shared" ref="Q954:Q959" si="408">E954*P954/1000</f>
        <v>6103.7856000000002</v>
      </c>
      <c r="R954" s="11" t="s">
        <v>121</v>
      </c>
      <c r="S954" s="9">
        <f t="shared" ref="S954:S959" si="409">((O954*14/87)+(N954*14/101)+(M954*14/117))*(E954/1000)</f>
        <v>866.98872032985787</v>
      </c>
      <c r="T954" s="25">
        <v>0</v>
      </c>
      <c r="W954" s="139">
        <f t="shared" si="373"/>
        <v>22516.966075000004</v>
      </c>
      <c r="X954" s="139">
        <f t="shared" si="382"/>
        <v>23240.598793055553</v>
      </c>
      <c r="Z954" s="139">
        <f t="shared" si="374"/>
        <v>29932.135699999984</v>
      </c>
      <c r="AA954" s="139">
        <f t="shared" si="383"/>
        <v>81112.814483333379</v>
      </c>
      <c r="AC954" s="84">
        <v>8000</v>
      </c>
      <c r="AD954" s="84">
        <v>30000</v>
      </c>
      <c r="AE954" s="84">
        <v>100</v>
      </c>
      <c r="AF954" s="84">
        <v>6</v>
      </c>
      <c r="AG954" s="84">
        <v>10</v>
      </c>
      <c r="AH954" s="84">
        <v>35000</v>
      </c>
    </row>
    <row r="955" spans="1:34" ht="20.100000000000001" customHeight="1">
      <c r="A955" s="65">
        <v>44246</v>
      </c>
      <c r="B955" s="64">
        <v>0.36458333333333331</v>
      </c>
      <c r="C955" s="8">
        <v>174</v>
      </c>
      <c r="D955" s="8">
        <v>301230</v>
      </c>
      <c r="E955" s="8">
        <f t="shared" si="405"/>
        <v>17420</v>
      </c>
      <c r="F955" s="9">
        <v>7.74</v>
      </c>
      <c r="G955" s="9">
        <v>46.8</v>
      </c>
      <c r="H955" s="8"/>
      <c r="I955" s="8">
        <v>1351.77</v>
      </c>
      <c r="J955" s="8">
        <f t="shared" si="406"/>
        <v>23547.8334</v>
      </c>
      <c r="K955" s="54"/>
      <c r="L955" s="9">
        <v>94.61</v>
      </c>
      <c r="M955" s="8">
        <v>96.41</v>
      </c>
      <c r="N955" s="8">
        <v>206.75</v>
      </c>
      <c r="O955" s="8">
        <v>17.38</v>
      </c>
      <c r="P955" s="8">
        <f t="shared" si="407"/>
        <v>320.53999999999996</v>
      </c>
      <c r="Q955" s="8">
        <f t="shared" si="408"/>
        <v>5583.8067999999994</v>
      </c>
      <c r="R955" s="11" t="s">
        <v>121</v>
      </c>
      <c r="S955" s="9">
        <f t="shared" si="409"/>
        <v>748.91082848146891</v>
      </c>
      <c r="T955" s="25">
        <v>0</v>
      </c>
      <c r="W955" s="139">
        <f t="shared" si="373"/>
        <v>23027.484825000003</v>
      </c>
      <c r="X955" s="139">
        <f t="shared" si="382"/>
        <v>23002.029076388888</v>
      </c>
      <c r="Z955" s="139">
        <f t="shared" si="374"/>
        <v>27890.060699999987</v>
      </c>
      <c r="AA955" s="139">
        <f t="shared" si="383"/>
        <v>83975.65108333336</v>
      </c>
      <c r="AC955" s="84">
        <v>8000</v>
      </c>
      <c r="AD955" s="84">
        <v>30000</v>
      </c>
      <c r="AE955" s="84">
        <v>100</v>
      </c>
      <c r="AF955" s="84">
        <v>6</v>
      </c>
      <c r="AG955" s="84">
        <v>10</v>
      </c>
      <c r="AH955" s="84">
        <v>35000</v>
      </c>
    </row>
    <row r="956" spans="1:34" ht="20.100000000000001" customHeight="1">
      <c r="A956" s="65">
        <v>44253</v>
      </c>
      <c r="B956" s="64">
        <v>0.25</v>
      </c>
      <c r="C956" s="8">
        <v>126</v>
      </c>
      <c r="D956" s="8">
        <v>317640</v>
      </c>
      <c r="E956" s="8">
        <f t="shared" si="405"/>
        <v>16410</v>
      </c>
      <c r="F956" s="9">
        <v>7.6</v>
      </c>
      <c r="G956" s="9">
        <v>59.2</v>
      </c>
      <c r="H956" s="8"/>
      <c r="I956" s="8">
        <v>1248</v>
      </c>
      <c r="J956" s="8">
        <f t="shared" si="406"/>
        <v>20479.68</v>
      </c>
      <c r="K956" s="54"/>
      <c r="L956" s="9">
        <v>79.3</v>
      </c>
      <c r="M956" s="8">
        <v>42.665779999999998</v>
      </c>
      <c r="N956" s="8">
        <v>203.07993999999999</v>
      </c>
      <c r="O956" s="8">
        <v>21.387419999999999</v>
      </c>
      <c r="P956" s="8">
        <f t="shared" si="407"/>
        <v>267.13314000000003</v>
      </c>
      <c r="Q956" s="8">
        <f t="shared" si="408"/>
        <v>4383.6548274000006</v>
      </c>
      <c r="R956" s="11" t="s">
        <v>121</v>
      </c>
      <c r="S956" s="9">
        <f t="shared" si="409"/>
        <v>602.19211601845029</v>
      </c>
      <c r="T956" s="25" t="s">
        <v>122</v>
      </c>
      <c r="W956" s="139">
        <f t="shared" si="373"/>
        <v>22668.412349999999</v>
      </c>
      <c r="X956" s="139">
        <f t="shared" si="382"/>
        <v>23389.091034722223</v>
      </c>
      <c r="Z956" s="139">
        <f t="shared" si="374"/>
        <v>29326.350600000005</v>
      </c>
      <c r="AA956" s="139">
        <f t="shared" si="383"/>
        <v>79330.907583333319</v>
      </c>
      <c r="AC956" s="84">
        <v>8000</v>
      </c>
      <c r="AD956" s="84">
        <v>30000</v>
      </c>
      <c r="AE956" s="84">
        <v>100</v>
      </c>
      <c r="AF956" s="84">
        <v>6</v>
      </c>
      <c r="AG956" s="84">
        <v>10</v>
      </c>
      <c r="AH956" s="84">
        <v>35000</v>
      </c>
    </row>
    <row r="957" spans="1:34" ht="20.100000000000001" customHeight="1">
      <c r="A957" s="65">
        <v>44260</v>
      </c>
      <c r="B957" s="64">
        <v>0.37152777777777773</v>
      </c>
      <c r="C957" s="8">
        <v>230</v>
      </c>
      <c r="D957" s="8">
        <v>330050</v>
      </c>
      <c r="E957" s="8">
        <f t="shared" ref="E957:E962" si="410">D957-D956</f>
        <v>12410</v>
      </c>
      <c r="F957" s="9">
        <v>7.75</v>
      </c>
      <c r="G957" s="9">
        <v>64.8</v>
      </c>
      <c r="H957" s="8"/>
      <c r="I957" s="8">
        <v>1159</v>
      </c>
      <c r="J957" s="8">
        <f t="shared" si="406"/>
        <v>14383.19</v>
      </c>
      <c r="K957" s="54"/>
      <c r="L957" s="9">
        <v>56.15</v>
      </c>
      <c r="M957" s="8">
        <v>33.81</v>
      </c>
      <c r="N957" s="8">
        <v>181.99</v>
      </c>
      <c r="O957" s="8">
        <v>15.6</v>
      </c>
      <c r="P957" s="8">
        <f t="shared" si="407"/>
        <v>231.4</v>
      </c>
      <c r="Q957" s="8">
        <f t="shared" si="408"/>
        <v>2871.674</v>
      </c>
      <c r="R957" s="11" t="s">
        <v>121</v>
      </c>
      <c r="S957" s="9">
        <f t="shared" si="409"/>
        <v>394.41862206231235</v>
      </c>
      <c r="T957" s="25" t="s">
        <v>122</v>
      </c>
      <c r="W957" s="139">
        <f t="shared" si="373"/>
        <v>20633.359850000001</v>
      </c>
      <c r="X957" s="139">
        <f t="shared" si="382"/>
        <v>23175.447334722223</v>
      </c>
      <c r="Z957" s="139">
        <f t="shared" si="374"/>
        <v>37466.560599999997</v>
      </c>
      <c r="AA957" s="139">
        <f t="shared" si="383"/>
        <v>81894.631983333325</v>
      </c>
      <c r="AC957" s="84">
        <v>8000</v>
      </c>
      <c r="AD957" s="84">
        <v>30000</v>
      </c>
      <c r="AE957" s="84">
        <v>100</v>
      </c>
      <c r="AF957" s="84">
        <v>6</v>
      </c>
      <c r="AG957" s="84">
        <v>10</v>
      </c>
      <c r="AH957" s="84">
        <v>35000</v>
      </c>
    </row>
    <row r="958" spans="1:34" ht="20.100000000000001" customHeight="1">
      <c r="A958" s="65">
        <v>44267</v>
      </c>
      <c r="B958" s="64">
        <v>0.36458333333333331</v>
      </c>
      <c r="C958" s="8">
        <v>161</v>
      </c>
      <c r="D958" s="8">
        <v>346130</v>
      </c>
      <c r="E958" s="8">
        <f t="shared" si="410"/>
        <v>16080</v>
      </c>
      <c r="F958" s="9">
        <v>7.71</v>
      </c>
      <c r="G958" s="9">
        <v>52.8</v>
      </c>
      <c r="H958" s="8"/>
      <c r="I958" s="8">
        <v>1312.74</v>
      </c>
      <c r="J958" s="8">
        <f t="shared" si="406"/>
        <v>21108.859199999999</v>
      </c>
      <c r="K958" s="54"/>
      <c r="L958" s="9">
        <v>79.489999999999995</v>
      </c>
      <c r="M958" s="8">
        <v>171.44</v>
      </c>
      <c r="N958" s="8">
        <v>117.42</v>
      </c>
      <c r="O958" s="8">
        <v>18.739999999999998</v>
      </c>
      <c r="P958" s="8">
        <f t="shared" si="407"/>
        <v>307.60000000000002</v>
      </c>
      <c r="Q958" s="8">
        <f t="shared" si="408"/>
        <v>4946.2079999999996</v>
      </c>
      <c r="R958" s="11" t="s">
        <v>121</v>
      </c>
      <c r="S958" s="9">
        <f t="shared" si="409"/>
        <v>640.07822593866808</v>
      </c>
      <c r="T958" s="25" t="s">
        <v>122</v>
      </c>
      <c r="W958" s="139">
        <f t="shared" si="373"/>
        <v>19879.890650000001</v>
      </c>
      <c r="X958" s="139">
        <f t="shared" si="382"/>
        <v>22738.58728472222</v>
      </c>
      <c r="Z958" s="139">
        <f t="shared" si="374"/>
        <v>40480.437399999995</v>
      </c>
      <c r="AA958" s="139">
        <f t="shared" si="383"/>
        <v>87136.952583333361</v>
      </c>
      <c r="AC958" s="84">
        <v>8000</v>
      </c>
      <c r="AD958" s="84">
        <v>30000</v>
      </c>
      <c r="AE958" s="84">
        <v>100</v>
      </c>
      <c r="AF958" s="84">
        <v>6</v>
      </c>
      <c r="AG958" s="84">
        <v>10</v>
      </c>
      <c r="AH958" s="84">
        <v>35000</v>
      </c>
    </row>
    <row r="959" spans="1:34" ht="20.100000000000001" customHeight="1">
      <c r="A959" s="65">
        <v>44274</v>
      </c>
      <c r="B959" s="64">
        <v>0.37777777777777777</v>
      </c>
      <c r="C959" s="8">
        <v>193</v>
      </c>
      <c r="D959" s="8">
        <v>363720</v>
      </c>
      <c r="E959" s="8">
        <f t="shared" si="410"/>
        <v>17590</v>
      </c>
      <c r="F959" s="9">
        <v>7.77</v>
      </c>
      <c r="G959" s="9">
        <v>56.4</v>
      </c>
      <c r="H959" s="8"/>
      <c r="I959" s="8">
        <v>1388</v>
      </c>
      <c r="J959" s="8">
        <f t="shared" si="406"/>
        <v>24414.92</v>
      </c>
      <c r="K959" s="54"/>
      <c r="L959" s="9">
        <v>113.9</v>
      </c>
      <c r="M959" s="8">
        <v>54.22</v>
      </c>
      <c r="N959" s="8">
        <v>179.57599999999999</v>
      </c>
      <c r="O959" s="8">
        <v>38.744</v>
      </c>
      <c r="P959" s="8">
        <f t="shared" si="407"/>
        <v>272.53999999999996</v>
      </c>
      <c r="Q959" s="8">
        <f t="shared" si="408"/>
        <v>4793.9785999999995</v>
      </c>
      <c r="R959" s="11" t="s">
        <v>121</v>
      </c>
      <c r="S959" s="9">
        <f t="shared" si="409"/>
        <v>661.63470476093767</v>
      </c>
      <c r="T959" s="25" t="s">
        <v>122</v>
      </c>
      <c r="W959" s="139">
        <f t="shared" si="373"/>
        <v>20096.6623</v>
      </c>
      <c r="X959" s="139">
        <f t="shared" si="382"/>
        <v>22391.380049999996</v>
      </c>
      <c r="Z959" s="139">
        <f t="shared" si="374"/>
        <v>39613.3508</v>
      </c>
      <c r="AA959" s="139">
        <f t="shared" si="383"/>
        <v>91303.439400000032</v>
      </c>
      <c r="AC959" s="84">
        <v>8000</v>
      </c>
      <c r="AD959" s="84">
        <v>30000</v>
      </c>
      <c r="AE959" s="84">
        <v>100</v>
      </c>
      <c r="AF959" s="84">
        <v>6</v>
      </c>
      <c r="AG959" s="84">
        <v>10</v>
      </c>
      <c r="AH959" s="84">
        <v>35000</v>
      </c>
    </row>
    <row r="960" spans="1:34" ht="20.100000000000001" customHeight="1">
      <c r="A960" s="65">
        <v>44281</v>
      </c>
      <c r="B960" s="64">
        <v>0.36458333333333331</v>
      </c>
      <c r="C960" s="8">
        <v>155</v>
      </c>
      <c r="D960" s="8">
        <v>378280</v>
      </c>
      <c r="E960" s="8">
        <f t="shared" si="410"/>
        <v>14560</v>
      </c>
      <c r="F960" s="9">
        <v>7.55</v>
      </c>
      <c r="G960" s="9">
        <v>46.4</v>
      </c>
      <c r="H960" s="8"/>
      <c r="I960" s="8">
        <v>1573.12</v>
      </c>
      <c r="J960" s="8">
        <f>E960*I960/1000</f>
        <v>22904.627199999999</v>
      </c>
      <c r="K960" s="54"/>
      <c r="L960" s="9">
        <v>127.5</v>
      </c>
      <c r="M960" s="8">
        <v>175.87</v>
      </c>
      <c r="N960" s="8">
        <v>151.37</v>
      </c>
      <c r="O960" s="8">
        <v>35.69</v>
      </c>
      <c r="P960" s="8">
        <f t="shared" ref="P960:P965" si="411">M960+N960+O960</f>
        <v>362.93</v>
      </c>
      <c r="Q960" s="8">
        <f>E960*P960/1000</f>
        <v>5284.2608</v>
      </c>
      <c r="R960" s="11" t="s">
        <v>121</v>
      </c>
      <c r="S960" s="9">
        <f t="shared" ref="S960:S965" si="412">((O960*14/87)+(N960*14/101)+(M960*14/117))*(E960/1000)</f>
        <v>695.52351367550546</v>
      </c>
      <c r="T960" s="25" t="s">
        <v>122</v>
      </c>
      <c r="W960" s="139">
        <f t="shared" si="373"/>
        <v>20702.899099999999</v>
      </c>
      <c r="X960" s="139">
        <f t="shared" si="382"/>
        <v>22000.60910833333</v>
      </c>
      <c r="Z960" s="139">
        <f t="shared" si="374"/>
        <v>37188.403600000005</v>
      </c>
      <c r="AA960" s="139">
        <f t="shared" si="383"/>
        <v>95992.690700000036</v>
      </c>
      <c r="AC960" s="84">
        <v>8000</v>
      </c>
      <c r="AD960" s="84">
        <v>30000</v>
      </c>
      <c r="AE960" s="84">
        <v>100</v>
      </c>
      <c r="AF960" s="84">
        <v>6</v>
      </c>
      <c r="AG960" s="84">
        <v>10</v>
      </c>
      <c r="AH960" s="84">
        <v>35000</v>
      </c>
    </row>
    <row r="961" spans="1:34" ht="20.100000000000001" customHeight="1">
      <c r="A961" s="65">
        <v>44287</v>
      </c>
      <c r="B961" s="64">
        <v>0.36805555555555558</v>
      </c>
      <c r="C961" s="8">
        <v>120</v>
      </c>
      <c r="D961" s="8">
        <v>390200</v>
      </c>
      <c r="E961" s="8">
        <f t="shared" si="410"/>
        <v>11920</v>
      </c>
      <c r="F961" s="9">
        <v>7.84</v>
      </c>
      <c r="G961" s="9">
        <v>57.6</v>
      </c>
      <c r="H961" s="8"/>
      <c r="I961" s="8">
        <v>1561.26</v>
      </c>
      <c r="J961" s="8">
        <f>E961*I961/1000*7/6</f>
        <v>21711.922399999999</v>
      </c>
      <c r="K961" s="54"/>
      <c r="L961" s="9">
        <v>94.8</v>
      </c>
      <c r="M961" s="8">
        <v>154.36000000000001</v>
      </c>
      <c r="N961" s="8">
        <v>138.65</v>
      </c>
      <c r="O961" s="8">
        <v>25.84</v>
      </c>
      <c r="P961" s="8">
        <f t="shared" si="411"/>
        <v>318.84999999999997</v>
      </c>
      <c r="Q961" s="8">
        <f>E961*P961/1000*7/6</f>
        <v>4434.1406666666662</v>
      </c>
      <c r="R961" s="11" t="s">
        <v>121</v>
      </c>
      <c r="S961" s="9">
        <f t="shared" si="412"/>
        <v>498.82100980177592</v>
      </c>
      <c r="T961" s="25" t="s">
        <v>122</v>
      </c>
      <c r="W961" s="139">
        <f t="shared" si="373"/>
        <v>22535.082199999997</v>
      </c>
      <c r="X961" s="139">
        <f t="shared" si="382"/>
        <v>21621.075975000003</v>
      </c>
      <c r="Z961" s="139">
        <f t="shared" si="374"/>
        <v>29859.671200000012</v>
      </c>
      <c r="AA961" s="139">
        <f t="shared" si="383"/>
        <v>100547.08829999997</v>
      </c>
      <c r="AC961" s="84">
        <v>8000</v>
      </c>
      <c r="AD961" s="84">
        <v>30000</v>
      </c>
      <c r="AE961" s="84">
        <v>100</v>
      </c>
      <c r="AF961" s="84">
        <v>6</v>
      </c>
      <c r="AG961" s="84">
        <v>10</v>
      </c>
      <c r="AH961" s="84">
        <v>35000</v>
      </c>
    </row>
    <row r="962" spans="1:34" ht="20.100000000000001" customHeight="1">
      <c r="A962" s="65">
        <v>44295</v>
      </c>
      <c r="B962" s="64">
        <v>0.3611111111111111</v>
      </c>
      <c r="C962" s="8">
        <v>190</v>
      </c>
      <c r="D962" s="8">
        <v>407220</v>
      </c>
      <c r="E962" s="8">
        <f t="shared" si="410"/>
        <v>17020</v>
      </c>
      <c r="F962" s="9">
        <v>7.71</v>
      </c>
      <c r="G962" s="9">
        <v>49.6</v>
      </c>
      <c r="H962" s="8"/>
      <c r="I962" s="8">
        <v>1347.18</v>
      </c>
      <c r="J962" s="8">
        <f>E962*I962/1000*7/8</f>
        <v>20062.87815</v>
      </c>
      <c r="K962" s="54"/>
      <c r="L962" s="9">
        <v>79.97</v>
      </c>
      <c r="M962" s="8">
        <v>123.16</v>
      </c>
      <c r="N962" s="8">
        <v>117.48</v>
      </c>
      <c r="O962" s="8">
        <v>22.26</v>
      </c>
      <c r="P962" s="8">
        <f t="shared" si="411"/>
        <v>262.89999999999998</v>
      </c>
      <c r="Q962" s="8">
        <f>E962*P962/1000*7/8</f>
        <v>3915.2382499999999</v>
      </c>
      <c r="R962" s="11" t="s">
        <v>121</v>
      </c>
      <c r="S962" s="9">
        <f t="shared" si="412"/>
        <v>588.95190049869711</v>
      </c>
      <c r="T962" s="25" t="s">
        <v>122</v>
      </c>
      <c r="W962" s="139">
        <f t="shared" si="373"/>
        <v>22273.5869375</v>
      </c>
      <c r="X962" s="139">
        <f t="shared" si="382"/>
        <v>21556.814554166667</v>
      </c>
      <c r="Z962" s="139">
        <f t="shared" si="374"/>
        <v>30905.652249999999</v>
      </c>
      <c r="AA962" s="139">
        <f t="shared" si="383"/>
        <v>101318.22534999999</v>
      </c>
      <c r="AC962" s="84">
        <v>8000</v>
      </c>
      <c r="AD962" s="84">
        <v>30000</v>
      </c>
      <c r="AE962" s="84">
        <v>100</v>
      </c>
      <c r="AF962" s="84">
        <v>6</v>
      </c>
      <c r="AG962" s="84">
        <v>10</v>
      </c>
      <c r="AH962" s="84">
        <v>35000</v>
      </c>
    </row>
    <row r="963" spans="1:34" ht="20.100000000000001" customHeight="1">
      <c r="A963" s="65">
        <v>44302</v>
      </c>
      <c r="B963" s="64">
        <v>0.36805555555555558</v>
      </c>
      <c r="C963" s="8">
        <v>155</v>
      </c>
      <c r="D963" s="8">
        <v>421780</v>
      </c>
      <c r="E963" s="8">
        <f t="shared" ref="E963:E968" si="413">D963-D962</f>
        <v>14560</v>
      </c>
      <c r="F963" s="9">
        <v>8.08</v>
      </c>
      <c r="G963" s="9">
        <v>45.6</v>
      </c>
      <c r="H963" s="8"/>
      <c r="I963" s="8">
        <v>1513.64</v>
      </c>
      <c r="J963" s="8">
        <f t="shared" ref="J963:J968" si="414">E963*I963/1000</f>
        <v>22038.598400000003</v>
      </c>
      <c r="K963" s="54"/>
      <c r="L963" s="9">
        <v>86.76</v>
      </c>
      <c r="M963" s="8">
        <v>237.17</v>
      </c>
      <c r="N963" s="8">
        <v>153.81</v>
      </c>
      <c r="O963" s="8">
        <v>19.32</v>
      </c>
      <c r="P963" s="8">
        <f t="shared" si="411"/>
        <v>410.3</v>
      </c>
      <c r="Q963" s="8">
        <f t="shared" ref="Q963:Q968" si="415">E963*P963/1000</f>
        <v>5973.9679999999998</v>
      </c>
      <c r="R963" s="11" t="s">
        <v>121</v>
      </c>
      <c r="S963" s="9">
        <f t="shared" si="412"/>
        <v>768.89146554379579</v>
      </c>
      <c r="T963" s="25" t="s">
        <v>122</v>
      </c>
      <c r="W963" s="139">
        <f t="shared" si="373"/>
        <v>21679.506537500001</v>
      </c>
      <c r="X963" s="139">
        <f t="shared" si="382"/>
        <v>21601.217887499999</v>
      </c>
      <c r="Z963" s="139">
        <f t="shared" si="374"/>
        <v>33281.973849999995</v>
      </c>
      <c r="AA963" s="139">
        <f t="shared" si="383"/>
        <v>100785.38535</v>
      </c>
      <c r="AC963" s="84">
        <v>8000</v>
      </c>
      <c r="AD963" s="84">
        <v>30000</v>
      </c>
      <c r="AE963" s="84">
        <v>100</v>
      </c>
      <c r="AF963" s="84">
        <v>6</v>
      </c>
      <c r="AG963" s="84">
        <v>10</v>
      </c>
      <c r="AH963" s="84">
        <v>35000</v>
      </c>
    </row>
    <row r="964" spans="1:34" ht="20.100000000000001" customHeight="1">
      <c r="A964" s="65">
        <v>44309</v>
      </c>
      <c r="B964" s="64">
        <v>0.3611111111111111</v>
      </c>
      <c r="C964" s="8">
        <v>161</v>
      </c>
      <c r="D964" s="8">
        <v>436840</v>
      </c>
      <c r="E964" s="8">
        <f t="shared" si="413"/>
        <v>15060</v>
      </c>
      <c r="F964" s="9">
        <v>7.82</v>
      </c>
      <c r="G964" s="9">
        <v>48.8</v>
      </c>
      <c r="H964" s="8"/>
      <c r="I964" s="8">
        <v>1332</v>
      </c>
      <c r="J964" s="8">
        <f t="shared" si="414"/>
        <v>20059.919999999998</v>
      </c>
      <c r="K964" s="54"/>
      <c r="L964" s="9">
        <v>92.2</v>
      </c>
      <c r="M964" s="8">
        <v>117.16</v>
      </c>
      <c r="N964" s="8">
        <v>142.84</v>
      </c>
      <c r="O964" s="8">
        <v>16.46</v>
      </c>
      <c r="P964" s="8">
        <f t="shared" si="411"/>
        <v>276.45999999999998</v>
      </c>
      <c r="Q964" s="8">
        <f t="shared" si="415"/>
        <v>4163.4875999999995</v>
      </c>
      <c r="R964" s="11" t="s">
        <v>121</v>
      </c>
      <c r="S964" s="9">
        <f t="shared" si="412"/>
        <v>549.20032246938229</v>
      </c>
      <c r="T964" s="25" t="s">
        <v>122</v>
      </c>
      <c r="W964" s="139">
        <f t="shared" si="373"/>
        <v>20968.3297375</v>
      </c>
      <c r="X964" s="139">
        <f t="shared" si="382"/>
        <v>21446.547062499998</v>
      </c>
      <c r="Z964" s="139">
        <f t="shared" si="374"/>
        <v>36126.681049999999</v>
      </c>
      <c r="AA964" s="139">
        <f t="shared" si="383"/>
        <v>102641.43525000004</v>
      </c>
      <c r="AC964" s="84">
        <v>8000</v>
      </c>
      <c r="AD964" s="84">
        <v>30000</v>
      </c>
      <c r="AE964" s="84">
        <v>100</v>
      </c>
      <c r="AF964" s="84">
        <v>6</v>
      </c>
      <c r="AG964" s="84">
        <v>10</v>
      </c>
      <c r="AH964" s="84">
        <v>35000</v>
      </c>
    </row>
    <row r="965" spans="1:34" ht="20.100000000000001" customHeight="1">
      <c r="A965" s="65">
        <v>44316</v>
      </c>
      <c r="B965" s="64">
        <v>0.36458333333333331</v>
      </c>
      <c r="C965" s="8">
        <v>146</v>
      </c>
      <c r="D965" s="8">
        <v>450420</v>
      </c>
      <c r="E965" s="8">
        <f t="shared" si="413"/>
        <v>13580</v>
      </c>
      <c r="F965" s="9">
        <v>7.81</v>
      </c>
      <c r="G965" s="9">
        <v>56.8</v>
      </c>
      <c r="H965" s="8"/>
      <c r="I965" s="8">
        <v>1588.24</v>
      </c>
      <c r="J965" s="8">
        <f t="shared" si="414"/>
        <v>21568.299199999998</v>
      </c>
      <c r="K965" s="54"/>
      <c r="L965" s="9">
        <v>82.65</v>
      </c>
      <c r="M965" s="8">
        <v>178.33</v>
      </c>
      <c r="N965" s="8">
        <v>128.99</v>
      </c>
      <c r="O965" s="8">
        <v>50.04</v>
      </c>
      <c r="P965" s="8">
        <f t="shared" si="411"/>
        <v>357.36000000000007</v>
      </c>
      <c r="Q965" s="8">
        <f t="shared" si="415"/>
        <v>4852.948800000001</v>
      </c>
      <c r="R965" s="11" t="s">
        <v>121</v>
      </c>
      <c r="S965" s="9">
        <f t="shared" si="412"/>
        <v>641.93811926126307</v>
      </c>
      <c r="T965" s="25" t="s">
        <v>122</v>
      </c>
      <c r="W965" s="139">
        <f t="shared" si="373"/>
        <v>20932.4239375</v>
      </c>
      <c r="X965" s="139">
        <f t="shared" si="382"/>
        <v>21366.955329166667</v>
      </c>
      <c r="Z965" s="139">
        <f t="shared" si="374"/>
        <v>36270.304250000001</v>
      </c>
      <c r="AA965" s="139">
        <f t="shared" si="383"/>
        <v>103596.53605</v>
      </c>
      <c r="AC965" s="84">
        <v>8000</v>
      </c>
      <c r="AD965" s="84">
        <v>30000</v>
      </c>
      <c r="AE965" s="84">
        <v>100</v>
      </c>
      <c r="AF965" s="84">
        <v>6</v>
      </c>
      <c r="AG965" s="84">
        <v>10</v>
      </c>
      <c r="AH965" s="84">
        <v>35000</v>
      </c>
    </row>
    <row r="966" spans="1:34" ht="20.100000000000001" customHeight="1">
      <c r="A966" s="65">
        <v>44323</v>
      </c>
      <c r="B966" s="64">
        <v>0.36458333333333331</v>
      </c>
      <c r="C966" s="8">
        <v>161</v>
      </c>
      <c r="D966" s="8">
        <v>465590</v>
      </c>
      <c r="E966" s="8">
        <f t="shared" si="413"/>
        <v>15170</v>
      </c>
      <c r="F966" s="9">
        <v>7.92</v>
      </c>
      <c r="G966" s="9">
        <v>43.6</v>
      </c>
      <c r="H966" s="8"/>
      <c r="I966" s="8">
        <v>1623</v>
      </c>
      <c r="J966" s="8">
        <f t="shared" si="414"/>
        <v>24620.91</v>
      </c>
      <c r="K966" s="54"/>
      <c r="L966" s="9">
        <v>96.6</v>
      </c>
      <c r="M966" s="8">
        <v>184</v>
      </c>
      <c r="N966" s="8">
        <v>179</v>
      </c>
      <c r="O966" s="8">
        <v>90</v>
      </c>
      <c r="P966" s="8">
        <f t="shared" ref="P966:P971" si="416">M966+N966+O966</f>
        <v>453</v>
      </c>
      <c r="Q966" s="8">
        <f t="shared" si="415"/>
        <v>6872.01</v>
      </c>
      <c r="R966" s="11" t="s">
        <v>121</v>
      </c>
      <c r="S966" s="9">
        <f t="shared" ref="S966:S971" si="417">((O966*14/87)+(N966*14/101)+(M966*14/117))*(E966/1000)</f>
        <v>930.0990021389407</v>
      </c>
      <c r="T966" s="25" t="s">
        <v>122</v>
      </c>
      <c r="W966" s="139">
        <f t="shared" si="373"/>
        <v>22071.9319</v>
      </c>
      <c r="X966" s="139">
        <f t="shared" si="382"/>
        <v>21408.469829166668</v>
      </c>
      <c r="Z966" s="139">
        <f t="shared" si="374"/>
        <v>31712.272400000002</v>
      </c>
      <c r="AA966" s="139">
        <f t="shared" si="383"/>
        <v>103098.36204999997</v>
      </c>
      <c r="AC966" s="84">
        <v>8000</v>
      </c>
      <c r="AD966" s="84">
        <v>30000</v>
      </c>
      <c r="AE966" s="84">
        <v>100</v>
      </c>
      <c r="AF966" s="84">
        <v>6</v>
      </c>
      <c r="AG966" s="84">
        <v>10</v>
      </c>
      <c r="AH966" s="84">
        <v>35000</v>
      </c>
    </row>
    <row r="967" spans="1:34" ht="20.100000000000001" customHeight="1">
      <c r="A967" s="65">
        <v>44330</v>
      </c>
      <c r="B967" s="64">
        <v>0.38819444444444445</v>
      </c>
      <c r="C967" s="8">
        <v>163</v>
      </c>
      <c r="D967" s="8">
        <v>480780</v>
      </c>
      <c r="E967" s="8">
        <f t="shared" si="413"/>
        <v>15190</v>
      </c>
      <c r="F967" s="9">
        <v>7.42</v>
      </c>
      <c r="G967" s="9">
        <v>57.2</v>
      </c>
      <c r="H967" s="8"/>
      <c r="I967" s="8">
        <v>1613</v>
      </c>
      <c r="J967" s="8">
        <f t="shared" si="414"/>
        <v>24501.47</v>
      </c>
      <c r="K967" s="54"/>
      <c r="L967" s="9">
        <v>82.94</v>
      </c>
      <c r="M967" s="8">
        <v>64.260739999999998</v>
      </c>
      <c r="N967" s="8">
        <v>77.442099999999996</v>
      </c>
      <c r="O967" s="8">
        <v>48.211239999999997</v>
      </c>
      <c r="P967" s="8">
        <f t="shared" si="416"/>
        <v>189.91407999999998</v>
      </c>
      <c r="Q967" s="8">
        <f t="shared" si="415"/>
        <v>2884.7948751999998</v>
      </c>
      <c r="R967" s="11" t="s">
        <v>121</v>
      </c>
      <c r="S967" s="9">
        <f t="shared" si="417"/>
        <v>397.70455578415431</v>
      </c>
      <c r="T967" s="25" t="s">
        <v>122</v>
      </c>
      <c r="W967" s="139">
        <f t="shared" si="373"/>
        <v>22687.649799999999</v>
      </c>
      <c r="X967" s="139">
        <f t="shared" si="382"/>
        <v>21487.939545833331</v>
      </c>
      <c r="Z967" s="139">
        <f t="shared" si="374"/>
        <v>29249.400800000003</v>
      </c>
      <c r="AA967" s="139">
        <f t="shared" si="383"/>
        <v>102144.72545000003</v>
      </c>
      <c r="AC967" s="84">
        <v>8000</v>
      </c>
      <c r="AD967" s="84">
        <v>30000</v>
      </c>
      <c r="AE967" s="84">
        <v>100</v>
      </c>
      <c r="AF967" s="84">
        <v>6</v>
      </c>
      <c r="AG967" s="84">
        <v>10</v>
      </c>
      <c r="AH967" s="84">
        <v>35000</v>
      </c>
    </row>
    <row r="968" spans="1:34" ht="20.100000000000001" customHeight="1">
      <c r="A968" s="65">
        <v>44337</v>
      </c>
      <c r="B968" s="64">
        <v>0.3611111111111111</v>
      </c>
      <c r="C968" s="8">
        <v>163</v>
      </c>
      <c r="D968" s="8">
        <v>496300</v>
      </c>
      <c r="E968" s="8">
        <f t="shared" si="413"/>
        <v>15520</v>
      </c>
      <c r="F968" s="9">
        <v>8.0350000000000001</v>
      </c>
      <c r="G968" s="9">
        <v>74.400000000000006</v>
      </c>
      <c r="H968" s="8"/>
      <c r="I968" s="8">
        <v>1849</v>
      </c>
      <c r="J968" s="8">
        <f t="shared" si="414"/>
        <v>28696.48</v>
      </c>
      <c r="K968" s="54"/>
      <c r="L968" s="9">
        <v>76</v>
      </c>
      <c r="M968" s="8">
        <v>207.52</v>
      </c>
      <c r="N968" s="8">
        <v>225.4</v>
      </c>
      <c r="O968" s="8">
        <v>36.200000000000003</v>
      </c>
      <c r="P968" s="8">
        <f t="shared" si="416"/>
        <v>469.12</v>
      </c>
      <c r="Q968" s="8">
        <f t="shared" si="415"/>
        <v>7280.7424000000001</v>
      </c>
      <c r="R968" s="11" t="s">
        <v>121</v>
      </c>
      <c r="S968" s="9">
        <f t="shared" si="417"/>
        <v>960.69272900934641</v>
      </c>
      <c r="T968" s="25" t="s">
        <v>122</v>
      </c>
      <c r="W968" s="139">
        <f t="shared" si="373"/>
        <v>24846.789799999999</v>
      </c>
      <c r="X968" s="139">
        <f t="shared" si="382"/>
        <v>22172.672879166665</v>
      </c>
      <c r="Z968" s="139">
        <f t="shared" si="374"/>
        <v>20612.840800000005</v>
      </c>
      <c r="AA968" s="139">
        <f t="shared" si="383"/>
        <v>93927.925450000039</v>
      </c>
      <c r="AC968" s="84">
        <v>8000</v>
      </c>
      <c r="AD968" s="84">
        <v>30000</v>
      </c>
      <c r="AE968" s="84">
        <v>100</v>
      </c>
      <c r="AF968" s="84">
        <v>6</v>
      </c>
      <c r="AG968" s="84">
        <v>10</v>
      </c>
      <c r="AH968" s="84">
        <v>35000</v>
      </c>
    </row>
    <row r="969" spans="1:34" ht="20.100000000000001" customHeight="1">
      <c r="A969" s="65">
        <v>44344</v>
      </c>
      <c r="B969" s="64">
        <v>0.36805555555555558</v>
      </c>
      <c r="C969" s="8">
        <v>154</v>
      </c>
      <c r="D969" s="8">
        <v>10550</v>
      </c>
      <c r="E969" s="8">
        <v>14249</v>
      </c>
      <c r="F969" s="9">
        <v>8.2899999999999991</v>
      </c>
      <c r="G969" s="9">
        <v>87.2</v>
      </c>
      <c r="H969" s="8"/>
      <c r="I969" s="8">
        <v>1645</v>
      </c>
      <c r="J969" s="8">
        <f t="shared" ref="J969:J974" si="418">E969*I969/1000</f>
        <v>23439.605</v>
      </c>
      <c r="K969" s="54"/>
      <c r="L969" s="9">
        <v>111.5</v>
      </c>
      <c r="M969" s="8">
        <v>161.89699999999999</v>
      </c>
      <c r="N969" s="8">
        <v>213.92099999999999</v>
      </c>
      <c r="O969" s="8">
        <v>26.417000000000002</v>
      </c>
      <c r="P969" s="8">
        <f t="shared" si="416"/>
        <v>402.23500000000001</v>
      </c>
      <c r="Q969" s="8">
        <f t="shared" ref="Q969:Q974" si="419">E969*P969/1000</f>
        <v>5731.4465150000005</v>
      </c>
      <c r="R969" s="11" t="s">
        <v>121</v>
      </c>
      <c r="S969" s="9">
        <f t="shared" si="417"/>
        <v>759.1257048433846</v>
      </c>
      <c r="T969" s="25" t="s">
        <v>122</v>
      </c>
      <c r="W969" s="139">
        <f t="shared" si="373"/>
        <v>25314.616249999999</v>
      </c>
      <c r="X969" s="139">
        <f t="shared" si="382"/>
        <v>22927.374129166667</v>
      </c>
      <c r="Z969" s="139">
        <f t="shared" si="374"/>
        <v>18741.535000000003</v>
      </c>
      <c r="AA969" s="139">
        <f t="shared" si="383"/>
        <v>84871.510450000002</v>
      </c>
      <c r="AC969" s="84">
        <v>8000</v>
      </c>
      <c r="AD969" s="84">
        <v>30000</v>
      </c>
      <c r="AE969" s="84">
        <v>100</v>
      </c>
      <c r="AF969" s="84">
        <v>6</v>
      </c>
      <c r="AG969" s="84">
        <v>10</v>
      </c>
      <c r="AH969" s="84">
        <v>35000</v>
      </c>
    </row>
    <row r="970" spans="1:34" ht="20.100000000000001" customHeight="1">
      <c r="A970" s="65">
        <v>44351</v>
      </c>
      <c r="B970" s="64">
        <v>0.35902777777777778</v>
      </c>
      <c r="C970" s="8">
        <v>163</v>
      </c>
      <c r="D970" s="8">
        <v>25700</v>
      </c>
      <c r="E970" s="8">
        <f t="shared" ref="E970:E974" si="420">D970-D969</f>
        <v>15150</v>
      </c>
      <c r="F970" s="9">
        <v>7.8</v>
      </c>
      <c r="G970" s="9">
        <v>58.8</v>
      </c>
      <c r="H970" s="8"/>
      <c r="I970" s="8">
        <v>1714</v>
      </c>
      <c r="J970" s="8">
        <f t="shared" si="418"/>
        <v>25967.1</v>
      </c>
      <c r="K970" s="54"/>
      <c r="L970" s="9">
        <v>111.4</v>
      </c>
      <c r="M970" s="8">
        <v>109.587</v>
      </c>
      <c r="N970" s="8">
        <v>212.851</v>
      </c>
      <c r="O970" s="8">
        <v>18.373000000000001</v>
      </c>
      <c r="P970" s="8">
        <f t="shared" si="416"/>
        <v>340.81099999999998</v>
      </c>
      <c r="Q970" s="8">
        <f t="shared" si="419"/>
        <v>5163.2866499999991</v>
      </c>
      <c r="R970" s="11" t="s">
        <v>121</v>
      </c>
      <c r="S970" s="9">
        <f t="shared" si="417"/>
        <v>690.4407684350133</v>
      </c>
      <c r="T970" s="25" t="s">
        <v>122</v>
      </c>
      <c r="W970" s="139">
        <f t="shared" si="373"/>
        <v>25651.16375</v>
      </c>
      <c r="X970" s="139">
        <f t="shared" si="382"/>
        <v>23332.22752916667</v>
      </c>
      <c r="Z970" s="139">
        <f t="shared" si="374"/>
        <v>17395.345000000001</v>
      </c>
      <c r="AA970" s="139">
        <f t="shared" si="383"/>
        <v>80013.269649999973</v>
      </c>
      <c r="AC970" s="84">
        <v>8000</v>
      </c>
      <c r="AD970" s="84">
        <v>30000</v>
      </c>
      <c r="AE970" s="84">
        <v>100</v>
      </c>
      <c r="AF970" s="84">
        <v>6</v>
      </c>
      <c r="AG970" s="84">
        <v>10</v>
      </c>
      <c r="AH970" s="84">
        <v>35000</v>
      </c>
    </row>
    <row r="971" spans="1:34" ht="20.100000000000001" customHeight="1">
      <c r="A971" s="65">
        <v>44358</v>
      </c>
      <c r="B971" s="64">
        <v>0.35972222222222222</v>
      </c>
      <c r="C971" s="8">
        <v>145</v>
      </c>
      <c r="D971" s="8">
        <v>39260</v>
      </c>
      <c r="E971" s="8">
        <f t="shared" si="420"/>
        <v>13560</v>
      </c>
      <c r="F971" s="9">
        <v>7.71</v>
      </c>
      <c r="G971" s="9">
        <v>45.6</v>
      </c>
      <c r="H971" s="8"/>
      <c r="I971" s="8">
        <v>1324</v>
      </c>
      <c r="J971" s="8">
        <f t="shared" si="418"/>
        <v>17953.439999999999</v>
      </c>
      <c r="K971" s="54"/>
      <c r="L971" s="9">
        <v>61.13</v>
      </c>
      <c r="M971" s="8">
        <v>10.956</v>
      </c>
      <c r="N971" s="8">
        <v>253.577</v>
      </c>
      <c r="O971" s="8">
        <v>42.584000000000003</v>
      </c>
      <c r="P971" s="8">
        <f t="shared" si="416"/>
        <v>307.11700000000002</v>
      </c>
      <c r="Q971" s="8">
        <f t="shared" si="419"/>
        <v>4164.5065200000008</v>
      </c>
      <c r="R971" s="11" t="s">
        <v>121</v>
      </c>
      <c r="S971" s="9">
        <f t="shared" si="417"/>
        <v>587.32237060062505</v>
      </c>
      <c r="T971" s="25" t="s">
        <v>122</v>
      </c>
      <c r="W971" s="139">
        <f t="shared" si="373"/>
        <v>24014.15625</v>
      </c>
      <c r="X971" s="139">
        <f t="shared" si="382"/>
        <v>22793.770862499998</v>
      </c>
      <c r="Z971" s="139">
        <f t="shared" si="374"/>
        <v>23943.375</v>
      </c>
      <c r="AA971" s="139">
        <f t="shared" si="383"/>
        <v>86474.749650000012</v>
      </c>
      <c r="AC971" s="84">
        <v>8000</v>
      </c>
      <c r="AD971" s="84">
        <v>30000</v>
      </c>
      <c r="AE971" s="84">
        <v>100</v>
      </c>
      <c r="AF971" s="84">
        <v>6</v>
      </c>
      <c r="AG971" s="84">
        <v>10</v>
      </c>
      <c r="AH971" s="84">
        <v>35000</v>
      </c>
    </row>
    <row r="972" spans="1:34" ht="20.100000000000001" customHeight="1">
      <c r="A972" s="65">
        <v>44365</v>
      </c>
      <c r="B972" s="64">
        <v>0.36249999999999999</v>
      </c>
      <c r="C972" s="8">
        <v>142</v>
      </c>
      <c r="D972" s="8">
        <v>52410</v>
      </c>
      <c r="E972" s="8">
        <f t="shared" si="420"/>
        <v>13150</v>
      </c>
      <c r="F972" s="9">
        <v>7.79</v>
      </c>
      <c r="G972" s="9">
        <v>59.2</v>
      </c>
      <c r="H972" s="8"/>
      <c r="I972" s="8">
        <v>1534</v>
      </c>
      <c r="J972" s="8">
        <f t="shared" si="418"/>
        <v>20172.099999999999</v>
      </c>
      <c r="K972" s="54"/>
      <c r="L972" s="9">
        <v>55.77</v>
      </c>
      <c r="M972" s="8">
        <v>18.34</v>
      </c>
      <c r="N972" s="8">
        <v>423.6</v>
      </c>
      <c r="O972" s="8">
        <v>27.88</v>
      </c>
      <c r="P972" s="8">
        <f t="shared" ref="P972:P977" si="421">M972+N972+O972</f>
        <v>469.82</v>
      </c>
      <c r="Q972" s="8">
        <f t="shared" si="419"/>
        <v>6178.1329999999998</v>
      </c>
      <c r="R972" s="11" t="s">
        <v>121</v>
      </c>
      <c r="S972" s="9">
        <f t="shared" ref="S972:S977" si="422">((O972*14/87)+(N972*14/101)+(M972*14/117))*(E972/1000)</f>
        <v>859.98104868789278</v>
      </c>
      <c r="T972" s="25" t="s">
        <v>122</v>
      </c>
      <c r="W972" s="139">
        <f t="shared" si="373"/>
        <v>21883.061249999999</v>
      </c>
      <c r="X972" s="139">
        <f t="shared" si="382"/>
        <v>22566.060262500003</v>
      </c>
      <c r="Z972" s="139">
        <f t="shared" si="374"/>
        <v>32467.755000000005</v>
      </c>
      <c r="AA972" s="139">
        <f t="shared" si="383"/>
        <v>89207.276849999966</v>
      </c>
      <c r="AC972" s="84">
        <v>8000</v>
      </c>
      <c r="AD972" s="84">
        <v>30000</v>
      </c>
      <c r="AE972" s="84">
        <v>100</v>
      </c>
      <c r="AF972" s="84">
        <v>6</v>
      </c>
      <c r="AG972" s="84">
        <v>10</v>
      </c>
      <c r="AH972" s="84">
        <v>35000</v>
      </c>
    </row>
    <row r="973" spans="1:34" ht="20.100000000000001" customHeight="1">
      <c r="A973" s="65">
        <v>44372</v>
      </c>
      <c r="B973" s="64">
        <v>0.36736111111111108</v>
      </c>
      <c r="C973" s="8">
        <v>160</v>
      </c>
      <c r="D973" s="8">
        <v>67320</v>
      </c>
      <c r="E973" s="8">
        <f t="shared" si="420"/>
        <v>14910</v>
      </c>
      <c r="F973" s="9">
        <v>7.73</v>
      </c>
      <c r="G973" s="9">
        <v>50</v>
      </c>
      <c r="H973" s="8"/>
      <c r="I973" s="8">
        <v>1624</v>
      </c>
      <c r="J973" s="8">
        <f t="shared" si="418"/>
        <v>24213.84</v>
      </c>
      <c r="K973" s="54"/>
      <c r="L973" s="9">
        <v>114.5</v>
      </c>
      <c r="M973" s="8">
        <v>43.591999999999999</v>
      </c>
      <c r="N973" s="8">
        <v>311.81099999999998</v>
      </c>
      <c r="O973" s="8">
        <v>12.84</v>
      </c>
      <c r="P973" s="8">
        <f t="shared" si="421"/>
        <v>368.24299999999994</v>
      </c>
      <c r="Q973" s="8">
        <f t="shared" si="419"/>
        <v>5490.5031299999991</v>
      </c>
      <c r="R973" s="11" t="s">
        <v>121</v>
      </c>
      <c r="S973" s="9">
        <f t="shared" si="422"/>
        <v>753.00972538610358</v>
      </c>
      <c r="T973" s="25" t="s">
        <v>122</v>
      </c>
      <c r="W973" s="139">
        <f t="shared" si="373"/>
        <v>22076.62</v>
      </c>
      <c r="X973" s="139">
        <f t="shared" si="382"/>
        <v>22774.55339583334</v>
      </c>
      <c r="Z973" s="139">
        <f t="shared" si="374"/>
        <v>31693.520000000004</v>
      </c>
      <c r="AA973" s="139">
        <f t="shared" si="383"/>
        <v>86705.359249999921</v>
      </c>
      <c r="AC973" s="84">
        <v>8000</v>
      </c>
      <c r="AD973" s="84">
        <v>30000</v>
      </c>
      <c r="AE973" s="84">
        <v>100</v>
      </c>
      <c r="AF973" s="84">
        <v>6</v>
      </c>
      <c r="AG973" s="84">
        <v>10</v>
      </c>
      <c r="AH973" s="84">
        <v>35000</v>
      </c>
    </row>
    <row r="974" spans="1:34" ht="20.100000000000001" customHeight="1">
      <c r="A974" s="65">
        <v>44379</v>
      </c>
      <c r="B974" s="64">
        <v>0.35416666666666669</v>
      </c>
      <c r="C974" s="8">
        <v>137</v>
      </c>
      <c r="D974" s="8">
        <v>79620</v>
      </c>
      <c r="E974" s="8">
        <f t="shared" si="420"/>
        <v>12300</v>
      </c>
      <c r="F974" s="9">
        <v>7.71</v>
      </c>
      <c r="G974" s="9">
        <v>24.4</v>
      </c>
      <c r="H974" s="8"/>
      <c r="I974" s="8">
        <v>1177</v>
      </c>
      <c r="J974" s="8">
        <f t="shared" si="418"/>
        <v>14477.1</v>
      </c>
      <c r="K974" s="54"/>
      <c r="L974" s="9">
        <v>13.9</v>
      </c>
      <c r="M974" s="8">
        <v>158.4</v>
      </c>
      <c r="N974" s="8">
        <v>102.21</v>
      </c>
      <c r="O974" s="8">
        <v>80.959999999999994</v>
      </c>
      <c r="P974" s="8">
        <f t="shared" si="421"/>
        <v>341.57</v>
      </c>
      <c r="Q974" s="8">
        <f t="shared" si="419"/>
        <v>4201.3109999999997</v>
      </c>
      <c r="R974" s="11" t="s">
        <v>121</v>
      </c>
      <c r="S974" s="9">
        <f t="shared" si="422"/>
        <v>567.64026330855904</v>
      </c>
      <c r="T974" s="25" t="s">
        <v>122</v>
      </c>
      <c r="W974" s="139">
        <f t="shared" ref="W974:W996" si="423">AVERAGE(J971:J974)</f>
        <v>19204.12</v>
      </c>
      <c r="X974" s="139">
        <f t="shared" si="382"/>
        <v>22309.071883333334</v>
      </c>
      <c r="Z974" s="139">
        <f t="shared" ref="Z974:Z996" si="424">120000-(SUM(J971:J974))</f>
        <v>43183.520000000004</v>
      </c>
      <c r="AA974" s="139">
        <f t="shared" si="383"/>
        <v>92291.137400000007</v>
      </c>
      <c r="AC974" s="84">
        <v>8000</v>
      </c>
      <c r="AD974" s="84">
        <v>30000</v>
      </c>
      <c r="AE974" s="84">
        <v>100</v>
      </c>
      <c r="AF974" s="84">
        <v>6</v>
      </c>
      <c r="AG974" s="84">
        <v>10</v>
      </c>
      <c r="AH974" s="84">
        <v>35000</v>
      </c>
    </row>
    <row r="975" spans="1:34" ht="20.100000000000001" customHeight="1">
      <c r="A975" s="65">
        <v>44386</v>
      </c>
      <c r="B975" s="64">
        <v>0.35625000000000001</v>
      </c>
      <c r="C975" s="8">
        <v>146</v>
      </c>
      <c r="D975" s="8">
        <v>93260</v>
      </c>
      <c r="E975" s="8">
        <f>D975-D974</f>
        <v>13640</v>
      </c>
      <c r="F975" s="9">
        <v>7.69</v>
      </c>
      <c r="G975" s="9">
        <v>35.200000000000003</v>
      </c>
      <c r="H975" s="8"/>
      <c r="I975" s="8">
        <v>1418</v>
      </c>
      <c r="J975" s="8">
        <f t="shared" ref="J975:J980" si="425">E975*I975/1000</f>
        <v>19341.52</v>
      </c>
      <c r="K975" s="54"/>
      <c r="L975" s="9">
        <v>83.13</v>
      </c>
      <c r="M975" s="8">
        <v>4.4219999999999997</v>
      </c>
      <c r="N975" s="8">
        <v>263.286</v>
      </c>
      <c r="O975" s="8">
        <v>28.873000000000001</v>
      </c>
      <c r="P975" s="8">
        <f t="shared" si="421"/>
        <v>296.58100000000002</v>
      </c>
      <c r="Q975" s="8">
        <f t="shared" ref="Q975:Q980" si="426">E975*P975/1000</f>
        <v>4045.3648400000002</v>
      </c>
      <c r="R975" s="11" t="s">
        <v>121</v>
      </c>
      <c r="S975" s="9">
        <f t="shared" si="422"/>
        <v>568.38489979567714</v>
      </c>
      <c r="T975" s="25">
        <v>6.8620000000000001</v>
      </c>
      <c r="W975" s="139">
        <f t="shared" si="423"/>
        <v>19551.14</v>
      </c>
      <c r="X975" s="139">
        <f t="shared" si="382"/>
        <v>22084.315350000001</v>
      </c>
      <c r="Z975" s="139">
        <f t="shared" si="424"/>
        <v>41795.440000000002</v>
      </c>
      <c r="AA975" s="139">
        <f t="shared" si="383"/>
        <v>94988.215800000005</v>
      </c>
      <c r="AC975" s="84">
        <v>8000</v>
      </c>
      <c r="AD975" s="84">
        <v>30000</v>
      </c>
      <c r="AE975" s="84">
        <v>100</v>
      </c>
      <c r="AF975" s="84">
        <v>6</v>
      </c>
      <c r="AG975" s="84">
        <v>10</v>
      </c>
      <c r="AH975" s="84">
        <v>35000</v>
      </c>
    </row>
    <row r="976" spans="1:34" ht="20.100000000000001" customHeight="1">
      <c r="A976" s="65">
        <v>44393</v>
      </c>
      <c r="B976" s="64">
        <v>0.36527777777777781</v>
      </c>
      <c r="C976" s="8">
        <v>141</v>
      </c>
      <c r="D976" s="8">
        <v>106520</v>
      </c>
      <c r="E976" s="8">
        <f t="shared" ref="E976:E981" si="427">D976-D975</f>
        <v>13260</v>
      </c>
      <c r="F976" s="9">
        <v>7.76</v>
      </c>
      <c r="G976" s="9">
        <v>42.4</v>
      </c>
      <c r="H976" s="8"/>
      <c r="I976" s="8">
        <v>1520.2</v>
      </c>
      <c r="J976" s="8">
        <f t="shared" si="425"/>
        <v>20157.851999999999</v>
      </c>
      <c r="K976" s="54"/>
      <c r="L976" s="9">
        <v>105</v>
      </c>
      <c r="M976" s="8">
        <v>0.1</v>
      </c>
      <c r="N976" s="8">
        <v>293.61</v>
      </c>
      <c r="O976" s="8">
        <v>116.8</v>
      </c>
      <c r="P976" s="8">
        <f t="shared" si="421"/>
        <v>410.51000000000005</v>
      </c>
      <c r="Q976" s="8">
        <f t="shared" si="426"/>
        <v>5443.3626000000004</v>
      </c>
      <c r="R976" s="11" t="s">
        <v>121</v>
      </c>
      <c r="S976" s="9">
        <f t="shared" si="422"/>
        <v>789.04669520883124</v>
      </c>
      <c r="T976" s="25">
        <v>8.1349999999999998</v>
      </c>
      <c r="W976" s="139">
        <f t="shared" si="423"/>
        <v>19547.578000000001</v>
      </c>
      <c r="X976" s="139">
        <f t="shared" si="382"/>
        <v>22092.476349999997</v>
      </c>
      <c r="Z976" s="139">
        <f t="shared" si="424"/>
        <v>41809.687999999995</v>
      </c>
      <c r="AA976" s="139">
        <f t="shared" si="383"/>
        <v>94890.283800000034</v>
      </c>
      <c r="AC976" s="84">
        <v>8000</v>
      </c>
      <c r="AD976" s="84">
        <v>30000</v>
      </c>
      <c r="AE976" s="84">
        <v>100</v>
      </c>
      <c r="AF976" s="84">
        <v>6</v>
      </c>
      <c r="AG976" s="84">
        <v>10</v>
      </c>
      <c r="AH976" s="84">
        <v>35000</v>
      </c>
    </row>
    <row r="977" spans="1:34" ht="20.100000000000001" customHeight="1">
      <c r="A977" s="65">
        <v>44400</v>
      </c>
      <c r="B977" s="64">
        <v>0.36458333333333331</v>
      </c>
      <c r="C977" s="8">
        <v>153</v>
      </c>
      <c r="D977" s="8">
        <v>120770</v>
      </c>
      <c r="E977" s="8">
        <f t="shared" si="427"/>
        <v>14250</v>
      </c>
      <c r="F977" s="9">
        <v>7.89</v>
      </c>
      <c r="G977" s="9">
        <v>61.6</v>
      </c>
      <c r="H977" s="8"/>
      <c r="I977" s="8">
        <v>1561</v>
      </c>
      <c r="J977" s="8">
        <f t="shared" si="425"/>
        <v>22244.25</v>
      </c>
      <c r="K977" s="54"/>
      <c r="L977" s="9">
        <v>124.5</v>
      </c>
      <c r="M977" s="8">
        <v>63.054310000000001</v>
      </c>
      <c r="N977" s="8">
        <v>221.67997</v>
      </c>
      <c r="O977" s="8">
        <v>115.33242</v>
      </c>
      <c r="P977" s="8">
        <f t="shared" si="421"/>
        <v>400.06670000000003</v>
      </c>
      <c r="Q977" s="8">
        <f t="shared" si="426"/>
        <v>5700.9504750000006</v>
      </c>
      <c r="R977" s="11" t="s">
        <v>120</v>
      </c>
      <c r="S977" s="9">
        <f t="shared" si="422"/>
        <v>809.85766446560046</v>
      </c>
      <c r="T977" s="25">
        <v>7.2680499999999997</v>
      </c>
      <c r="W977" s="139">
        <f t="shared" si="423"/>
        <v>19055.180500000002</v>
      </c>
      <c r="X977" s="139">
        <f t="shared" si="382"/>
        <v>22148.805583333335</v>
      </c>
      <c r="Z977" s="139">
        <f t="shared" si="424"/>
        <v>43779.277999999991</v>
      </c>
      <c r="AA977" s="139">
        <f t="shared" si="383"/>
        <v>94214.332999999984</v>
      </c>
      <c r="AC977" s="84">
        <v>8000</v>
      </c>
      <c r="AD977" s="84">
        <v>30000</v>
      </c>
      <c r="AE977" s="84">
        <v>100</v>
      </c>
      <c r="AF977" s="84">
        <v>6</v>
      </c>
      <c r="AG977" s="84">
        <v>10</v>
      </c>
      <c r="AH977" s="84">
        <v>35000</v>
      </c>
    </row>
    <row r="978" spans="1:34" ht="20.100000000000001" customHeight="1">
      <c r="A978" s="65">
        <v>44407</v>
      </c>
      <c r="B978" s="64">
        <v>0.37847222222222227</v>
      </c>
      <c r="C978" s="8">
        <v>166</v>
      </c>
      <c r="D978" s="8">
        <v>136310</v>
      </c>
      <c r="E978" s="8">
        <f t="shared" si="427"/>
        <v>15540</v>
      </c>
      <c r="F978" s="9">
        <v>7.69</v>
      </c>
      <c r="G978" s="9">
        <v>70.8</v>
      </c>
      <c r="H978" s="8"/>
      <c r="I978" s="8">
        <v>1634</v>
      </c>
      <c r="J978" s="8">
        <f t="shared" si="425"/>
        <v>25392.36</v>
      </c>
      <c r="K978" s="54"/>
      <c r="L978" s="9">
        <v>113</v>
      </c>
      <c r="M978" s="8">
        <v>0</v>
      </c>
      <c r="N978" s="8">
        <v>248.095</v>
      </c>
      <c r="O978" s="8">
        <v>71.843999999999994</v>
      </c>
      <c r="P978" s="8">
        <f t="shared" ref="P978:P983" si="428">M978+N978+O978</f>
        <v>319.93899999999996</v>
      </c>
      <c r="Q978" s="8">
        <f t="shared" si="426"/>
        <v>4971.8520599999993</v>
      </c>
      <c r="R978" s="11" t="s">
        <v>120</v>
      </c>
      <c r="S978" s="9">
        <f t="shared" ref="S978:S983" si="429">((O978*14/87)+(N978*14/101)+(M978*14/117))*(E978/1000)</f>
        <v>714.07091590303844</v>
      </c>
      <c r="T978" s="25"/>
      <c r="W978" s="139">
        <f t="shared" si="423"/>
        <v>21783.995500000001</v>
      </c>
      <c r="X978" s="139">
        <f t="shared" si="382"/>
        <v>22213.09308333333</v>
      </c>
      <c r="Z978" s="139">
        <f t="shared" si="424"/>
        <v>32864.017999999996</v>
      </c>
      <c r="AA978" s="139">
        <f t="shared" si="383"/>
        <v>93442.883000000031</v>
      </c>
      <c r="AC978" s="84">
        <v>8000</v>
      </c>
      <c r="AD978" s="84">
        <v>30000</v>
      </c>
      <c r="AE978" s="84">
        <v>100</v>
      </c>
      <c r="AF978" s="84">
        <v>6</v>
      </c>
      <c r="AG978" s="84">
        <v>10</v>
      </c>
      <c r="AH978" s="84">
        <v>35000</v>
      </c>
    </row>
    <row r="979" spans="1:34" ht="20.100000000000001" customHeight="1">
      <c r="A979" s="65">
        <v>44414</v>
      </c>
      <c r="B979" s="64">
        <v>0.3576388888888889</v>
      </c>
      <c r="C979" s="8">
        <v>19</v>
      </c>
      <c r="D979" s="8">
        <v>138230</v>
      </c>
      <c r="E979" s="8">
        <f t="shared" si="427"/>
        <v>1920</v>
      </c>
      <c r="F979" s="9">
        <v>7.49</v>
      </c>
      <c r="G979" s="9">
        <v>65.2</v>
      </c>
      <c r="H979" s="8"/>
      <c r="I979" s="8">
        <v>444</v>
      </c>
      <c r="J979" s="8">
        <f t="shared" si="425"/>
        <v>852.48</v>
      </c>
      <c r="K979" s="54"/>
      <c r="L979" s="9">
        <v>6.5049999999999999</v>
      </c>
      <c r="M979" s="8">
        <v>96.04</v>
      </c>
      <c r="N979" s="8">
        <v>211.101</v>
      </c>
      <c r="O979" s="8">
        <v>70.022999999999996</v>
      </c>
      <c r="P979" s="8">
        <f t="shared" si="428"/>
        <v>377.16399999999999</v>
      </c>
      <c r="Q979" s="8">
        <f t="shared" si="426"/>
        <v>724.15488000000005</v>
      </c>
      <c r="R979" s="11" t="s">
        <v>121</v>
      </c>
      <c r="S979" s="9">
        <f t="shared" si="429"/>
        <v>99.881394297519918</v>
      </c>
      <c r="T979" s="25" t="s">
        <v>128</v>
      </c>
      <c r="W979" s="139">
        <f t="shared" si="423"/>
        <v>17161.735499999999</v>
      </c>
      <c r="X979" s="139">
        <f t="shared" si="382"/>
        <v>20242.343916666669</v>
      </c>
      <c r="Z979" s="139">
        <f t="shared" si="424"/>
        <v>51353.058000000005</v>
      </c>
      <c r="AA979" s="139">
        <f t="shared" si="383"/>
        <v>117091.87299999999</v>
      </c>
      <c r="AC979" s="84">
        <v>8000</v>
      </c>
      <c r="AD979" s="84">
        <v>30000</v>
      </c>
      <c r="AE979" s="84">
        <v>100</v>
      </c>
      <c r="AF979" s="84">
        <v>6</v>
      </c>
      <c r="AG979" s="84">
        <v>10</v>
      </c>
      <c r="AH979" s="84">
        <v>35000</v>
      </c>
    </row>
    <row r="980" spans="1:34" ht="20.100000000000001" customHeight="1">
      <c r="A980" s="65">
        <v>44421</v>
      </c>
      <c r="B980" s="64">
        <v>0.36180555555555555</v>
      </c>
      <c r="C980" s="8">
        <v>82</v>
      </c>
      <c r="D980" s="8">
        <v>146180</v>
      </c>
      <c r="E980" s="8">
        <f t="shared" si="427"/>
        <v>7950</v>
      </c>
      <c r="F980" s="9">
        <v>7.56</v>
      </c>
      <c r="G980" s="9">
        <v>47.6</v>
      </c>
      <c r="H980" s="8"/>
      <c r="I980" s="8">
        <v>641</v>
      </c>
      <c r="J980" s="8">
        <f t="shared" si="425"/>
        <v>5095.95</v>
      </c>
      <c r="K980" s="54"/>
      <c r="L980" s="9">
        <v>4.03</v>
      </c>
      <c r="M980" s="8">
        <v>220.15539999999999</v>
      </c>
      <c r="N980" s="8">
        <v>162.68600000000001</v>
      </c>
      <c r="O980" s="8">
        <v>68.916799999999995</v>
      </c>
      <c r="P980" s="8">
        <f t="shared" si="428"/>
        <v>451.75819999999999</v>
      </c>
      <c r="Q980" s="8">
        <f t="shared" si="426"/>
        <v>3591.4776900000002</v>
      </c>
      <c r="R980" s="11" t="s">
        <v>120</v>
      </c>
      <c r="S980" s="9">
        <f t="shared" si="429"/>
        <v>476.87260618028375</v>
      </c>
      <c r="T980" s="25" t="s">
        <v>128</v>
      </c>
      <c r="W980" s="139">
        <f t="shared" si="423"/>
        <v>13396.26</v>
      </c>
      <c r="X980" s="139">
        <f t="shared" si="382"/>
        <v>18275.63308333333</v>
      </c>
      <c r="Z980" s="139">
        <f t="shared" si="424"/>
        <v>66414.959999999992</v>
      </c>
      <c r="AA980" s="139">
        <f t="shared" si="383"/>
        <v>140692.40300000002</v>
      </c>
      <c r="AC980" s="84">
        <v>8000</v>
      </c>
      <c r="AD980" s="84">
        <v>30000</v>
      </c>
      <c r="AE980" s="84">
        <v>100</v>
      </c>
      <c r="AF980" s="84">
        <v>6</v>
      </c>
      <c r="AG980" s="84">
        <v>10</v>
      </c>
      <c r="AH980" s="84">
        <v>35000</v>
      </c>
    </row>
    <row r="981" spans="1:34" ht="20.100000000000001" customHeight="1">
      <c r="A981" s="65">
        <v>44428</v>
      </c>
      <c r="B981" s="64">
        <v>0.36944444444444446</v>
      </c>
      <c r="C981" s="8">
        <v>175</v>
      </c>
      <c r="D981" s="8">
        <v>162750</v>
      </c>
      <c r="E981" s="8">
        <f t="shared" si="427"/>
        <v>16570</v>
      </c>
      <c r="F981" s="9">
        <v>7.62</v>
      </c>
      <c r="G981" s="9">
        <v>52</v>
      </c>
      <c r="H981" s="8"/>
      <c r="I981" s="8">
        <v>997</v>
      </c>
      <c r="J981" s="8">
        <f t="shared" ref="J981:J986" si="430">E981*I981/1000</f>
        <v>16520.29</v>
      </c>
      <c r="K981" s="54"/>
      <c r="L981" s="9">
        <v>38.67</v>
      </c>
      <c r="M981" s="8">
        <v>203.80753999999999</v>
      </c>
      <c r="N981" s="8">
        <v>157.00277</v>
      </c>
      <c r="O981" s="8">
        <v>19.46171</v>
      </c>
      <c r="P981" s="8">
        <f t="shared" si="428"/>
        <v>380.27201999999994</v>
      </c>
      <c r="Q981" s="8">
        <f t="shared" ref="Q981:Q986" si="431">E981*P981/1000</f>
        <v>6301.1073713999986</v>
      </c>
      <c r="R981" s="11" t="s">
        <v>120</v>
      </c>
      <c r="S981" s="9">
        <f t="shared" si="429"/>
        <v>816.59870738982352</v>
      </c>
      <c r="T981" s="25" t="s">
        <v>129</v>
      </c>
      <c r="W981" s="139">
        <f t="shared" si="423"/>
        <v>11965.27</v>
      </c>
      <c r="X981" s="139">
        <f t="shared" si="382"/>
        <v>17699.023499999999</v>
      </c>
      <c r="Z981" s="139">
        <f t="shared" si="424"/>
        <v>72138.92</v>
      </c>
      <c r="AA981" s="139">
        <f t="shared" si="383"/>
        <v>147611.71799999999</v>
      </c>
      <c r="AC981" s="84">
        <v>8000</v>
      </c>
      <c r="AD981" s="84">
        <v>30000</v>
      </c>
      <c r="AE981" s="84">
        <v>100</v>
      </c>
      <c r="AF981" s="84">
        <v>6</v>
      </c>
      <c r="AG981" s="84">
        <v>10</v>
      </c>
      <c r="AH981" s="84">
        <v>35000</v>
      </c>
    </row>
    <row r="982" spans="1:34" ht="20.100000000000001" customHeight="1">
      <c r="A982" s="65">
        <v>44435</v>
      </c>
      <c r="B982" s="64">
        <v>0.37847222222222227</v>
      </c>
      <c r="C982" s="8">
        <v>150</v>
      </c>
      <c r="D982" s="8">
        <v>176750</v>
      </c>
      <c r="E982" s="8">
        <f t="shared" ref="E982:E987" si="432">D982-D981</f>
        <v>14000</v>
      </c>
      <c r="F982" s="9">
        <v>7.78</v>
      </c>
      <c r="G982" s="9">
        <v>59.6</v>
      </c>
      <c r="H982" s="8"/>
      <c r="I982" s="8">
        <v>1418</v>
      </c>
      <c r="J982" s="8">
        <f t="shared" si="430"/>
        <v>19852</v>
      </c>
      <c r="K982" s="54"/>
      <c r="L982" s="9">
        <v>59.77</v>
      </c>
      <c r="M982" s="8">
        <v>4.1789899999999998</v>
      </c>
      <c r="N982" s="8">
        <v>318.214</v>
      </c>
      <c r="O982" s="8">
        <v>21.805</v>
      </c>
      <c r="P982" s="8">
        <f t="shared" si="428"/>
        <v>344.19799</v>
      </c>
      <c r="Q982" s="8">
        <f t="shared" si="431"/>
        <v>4818.7718600000007</v>
      </c>
      <c r="R982" s="11" t="s">
        <v>120</v>
      </c>
      <c r="S982" s="9">
        <f t="shared" si="429"/>
        <v>673.64880726236026</v>
      </c>
      <c r="T982" s="25" t="s">
        <v>129</v>
      </c>
      <c r="W982" s="139">
        <f t="shared" si="423"/>
        <v>10580.18</v>
      </c>
      <c r="X982" s="139">
        <f t="shared" ref="X982:X996" si="433">AVERAGE(J971:J982)</f>
        <v>17189.431833333336</v>
      </c>
      <c r="Z982" s="139">
        <f t="shared" si="424"/>
        <v>77679.28</v>
      </c>
      <c r="AA982" s="139">
        <f t="shared" ref="AA982:AA996" si="434">360000-(SUM(J971:J982))</f>
        <v>153726.81799999997</v>
      </c>
      <c r="AC982" s="84">
        <v>8000</v>
      </c>
      <c r="AD982" s="84">
        <v>30000</v>
      </c>
      <c r="AE982" s="84">
        <v>100</v>
      </c>
      <c r="AF982" s="84">
        <v>6</v>
      </c>
      <c r="AG982" s="84">
        <v>10</v>
      </c>
      <c r="AH982" s="84">
        <v>35000</v>
      </c>
    </row>
    <row r="983" spans="1:34" ht="20.100000000000001" customHeight="1">
      <c r="A983" s="65">
        <v>44442</v>
      </c>
      <c r="B983" s="64">
        <v>0.3666666666666667</v>
      </c>
      <c r="C983" s="8">
        <v>166</v>
      </c>
      <c r="D983" s="8">
        <v>192360</v>
      </c>
      <c r="E983" s="8">
        <f t="shared" si="432"/>
        <v>15610</v>
      </c>
      <c r="F983" s="9">
        <v>7.76</v>
      </c>
      <c r="G983" s="9">
        <v>27.6</v>
      </c>
      <c r="H983" s="8"/>
      <c r="I983" s="8">
        <v>1560</v>
      </c>
      <c r="J983" s="8">
        <f t="shared" si="430"/>
        <v>24351.599999999999</v>
      </c>
      <c r="K983" s="54"/>
      <c r="L983" s="9">
        <v>125.2</v>
      </c>
      <c r="M983" s="8">
        <v>51.284700000000001</v>
      </c>
      <c r="N983" s="8">
        <v>334.233</v>
      </c>
      <c r="O983" s="8">
        <v>30.46</v>
      </c>
      <c r="P983" s="8">
        <f t="shared" si="428"/>
        <v>415.97769999999997</v>
      </c>
      <c r="Q983" s="8">
        <f t="shared" si="431"/>
        <v>6493.411897</v>
      </c>
      <c r="R983" s="11" t="s">
        <v>121</v>
      </c>
      <c r="S983" s="9">
        <f t="shared" si="429"/>
        <v>895.50771614495193</v>
      </c>
      <c r="T983" s="25" t="s">
        <v>130</v>
      </c>
      <c r="W983" s="139">
        <f t="shared" si="423"/>
        <v>16454.96</v>
      </c>
      <c r="X983" s="139">
        <f t="shared" si="433"/>
        <v>17722.611833333336</v>
      </c>
      <c r="Z983" s="139">
        <f t="shared" si="424"/>
        <v>54180.160000000003</v>
      </c>
      <c r="AA983" s="139">
        <f t="shared" si="434"/>
        <v>147328.65799999997</v>
      </c>
      <c r="AC983" s="84">
        <v>8000</v>
      </c>
      <c r="AD983" s="84">
        <v>30000</v>
      </c>
      <c r="AE983" s="84">
        <v>100</v>
      </c>
      <c r="AF983" s="84">
        <v>6</v>
      </c>
      <c r="AG983" s="84">
        <v>10</v>
      </c>
      <c r="AH983" s="84">
        <v>35000</v>
      </c>
    </row>
    <row r="984" spans="1:34" ht="20.100000000000001" customHeight="1">
      <c r="A984" s="65">
        <v>44449</v>
      </c>
      <c r="B984" s="64">
        <v>0.36805555555555558</v>
      </c>
      <c r="C984" s="8">
        <v>147</v>
      </c>
      <c r="D984" s="8">
        <v>206020</v>
      </c>
      <c r="E984" s="8">
        <f t="shared" si="432"/>
        <v>13660</v>
      </c>
      <c r="F984" s="9">
        <v>7.83</v>
      </c>
      <c r="G984" s="9">
        <v>55.2</v>
      </c>
      <c r="H984" s="8"/>
      <c r="I984" s="8">
        <v>1472</v>
      </c>
      <c r="J984" s="8">
        <f t="shared" si="430"/>
        <v>20107.52</v>
      </c>
      <c r="K984" s="54"/>
      <c r="L984" s="9">
        <v>90.29</v>
      </c>
      <c r="M984" s="8">
        <v>0</v>
      </c>
      <c r="N984" s="8">
        <v>424.9</v>
      </c>
      <c r="O984" s="8">
        <v>26.126000000000001</v>
      </c>
      <c r="P984" s="8">
        <f t="shared" ref="P984:P989" si="435">M984+N984+O984</f>
        <v>451.02599999999995</v>
      </c>
      <c r="Q984" s="8">
        <f t="shared" si="431"/>
        <v>6161.015159999999</v>
      </c>
      <c r="R984" s="11" t="s">
        <v>121</v>
      </c>
      <c r="S984" s="9">
        <f t="shared" ref="S984:S989" si="436">((O984*14/87)+(N984*14/101)+(M984*14/117))*(E984/1000)</f>
        <v>861.96257792648225</v>
      </c>
      <c r="T984" s="25" t="s">
        <v>129</v>
      </c>
      <c r="W984" s="139">
        <f t="shared" si="423"/>
        <v>20207.852500000001</v>
      </c>
      <c r="X984" s="139">
        <f t="shared" si="433"/>
        <v>17717.230166666668</v>
      </c>
      <c r="Z984" s="139">
        <f t="shared" si="424"/>
        <v>39168.589999999997</v>
      </c>
      <c r="AA984" s="139">
        <f t="shared" si="434"/>
        <v>147393.23799999998</v>
      </c>
      <c r="AC984" s="84">
        <v>8000</v>
      </c>
      <c r="AD984" s="84">
        <v>30000</v>
      </c>
      <c r="AE984" s="84">
        <v>100</v>
      </c>
      <c r="AF984" s="84">
        <v>6</v>
      </c>
      <c r="AG984" s="84">
        <v>10</v>
      </c>
      <c r="AH984" s="84">
        <v>35000</v>
      </c>
    </row>
    <row r="985" spans="1:34" ht="20.100000000000001" customHeight="1">
      <c r="A985" s="65">
        <v>44456</v>
      </c>
      <c r="B985" s="64">
        <v>0.36874999999999997</v>
      </c>
      <c r="C985" s="8">
        <v>164</v>
      </c>
      <c r="D985" s="8">
        <v>221430</v>
      </c>
      <c r="E985" s="8">
        <f t="shared" si="432"/>
        <v>15410</v>
      </c>
      <c r="F985" s="9">
        <v>7.77</v>
      </c>
      <c r="G985" s="9">
        <v>49.2</v>
      </c>
      <c r="H985" s="8"/>
      <c r="I985" s="8">
        <v>1151</v>
      </c>
      <c r="J985" s="8">
        <f t="shared" si="430"/>
        <v>17736.91</v>
      </c>
      <c r="K985" s="54"/>
      <c r="L985" s="9">
        <v>52</v>
      </c>
      <c r="M985" s="8">
        <v>4.4900700000000002</v>
      </c>
      <c r="N985" s="8">
        <v>308.11340000000001</v>
      </c>
      <c r="O985" s="8">
        <v>20.711880000000001</v>
      </c>
      <c r="P985" s="8">
        <f t="shared" si="435"/>
        <v>333.31535000000002</v>
      </c>
      <c r="Q985" s="8">
        <f t="shared" si="431"/>
        <v>5136.3895435000004</v>
      </c>
      <c r="R985" s="11" t="s">
        <v>120</v>
      </c>
      <c r="S985" s="9">
        <f t="shared" si="436"/>
        <v>717.78250802583364</v>
      </c>
      <c r="T985" s="25" t="s">
        <v>129</v>
      </c>
      <c r="W985" s="139">
        <f t="shared" si="423"/>
        <v>20512.0075</v>
      </c>
      <c r="X985" s="139">
        <f t="shared" si="433"/>
        <v>17177.486000000001</v>
      </c>
      <c r="Z985" s="139">
        <f t="shared" si="424"/>
        <v>37951.97</v>
      </c>
      <c r="AA985" s="139">
        <f t="shared" si="434"/>
        <v>153870.16800000001</v>
      </c>
      <c r="AC985" s="84">
        <v>8000</v>
      </c>
      <c r="AD985" s="84">
        <v>30000</v>
      </c>
      <c r="AE985" s="84">
        <v>100</v>
      </c>
      <c r="AF985" s="84">
        <v>6</v>
      </c>
      <c r="AG985" s="84">
        <v>10</v>
      </c>
      <c r="AH985" s="84">
        <v>35000</v>
      </c>
    </row>
    <row r="986" spans="1:34" ht="20.100000000000001" customHeight="1">
      <c r="A986" s="65">
        <v>44463</v>
      </c>
      <c r="B986" s="64">
        <v>0.37152777777777773</v>
      </c>
      <c r="C986" s="8">
        <v>149</v>
      </c>
      <c r="D986" s="8">
        <v>235380</v>
      </c>
      <c r="E986" s="8">
        <f t="shared" si="432"/>
        <v>13950</v>
      </c>
      <c r="F986" s="9">
        <v>7.9</v>
      </c>
      <c r="G986" s="9">
        <v>72</v>
      </c>
      <c r="H986" s="8"/>
      <c r="I986" s="8">
        <v>1302</v>
      </c>
      <c r="J986" s="8">
        <f t="shared" si="430"/>
        <v>18162.900000000001</v>
      </c>
      <c r="K986" s="54"/>
      <c r="L986" s="9">
        <v>65.72</v>
      </c>
      <c r="M986" s="8">
        <v>24.69</v>
      </c>
      <c r="N986" s="8">
        <v>270.22000000000003</v>
      </c>
      <c r="O986" s="8">
        <v>14.34</v>
      </c>
      <c r="P986" s="8">
        <f t="shared" si="435"/>
        <v>309.25</v>
      </c>
      <c r="Q986" s="8">
        <f t="shared" si="431"/>
        <v>4314.0375000000004</v>
      </c>
      <c r="R986" s="11" t="s">
        <v>120</v>
      </c>
      <c r="S986" s="9">
        <f t="shared" si="436"/>
        <v>595.91865012999972</v>
      </c>
      <c r="T986" s="25" t="s">
        <v>129</v>
      </c>
      <c r="W986" s="139">
        <f t="shared" si="423"/>
        <v>20089.732499999998</v>
      </c>
      <c r="X986" s="139">
        <f t="shared" si="433"/>
        <v>17484.635999999999</v>
      </c>
      <c r="Z986" s="139">
        <f t="shared" si="424"/>
        <v>39641.070000000007</v>
      </c>
      <c r="AA986" s="139">
        <f t="shared" si="434"/>
        <v>150184.36800000002</v>
      </c>
      <c r="AC986" s="84">
        <v>8000</v>
      </c>
      <c r="AD986" s="84">
        <v>30000</v>
      </c>
      <c r="AE986" s="84">
        <v>100</v>
      </c>
      <c r="AF986" s="84">
        <v>6</v>
      </c>
      <c r="AG986" s="84">
        <v>10</v>
      </c>
      <c r="AH986" s="84">
        <v>35000</v>
      </c>
    </row>
    <row r="987" spans="1:34" ht="20.100000000000001" customHeight="1">
      <c r="A987" s="65">
        <v>44470</v>
      </c>
      <c r="B987" s="64">
        <v>0.36874999999999997</v>
      </c>
      <c r="C987" s="8">
        <v>167</v>
      </c>
      <c r="D987" s="8">
        <v>250890</v>
      </c>
      <c r="E987" s="8">
        <f t="shared" si="432"/>
        <v>15510</v>
      </c>
      <c r="F987" s="9">
        <v>8.11</v>
      </c>
      <c r="G987" s="9">
        <v>64.400000000000006</v>
      </c>
      <c r="H987" s="8"/>
      <c r="I987" s="8">
        <v>1699</v>
      </c>
      <c r="J987" s="8">
        <f t="shared" ref="J987:J992" si="437">E987*I987/1000</f>
        <v>26351.49</v>
      </c>
      <c r="K987" s="54"/>
      <c r="L987" s="9">
        <v>146.02000000000001</v>
      </c>
      <c r="M987" s="8">
        <v>37.110909999999997</v>
      </c>
      <c r="N987" s="8">
        <v>310.16163</v>
      </c>
      <c r="O987" s="8">
        <v>21.70551</v>
      </c>
      <c r="P987" s="8">
        <f t="shared" si="435"/>
        <v>368.97805</v>
      </c>
      <c r="Q987" s="8">
        <f t="shared" ref="Q987:Q992" si="438">E987*P987/1000</f>
        <v>5722.8495555</v>
      </c>
      <c r="R987" s="11" t="s">
        <v>120</v>
      </c>
      <c r="S987" s="9">
        <f t="shared" si="436"/>
        <v>789.86479723709499</v>
      </c>
      <c r="T987" s="25" t="s">
        <v>129</v>
      </c>
      <c r="W987" s="139">
        <f t="shared" si="423"/>
        <v>20589.705000000002</v>
      </c>
      <c r="X987" s="139">
        <f t="shared" si="433"/>
        <v>18068.800166666664</v>
      </c>
      <c r="Z987" s="139">
        <f t="shared" si="424"/>
        <v>37641.179999999993</v>
      </c>
      <c r="AA987" s="139">
        <f t="shared" si="434"/>
        <v>143174.39800000002</v>
      </c>
      <c r="AC987" s="84">
        <v>8000</v>
      </c>
      <c r="AD987" s="84">
        <v>30000</v>
      </c>
      <c r="AE987" s="84">
        <v>100</v>
      </c>
      <c r="AF987" s="84">
        <v>6</v>
      </c>
      <c r="AG987" s="84">
        <v>10</v>
      </c>
      <c r="AH987" s="84">
        <v>35000</v>
      </c>
    </row>
    <row r="988" spans="1:34" ht="20.100000000000001" customHeight="1">
      <c r="A988" s="65">
        <v>44477</v>
      </c>
      <c r="B988" s="64">
        <v>0.36458333333333331</v>
      </c>
      <c r="C988" s="8">
        <v>167</v>
      </c>
      <c r="D988" s="8">
        <v>266630</v>
      </c>
      <c r="E988" s="8">
        <f t="shared" ref="E988:E993" si="439">D988-D987</f>
        <v>15740</v>
      </c>
      <c r="F988" s="9">
        <v>7.97</v>
      </c>
      <c r="G988" s="9">
        <v>64.400000000000006</v>
      </c>
      <c r="H988" s="8"/>
      <c r="I988" s="8">
        <v>1533</v>
      </c>
      <c r="J988" s="8">
        <f t="shared" si="437"/>
        <v>24129.42</v>
      </c>
      <c r="K988" s="54"/>
      <c r="L988" s="9">
        <v>125.8</v>
      </c>
      <c r="M988" s="8">
        <v>124.36</v>
      </c>
      <c r="N988" s="8">
        <v>186.49</v>
      </c>
      <c r="O988" s="8">
        <v>56.32</v>
      </c>
      <c r="P988" s="8">
        <f t="shared" si="435"/>
        <v>367.17</v>
      </c>
      <c r="Q988" s="8">
        <f t="shared" si="438"/>
        <v>5779.2557999999999</v>
      </c>
      <c r="R988" s="11" t="s">
        <v>120</v>
      </c>
      <c r="S988" s="9">
        <f t="shared" si="436"/>
        <v>783.75395988946366</v>
      </c>
      <c r="T988" s="25" t="s">
        <v>129</v>
      </c>
      <c r="W988" s="139">
        <f t="shared" si="423"/>
        <v>21595.18</v>
      </c>
      <c r="X988" s="139">
        <f t="shared" si="433"/>
        <v>18399.764166666664</v>
      </c>
      <c r="Z988" s="139">
        <f t="shared" si="424"/>
        <v>33619.279999999999</v>
      </c>
      <c r="AA988" s="139">
        <f t="shared" si="434"/>
        <v>139202.83000000002</v>
      </c>
      <c r="AC988" s="84">
        <v>8000</v>
      </c>
      <c r="AD988" s="84">
        <v>30000</v>
      </c>
      <c r="AE988" s="84">
        <v>100</v>
      </c>
      <c r="AF988" s="84">
        <v>6</v>
      </c>
      <c r="AG988" s="84">
        <v>10</v>
      </c>
      <c r="AH988" s="84">
        <v>35000</v>
      </c>
    </row>
    <row r="989" spans="1:34" ht="20.100000000000001" customHeight="1">
      <c r="A989" s="65">
        <v>44484</v>
      </c>
      <c r="B989" s="64">
        <v>0.36527777777777781</v>
      </c>
      <c r="C989" s="8">
        <v>163</v>
      </c>
      <c r="D989" s="8">
        <v>281890</v>
      </c>
      <c r="E989" s="8">
        <f t="shared" si="439"/>
        <v>15260</v>
      </c>
      <c r="F989" s="9">
        <v>7.94</v>
      </c>
      <c r="G989" s="9">
        <v>19.2</v>
      </c>
      <c r="H989" s="8"/>
      <c r="I989" s="8">
        <v>1369</v>
      </c>
      <c r="J989" s="8">
        <f t="shared" si="437"/>
        <v>20890.939999999999</v>
      </c>
      <c r="K989" s="54"/>
      <c r="L989" s="9">
        <v>85.1</v>
      </c>
      <c r="M989" s="8">
        <v>89.69</v>
      </c>
      <c r="N989" s="8">
        <v>213.75</v>
      </c>
      <c r="O989" s="8">
        <v>38.69</v>
      </c>
      <c r="P989" s="8">
        <f t="shared" si="435"/>
        <v>342.13</v>
      </c>
      <c r="Q989" s="8">
        <f t="shared" si="438"/>
        <v>5220.9038</v>
      </c>
      <c r="R989" s="11" t="s">
        <v>121</v>
      </c>
      <c r="S989" s="9">
        <f t="shared" si="436"/>
        <v>710.91497444885067</v>
      </c>
      <c r="T989" s="25" t="s">
        <v>130</v>
      </c>
      <c r="W989" s="139">
        <f t="shared" si="423"/>
        <v>22383.6875</v>
      </c>
      <c r="X989" s="139">
        <f t="shared" si="433"/>
        <v>18286.988333333331</v>
      </c>
      <c r="Z989" s="139">
        <f t="shared" si="424"/>
        <v>30465.25</v>
      </c>
      <c r="AA989" s="139">
        <f t="shared" si="434"/>
        <v>140556.14000000001</v>
      </c>
      <c r="AC989" s="84">
        <v>8000</v>
      </c>
      <c r="AD989" s="84">
        <v>30000</v>
      </c>
      <c r="AE989" s="84">
        <v>100</v>
      </c>
      <c r="AF989" s="84">
        <v>6</v>
      </c>
      <c r="AG989" s="84">
        <v>10</v>
      </c>
      <c r="AH989" s="84">
        <v>35000</v>
      </c>
    </row>
    <row r="990" spans="1:34" ht="20.100000000000001" customHeight="1">
      <c r="A990" s="65">
        <v>44491</v>
      </c>
      <c r="B990" s="64">
        <v>0.35972222222222222</v>
      </c>
      <c r="C990" s="8">
        <v>136</v>
      </c>
      <c r="D990" s="8">
        <v>294540</v>
      </c>
      <c r="E990" s="8">
        <f t="shared" si="439"/>
        <v>12650</v>
      </c>
      <c r="F990" s="9">
        <v>7.88</v>
      </c>
      <c r="G990" s="9">
        <v>48.8</v>
      </c>
      <c r="H990" s="8"/>
      <c r="I990" s="8">
        <v>1283</v>
      </c>
      <c r="J990" s="8">
        <f t="shared" si="437"/>
        <v>16229.95</v>
      </c>
      <c r="K990" s="54"/>
      <c r="L990" s="9">
        <v>72.400000000000006</v>
      </c>
      <c r="M990" s="8">
        <v>27.95</v>
      </c>
      <c r="N990" s="8">
        <v>223.63</v>
      </c>
      <c r="O990" s="8">
        <v>27.95</v>
      </c>
      <c r="P990" s="8">
        <f t="shared" ref="P990:P995" si="440">M990+N990+O990</f>
        <v>279.52999999999997</v>
      </c>
      <c r="Q990" s="8">
        <f t="shared" si="438"/>
        <v>3536.0544999999997</v>
      </c>
      <c r="R990" s="11" t="s">
        <v>121</v>
      </c>
      <c r="S990" s="9">
        <f t="shared" ref="S990:S996" si="441">((O990*14/87)+(N990*14/101)+(M990*14/117))*(E990/1000)</f>
        <v>491.33059720799662</v>
      </c>
      <c r="T990" s="25" t="s">
        <v>129</v>
      </c>
      <c r="W990" s="139">
        <f t="shared" si="423"/>
        <v>21900.45</v>
      </c>
      <c r="X990" s="139">
        <f t="shared" si="433"/>
        <v>17523.454166666666</v>
      </c>
      <c r="Z990" s="139">
        <f t="shared" si="424"/>
        <v>32398.199999999997</v>
      </c>
      <c r="AA990" s="139">
        <f t="shared" si="434"/>
        <v>149718.54999999999</v>
      </c>
      <c r="AC990" s="84">
        <v>8000</v>
      </c>
      <c r="AD990" s="84">
        <v>30000</v>
      </c>
      <c r="AE990" s="84">
        <v>100</v>
      </c>
      <c r="AF990" s="84">
        <v>6</v>
      </c>
      <c r="AG990" s="84">
        <v>10</v>
      </c>
      <c r="AH990" s="84">
        <v>35000</v>
      </c>
    </row>
    <row r="991" spans="1:34" ht="20.100000000000001" customHeight="1">
      <c r="A991" s="65">
        <v>44498</v>
      </c>
      <c r="B991" s="64">
        <v>0.3666666666666667</v>
      </c>
      <c r="C991" s="8">
        <v>158</v>
      </c>
      <c r="D991" s="8">
        <v>309340</v>
      </c>
      <c r="E991" s="8">
        <f t="shared" si="439"/>
        <v>14800</v>
      </c>
      <c r="F991" s="9">
        <v>7.97</v>
      </c>
      <c r="G991" s="9">
        <v>46.4</v>
      </c>
      <c r="H991" s="8"/>
      <c r="I991" s="8">
        <v>1310</v>
      </c>
      <c r="J991" s="8">
        <f t="shared" si="437"/>
        <v>19388</v>
      </c>
      <c r="K991" s="54"/>
      <c r="L991" s="9">
        <v>84.56</v>
      </c>
      <c r="M991" s="8">
        <v>100.87647</v>
      </c>
      <c r="N991" s="8">
        <v>235.18278000000001</v>
      </c>
      <c r="O991" s="8">
        <v>34.356319999999997</v>
      </c>
      <c r="P991" s="8">
        <f t="shared" si="440"/>
        <v>370.41557</v>
      </c>
      <c r="Q991" s="8">
        <f t="shared" si="438"/>
        <v>5482.1504359999999</v>
      </c>
      <c r="R991" s="11" t="s">
        <v>120</v>
      </c>
      <c r="S991" s="9">
        <f t="shared" si="441"/>
        <v>742.94350101426051</v>
      </c>
      <c r="T991" s="25" t="s">
        <v>129</v>
      </c>
      <c r="W991" s="139">
        <f t="shared" si="423"/>
        <v>20159.577499999999</v>
      </c>
      <c r="X991" s="139">
        <f t="shared" si="433"/>
        <v>19068.080833333337</v>
      </c>
      <c r="Z991" s="139">
        <f t="shared" si="424"/>
        <v>39361.69</v>
      </c>
      <c r="AA991" s="139">
        <f t="shared" si="434"/>
        <v>131183.02999999997</v>
      </c>
      <c r="AC991" s="84">
        <v>8000</v>
      </c>
      <c r="AD991" s="84">
        <v>30000</v>
      </c>
      <c r="AE991" s="84">
        <v>100</v>
      </c>
      <c r="AF991" s="84">
        <v>6</v>
      </c>
      <c r="AG991" s="84">
        <v>10</v>
      </c>
      <c r="AH991" s="84">
        <v>35000</v>
      </c>
    </row>
    <row r="992" spans="1:34" ht="20.100000000000001" customHeight="1">
      <c r="A992" s="65">
        <v>44505</v>
      </c>
      <c r="B992" s="64">
        <v>0.36805555555555558</v>
      </c>
      <c r="C992" s="8">
        <v>168</v>
      </c>
      <c r="D992" s="8">
        <v>325090</v>
      </c>
      <c r="E992" s="8">
        <f t="shared" si="439"/>
        <v>15750</v>
      </c>
      <c r="F992" s="9">
        <v>7.72</v>
      </c>
      <c r="G992" s="9">
        <v>8.8000000000000007</v>
      </c>
      <c r="H992" s="8"/>
      <c r="I992" s="8">
        <v>1247</v>
      </c>
      <c r="J992" s="8">
        <f t="shared" si="437"/>
        <v>19640.25</v>
      </c>
      <c r="K992" s="54"/>
      <c r="L992" s="9">
        <v>50.91</v>
      </c>
      <c r="M992" s="8">
        <v>182.78227000000001</v>
      </c>
      <c r="N992" s="8">
        <v>147.51829000000001</v>
      </c>
      <c r="O992" s="8">
        <v>19.208200000000001</v>
      </c>
      <c r="P992" s="8">
        <f t="shared" si="440"/>
        <v>349.50876</v>
      </c>
      <c r="Q992" s="8">
        <f t="shared" si="438"/>
        <v>5504.7629699999998</v>
      </c>
      <c r="R992" s="11" t="s">
        <v>121</v>
      </c>
      <c r="S992" s="9">
        <f t="shared" si="441"/>
        <v>715.21438668224914</v>
      </c>
      <c r="T992" s="25" t="s">
        <v>128</v>
      </c>
      <c r="W992" s="139">
        <f t="shared" si="423"/>
        <v>19037.285</v>
      </c>
      <c r="X992" s="139">
        <f t="shared" si="433"/>
        <v>20280.105833333335</v>
      </c>
      <c r="Z992" s="139">
        <f t="shared" si="424"/>
        <v>43850.86</v>
      </c>
      <c r="AA992" s="139">
        <f t="shared" si="434"/>
        <v>116638.72999999998</v>
      </c>
      <c r="AC992" s="84">
        <v>8000</v>
      </c>
      <c r="AD992" s="84">
        <v>30000</v>
      </c>
      <c r="AE992" s="84">
        <v>100</v>
      </c>
      <c r="AF992" s="84">
        <v>6</v>
      </c>
      <c r="AG992" s="84">
        <v>10</v>
      </c>
      <c r="AH992" s="84">
        <v>35000</v>
      </c>
    </row>
    <row r="993" spans="1:34" ht="20.100000000000001" customHeight="1">
      <c r="A993" s="65">
        <v>44512</v>
      </c>
      <c r="B993" s="64">
        <v>0.37361111111111112</v>
      </c>
      <c r="C993" s="8">
        <v>195</v>
      </c>
      <c r="D993" s="8">
        <v>343660</v>
      </c>
      <c r="E993" s="8">
        <f t="shared" si="439"/>
        <v>18570</v>
      </c>
      <c r="F993" s="9">
        <v>8.16</v>
      </c>
      <c r="G993" s="9">
        <v>40</v>
      </c>
      <c r="H993" s="8"/>
      <c r="I993" s="8">
        <v>1367</v>
      </c>
      <c r="J993" s="8">
        <f t="shared" ref="J993:J998" si="442">E993*I993/1000</f>
        <v>25385.19</v>
      </c>
      <c r="K993" s="54"/>
      <c r="L993" s="9">
        <v>108.4</v>
      </c>
      <c r="M993" s="8">
        <v>163.53540000000001</v>
      </c>
      <c r="N993" s="8">
        <v>177.03625</v>
      </c>
      <c r="O993" s="8">
        <v>19.548290000000001</v>
      </c>
      <c r="P993" s="8">
        <f t="shared" si="440"/>
        <v>360.11993999999999</v>
      </c>
      <c r="Q993" s="8">
        <f t="shared" ref="Q993:Q998" si="443">E993*P993/1000</f>
        <v>6687.4272857999995</v>
      </c>
      <c r="R993" s="11" t="s">
        <v>120</v>
      </c>
      <c r="S993" s="9">
        <f t="shared" si="441"/>
        <v>877.50155288744395</v>
      </c>
      <c r="T993" s="25" t="s">
        <v>129</v>
      </c>
      <c r="W993" s="139">
        <f t="shared" si="423"/>
        <v>20160.8475</v>
      </c>
      <c r="X993" s="139">
        <f t="shared" si="433"/>
        <v>21018.8475</v>
      </c>
      <c r="Z993" s="139">
        <f t="shared" si="424"/>
        <v>39356.61</v>
      </c>
      <c r="AA993" s="139">
        <f t="shared" si="434"/>
        <v>107773.82999999999</v>
      </c>
      <c r="AC993" s="84">
        <v>8000</v>
      </c>
      <c r="AD993" s="84">
        <v>30000</v>
      </c>
      <c r="AE993" s="84">
        <v>100</v>
      </c>
      <c r="AF993" s="84">
        <v>6</v>
      </c>
      <c r="AG993" s="84">
        <v>10</v>
      </c>
      <c r="AH993" s="84">
        <v>35000</v>
      </c>
    </row>
    <row r="994" spans="1:34" ht="20.100000000000001" customHeight="1">
      <c r="A994" s="65">
        <v>44519</v>
      </c>
      <c r="B994" s="64">
        <v>0.36458333333333331</v>
      </c>
      <c r="C994" s="8">
        <v>160</v>
      </c>
      <c r="D994" s="8">
        <v>358630</v>
      </c>
      <c r="E994" s="8">
        <f t="shared" ref="E994:E999" si="444">D994-D993</f>
        <v>14970</v>
      </c>
      <c r="F994" s="9">
        <v>7.77</v>
      </c>
      <c r="G994" s="9">
        <v>85.6</v>
      </c>
      <c r="H994" s="8"/>
      <c r="I994" s="8">
        <v>1677</v>
      </c>
      <c r="J994" s="8">
        <f t="shared" si="442"/>
        <v>25104.69</v>
      </c>
      <c r="K994" s="54"/>
      <c r="L994" s="9">
        <v>146.9</v>
      </c>
      <c r="M994" s="8">
        <v>121.98</v>
      </c>
      <c r="N994" s="8">
        <v>191.27</v>
      </c>
      <c r="O994" s="8">
        <v>26.35</v>
      </c>
      <c r="P994" s="8">
        <f t="shared" si="440"/>
        <v>339.6</v>
      </c>
      <c r="Q994" s="8">
        <f t="shared" si="443"/>
        <v>5083.8119999999999</v>
      </c>
      <c r="R994" s="11" t="s">
        <v>121</v>
      </c>
      <c r="S994" s="9">
        <f t="shared" si="441"/>
        <v>678.87154480657614</v>
      </c>
      <c r="T994" s="25" t="s">
        <v>129</v>
      </c>
      <c r="W994" s="139">
        <f t="shared" si="423"/>
        <v>22379.532500000001</v>
      </c>
      <c r="X994" s="139">
        <f t="shared" si="433"/>
        <v>21456.571666666667</v>
      </c>
      <c r="Z994" s="139">
        <f t="shared" si="424"/>
        <v>30481.869999999995</v>
      </c>
      <c r="AA994" s="139">
        <f t="shared" si="434"/>
        <v>102521.13999999998</v>
      </c>
      <c r="AC994" s="84">
        <v>8000</v>
      </c>
      <c r="AD994" s="84">
        <v>30000</v>
      </c>
      <c r="AE994" s="84">
        <v>100</v>
      </c>
      <c r="AF994" s="84">
        <v>6</v>
      </c>
      <c r="AG994" s="84">
        <v>10</v>
      </c>
      <c r="AH994" s="84">
        <v>35000</v>
      </c>
    </row>
    <row r="995" spans="1:34" ht="20.100000000000001" customHeight="1">
      <c r="A995" s="155">
        <v>44526</v>
      </c>
      <c r="B995" s="75">
        <v>0.36736111111111108</v>
      </c>
      <c r="C995" s="28">
        <v>142</v>
      </c>
      <c r="D995" s="28">
        <v>371740</v>
      </c>
      <c r="E995" s="28">
        <f t="shared" si="444"/>
        <v>13110</v>
      </c>
      <c r="F995" s="29">
        <v>7.96</v>
      </c>
      <c r="G995" s="29">
        <v>40</v>
      </c>
      <c r="H995" s="28"/>
      <c r="I995" s="28">
        <v>1420</v>
      </c>
      <c r="J995" s="28">
        <f t="shared" si="442"/>
        <v>18616.2</v>
      </c>
      <c r="K995" s="172"/>
      <c r="L995" s="29">
        <v>72.739999999999995</v>
      </c>
      <c r="M995" s="28">
        <v>116.47</v>
      </c>
      <c r="N995" s="28">
        <v>160.43</v>
      </c>
      <c r="O995" s="28">
        <v>26.22</v>
      </c>
      <c r="P995" s="28">
        <f t="shared" si="440"/>
        <v>303.12</v>
      </c>
      <c r="Q995" s="28">
        <f t="shared" si="443"/>
        <v>3973.9032000000002</v>
      </c>
      <c r="R995" s="30" t="s">
        <v>121</v>
      </c>
      <c r="S995" s="29">
        <f t="shared" si="441"/>
        <v>529.56158167222554</v>
      </c>
      <c r="T995" s="171" t="s">
        <v>129</v>
      </c>
      <c r="W995" s="139">
        <f t="shared" si="423"/>
        <v>22186.5825</v>
      </c>
      <c r="X995" s="139">
        <f t="shared" si="433"/>
        <v>20978.62166666667</v>
      </c>
      <c r="Z995" s="139">
        <f t="shared" si="424"/>
        <v>31253.67</v>
      </c>
      <c r="AA995" s="139">
        <f t="shared" si="434"/>
        <v>108256.53999999998</v>
      </c>
      <c r="AC995" s="84">
        <v>8000</v>
      </c>
      <c r="AD995" s="84">
        <v>30000</v>
      </c>
      <c r="AE995" s="84">
        <v>100</v>
      </c>
      <c r="AF995" s="84">
        <v>6</v>
      </c>
      <c r="AG995" s="84">
        <v>10</v>
      </c>
      <c r="AH995" s="84">
        <v>35000</v>
      </c>
    </row>
    <row r="996" spans="1:34" ht="20.100000000000001" customHeight="1">
      <c r="A996" s="65">
        <v>44533</v>
      </c>
      <c r="B996" s="64">
        <v>0.37361111111111112</v>
      </c>
      <c r="C996" s="8">
        <v>176</v>
      </c>
      <c r="D996" s="8">
        <v>388610</v>
      </c>
      <c r="E996" s="8">
        <f t="shared" si="444"/>
        <v>16870</v>
      </c>
      <c r="F996" s="9">
        <v>7.61</v>
      </c>
      <c r="G996" s="9">
        <v>47.6</v>
      </c>
      <c r="H996" s="8"/>
      <c r="I996" s="8">
        <v>1474</v>
      </c>
      <c r="J996" s="8">
        <f t="shared" si="442"/>
        <v>24866.38</v>
      </c>
      <c r="K996" s="54"/>
      <c r="L996" s="9">
        <v>124.7</v>
      </c>
      <c r="M996" s="8">
        <v>138</v>
      </c>
      <c r="N996" s="8">
        <v>136</v>
      </c>
      <c r="O996" s="8">
        <v>30</v>
      </c>
      <c r="P996" s="8">
        <v>303</v>
      </c>
      <c r="Q996" s="8">
        <f t="shared" si="443"/>
        <v>5111.6099999999997</v>
      </c>
      <c r="R996" s="11" t="s">
        <v>121</v>
      </c>
      <c r="S996" s="9">
        <f t="shared" si="441"/>
        <v>678.03721581707248</v>
      </c>
      <c r="T996" s="25" t="s">
        <v>129</v>
      </c>
      <c r="W996" s="139">
        <f t="shared" si="423"/>
        <v>23493.115000000002</v>
      </c>
      <c r="X996" s="139">
        <f t="shared" si="433"/>
        <v>21375.193333333333</v>
      </c>
      <c r="Z996" s="139">
        <f t="shared" si="424"/>
        <v>26027.539999999994</v>
      </c>
      <c r="AA996" s="139">
        <f t="shared" si="434"/>
        <v>103497.68</v>
      </c>
      <c r="AC996" s="84">
        <v>8000</v>
      </c>
      <c r="AD996" s="84">
        <v>30000</v>
      </c>
      <c r="AE996" s="84">
        <v>100</v>
      </c>
      <c r="AF996" s="84">
        <v>6</v>
      </c>
      <c r="AG996" s="84">
        <v>10</v>
      </c>
      <c r="AH996" s="84">
        <v>35000</v>
      </c>
    </row>
    <row r="997" spans="1:34" ht="20.100000000000001" customHeight="1">
      <c r="A997" s="65">
        <v>44540</v>
      </c>
      <c r="B997" s="64">
        <v>0.37777777777777777</v>
      </c>
      <c r="C997" s="8">
        <v>158</v>
      </c>
      <c r="D997" s="8">
        <v>403480</v>
      </c>
      <c r="E997" s="8">
        <f t="shared" si="444"/>
        <v>14870</v>
      </c>
      <c r="F997" s="9">
        <v>8.06</v>
      </c>
      <c r="G997" s="9">
        <v>68.8</v>
      </c>
      <c r="H997" s="8"/>
      <c r="I997" s="8">
        <v>1508</v>
      </c>
      <c r="J997" s="8">
        <f t="shared" si="442"/>
        <v>22423.96</v>
      </c>
      <c r="K997" s="54"/>
      <c r="L997" s="9">
        <v>96.39</v>
      </c>
      <c r="M997" s="8">
        <v>228.9</v>
      </c>
      <c r="N997" s="8">
        <v>104.2</v>
      </c>
      <c r="O997" s="8">
        <v>25.1</v>
      </c>
      <c r="P997" s="8">
        <f t="shared" ref="P997:P1002" si="445">M997+N997+O997</f>
        <v>358.20000000000005</v>
      </c>
      <c r="Q997" s="8">
        <f t="shared" si="443"/>
        <v>5326.4340000000011</v>
      </c>
      <c r="R997" s="11" t="s">
        <v>121</v>
      </c>
      <c r="S997" s="9">
        <f t="shared" ref="S997:S1002" si="446">((O997*14/87)+(N997*14/101)+(M997*14/117))*(E997/1000)</f>
        <v>682.12241559646679</v>
      </c>
      <c r="T997" s="25" t="s">
        <v>122</v>
      </c>
      <c r="AC997" s="84">
        <v>8000</v>
      </c>
      <c r="AD997" s="84">
        <v>30000</v>
      </c>
      <c r="AE997" s="84">
        <v>100</v>
      </c>
      <c r="AF997" s="84">
        <v>6</v>
      </c>
      <c r="AG997" s="84">
        <v>10</v>
      </c>
      <c r="AH997" s="84">
        <v>35000</v>
      </c>
    </row>
    <row r="998" spans="1:34" ht="20.100000000000001" customHeight="1">
      <c r="A998" s="65">
        <v>44547</v>
      </c>
      <c r="B998" s="64">
        <v>0.3666666666666667</v>
      </c>
      <c r="C998" s="8">
        <v>172</v>
      </c>
      <c r="D998" s="8">
        <v>419610</v>
      </c>
      <c r="E998" s="8">
        <f t="shared" si="444"/>
        <v>16130</v>
      </c>
      <c r="F998" s="9">
        <v>7.6</v>
      </c>
      <c r="G998" s="9">
        <v>47.2</v>
      </c>
      <c r="H998" s="8"/>
      <c r="I998" s="8">
        <v>1543</v>
      </c>
      <c r="J998" s="8">
        <f t="shared" si="442"/>
        <v>24888.59</v>
      </c>
      <c r="K998" s="54"/>
      <c r="L998" s="9">
        <v>143.69999999999999</v>
      </c>
      <c r="M998" s="8">
        <v>129.749</v>
      </c>
      <c r="N998" s="8">
        <v>156.88900000000001</v>
      </c>
      <c r="O998" s="8">
        <v>36.790930000000003</v>
      </c>
      <c r="P998" s="8">
        <f t="shared" si="445"/>
        <v>323.42893000000004</v>
      </c>
      <c r="Q998" s="8">
        <f t="shared" si="443"/>
        <v>5216.908640900001</v>
      </c>
      <c r="R998" s="11" t="s">
        <v>121</v>
      </c>
      <c r="S998" s="9">
        <f t="shared" si="446"/>
        <v>696.70133193905735</v>
      </c>
      <c r="T998" s="25" t="s">
        <v>129</v>
      </c>
      <c r="AC998" s="84">
        <v>8000</v>
      </c>
      <c r="AD998" s="84">
        <v>30000</v>
      </c>
      <c r="AE998" s="84">
        <v>100</v>
      </c>
      <c r="AF998" s="84">
        <v>6</v>
      </c>
      <c r="AG998" s="84">
        <v>10</v>
      </c>
      <c r="AH998" s="84">
        <v>35000</v>
      </c>
    </row>
    <row r="999" spans="1:34" ht="20.100000000000001" customHeight="1">
      <c r="A999" s="65">
        <v>44554</v>
      </c>
      <c r="B999" s="64">
        <v>0.36458333333333331</v>
      </c>
      <c r="C999" s="8">
        <v>171</v>
      </c>
      <c r="D999" s="8">
        <v>435700</v>
      </c>
      <c r="E999" s="8">
        <f t="shared" si="444"/>
        <v>16090</v>
      </c>
      <c r="F999" s="9">
        <v>8.01</v>
      </c>
      <c r="G999" s="9">
        <v>38.799999999999997</v>
      </c>
      <c r="H999" s="8"/>
      <c r="I999" s="8">
        <v>1509</v>
      </c>
      <c r="J999" s="8">
        <f t="shared" ref="J999:J1004" si="447">E999*I999/1000</f>
        <v>24279.81</v>
      </c>
      <c r="K999" s="54"/>
      <c r="L999" s="9">
        <v>111</v>
      </c>
      <c r="M999" s="8">
        <v>115.95099999999999</v>
      </c>
      <c r="N999" s="8">
        <v>156.524</v>
      </c>
      <c r="O999" s="8">
        <v>25.303999999999998</v>
      </c>
      <c r="P999" s="8">
        <f t="shared" si="445"/>
        <v>297.779</v>
      </c>
      <c r="Q999" s="8">
        <f t="shared" ref="Q999:Q1004" si="448">E999*P999/1000</f>
        <v>4791.2641100000001</v>
      </c>
      <c r="R999" s="11" t="s">
        <v>121</v>
      </c>
      <c r="S999" s="9">
        <f t="shared" si="446"/>
        <v>637.85237393357909</v>
      </c>
      <c r="T999" s="25" t="s">
        <v>122</v>
      </c>
      <c r="AC999" s="84">
        <v>8000</v>
      </c>
      <c r="AD999" s="84">
        <v>30000</v>
      </c>
      <c r="AE999" s="84">
        <v>100</v>
      </c>
      <c r="AF999" s="84">
        <v>6</v>
      </c>
      <c r="AG999" s="84">
        <v>10</v>
      </c>
      <c r="AH999" s="84">
        <v>35000</v>
      </c>
    </row>
    <row r="1000" spans="1:34" ht="20.100000000000001" customHeight="1">
      <c r="A1000" s="65">
        <v>44561</v>
      </c>
      <c r="B1000" s="64">
        <v>0.3666666666666667</v>
      </c>
      <c r="C1000" s="8">
        <v>152</v>
      </c>
      <c r="D1000" s="8">
        <v>449860</v>
      </c>
      <c r="E1000" s="8">
        <f>D1000-D999</f>
        <v>14160</v>
      </c>
      <c r="F1000" s="9">
        <v>7.7</v>
      </c>
      <c r="G1000" s="9">
        <v>31.6</v>
      </c>
      <c r="H1000" s="8"/>
      <c r="I1000" s="8">
        <v>1548</v>
      </c>
      <c r="J1000" s="8">
        <f t="shared" si="447"/>
        <v>21919.68</v>
      </c>
      <c r="K1000" s="54"/>
      <c r="L1000" s="9">
        <v>144.9</v>
      </c>
      <c r="M1000" s="8">
        <v>100.21</v>
      </c>
      <c r="N1000" s="8">
        <v>221.75</v>
      </c>
      <c r="O1000" s="8">
        <v>31.82</v>
      </c>
      <c r="P1000" s="8">
        <f t="shared" si="445"/>
        <v>353.78</v>
      </c>
      <c r="Q1000" s="8">
        <f t="shared" si="448"/>
        <v>5009.5248000000001</v>
      </c>
      <c r="R1000" s="11" t="s">
        <v>121</v>
      </c>
      <c r="S1000" s="9">
        <f t="shared" si="446"/>
        <v>677.54217564058797</v>
      </c>
      <c r="T1000" s="25" t="s">
        <v>122</v>
      </c>
      <c r="AC1000" s="84">
        <v>8000</v>
      </c>
      <c r="AD1000" s="84">
        <v>30000</v>
      </c>
      <c r="AE1000" s="84">
        <v>100</v>
      </c>
      <c r="AF1000" s="84">
        <v>6</v>
      </c>
      <c r="AG1000" s="84">
        <v>10</v>
      </c>
      <c r="AH1000" s="84">
        <v>35000</v>
      </c>
    </row>
    <row r="1001" spans="1:34" ht="20.100000000000001" customHeight="1">
      <c r="A1001" s="65">
        <v>44568</v>
      </c>
      <c r="B1001" s="64">
        <v>0.37083333333333335</v>
      </c>
      <c r="C1001" s="8">
        <v>191</v>
      </c>
      <c r="D1001" s="8">
        <v>468130</v>
      </c>
      <c r="E1001" s="8">
        <f>D1001-D1000</f>
        <v>18270</v>
      </c>
      <c r="F1001" s="9">
        <v>8.1</v>
      </c>
      <c r="G1001" s="9">
        <v>50</v>
      </c>
      <c r="H1001" s="8"/>
      <c r="I1001" s="8">
        <v>1331</v>
      </c>
      <c r="J1001" s="8">
        <f t="shared" si="447"/>
        <v>24317.37</v>
      </c>
      <c r="K1001" s="54"/>
      <c r="L1001" s="9">
        <v>108.3</v>
      </c>
      <c r="M1001" s="8">
        <v>130.54599999999999</v>
      </c>
      <c r="N1001" s="8">
        <v>169.51599999999999</v>
      </c>
      <c r="O1001" s="8">
        <v>28.288</v>
      </c>
      <c r="P1001" s="8">
        <f t="shared" si="445"/>
        <v>328.35</v>
      </c>
      <c r="Q1001" s="8">
        <f t="shared" si="448"/>
        <v>5998.9544999999998</v>
      </c>
      <c r="R1001" s="11" t="s">
        <v>121</v>
      </c>
      <c r="S1001" s="9">
        <f t="shared" si="446"/>
        <v>797.85543405940587</v>
      </c>
      <c r="T1001" s="25" t="s">
        <v>122</v>
      </c>
      <c r="AC1001" s="84">
        <v>8000</v>
      </c>
      <c r="AD1001" s="84">
        <v>30000</v>
      </c>
      <c r="AE1001" s="84">
        <v>100</v>
      </c>
      <c r="AF1001" s="84">
        <v>6</v>
      </c>
      <c r="AG1001" s="84">
        <v>10</v>
      </c>
      <c r="AH1001" s="84">
        <v>35000</v>
      </c>
    </row>
    <row r="1002" spans="1:34" ht="20.100000000000001" customHeight="1">
      <c r="A1002" s="65">
        <v>44575</v>
      </c>
      <c r="B1002" s="64">
        <v>0.3576388888888889</v>
      </c>
      <c r="C1002" s="8">
        <v>156</v>
      </c>
      <c r="D1002" s="8">
        <v>483730</v>
      </c>
      <c r="E1002" s="8">
        <f>D1002-D1001</f>
        <v>15600</v>
      </c>
      <c r="F1002" s="9">
        <v>8.14</v>
      </c>
      <c r="G1002" s="9">
        <v>65.599999999999994</v>
      </c>
      <c r="H1002" s="8"/>
      <c r="I1002" s="8">
        <v>1294.23</v>
      </c>
      <c r="J1002" s="8">
        <f t="shared" si="447"/>
        <v>20189.988000000001</v>
      </c>
      <c r="K1002" s="54"/>
      <c r="L1002" s="9">
        <v>82.56</v>
      </c>
      <c r="M1002" s="8">
        <v>85.45</v>
      </c>
      <c r="N1002" s="8">
        <v>191.23</v>
      </c>
      <c r="O1002" s="8">
        <v>18.14</v>
      </c>
      <c r="P1002" s="8">
        <f t="shared" si="445"/>
        <v>294.82</v>
      </c>
      <c r="Q1002" s="8">
        <f t="shared" si="448"/>
        <v>4599.192</v>
      </c>
      <c r="R1002" s="11" t="s">
        <v>121</v>
      </c>
      <c r="S1002" s="9">
        <f t="shared" si="446"/>
        <v>618.55552975987246</v>
      </c>
      <c r="T1002" s="25" t="s">
        <v>122</v>
      </c>
      <c r="AC1002" s="84">
        <v>8000</v>
      </c>
      <c r="AD1002" s="84">
        <v>30000</v>
      </c>
      <c r="AE1002" s="84">
        <v>100</v>
      </c>
      <c r="AF1002" s="84">
        <v>6</v>
      </c>
      <c r="AG1002" s="84">
        <v>10</v>
      </c>
      <c r="AH1002" s="84">
        <v>35000</v>
      </c>
    </row>
    <row r="1003" spans="1:34" ht="20.100000000000001" customHeight="1">
      <c r="A1003" s="65">
        <v>44582</v>
      </c>
      <c r="B1003" s="64">
        <v>0.37291666666666662</v>
      </c>
      <c r="C1003" s="8">
        <v>166</v>
      </c>
      <c r="D1003" s="8">
        <v>499360</v>
      </c>
      <c r="E1003" s="8">
        <f>D1003-D1002</f>
        <v>15630</v>
      </c>
      <c r="F1003" s="9">
        <v>8.0120000000000005</v>
      </c>
      <c r="G1003" s="9">
        <v>48.8</v>
      </c>
      <c r="H1003" s="8"/>
      <c r="I1003" s="8">
        <v>1280</v>
      </c>
      <c r="J1003" s="8">
        <f t="shared" si="447"/>
        <v>20006.400000000001</v>
      </c>
      <c r="K1003" s="54"/>
      <c r="L1003" s="9">
        <v>78.84</v>
      </c>
      <c r="M1003" s="8">
        <v>96.78</v>
      </c>
      <c r="N1003" s="8">
        <v>161.65</v>
      </c>
      <c r="O1003" s="8">
        <v>30.7</v>
      </c>
      <c r="P1003" s="8">
        <f t="shared" ref="P1003:P1008" si="449">M1003+N1003+O1003</f>
        <v>289.13</v>
      </c>
      <c r="Q1003" s="8">
        <f t="shared" si="448"/>
        <v>4519.1019000000006</v>
      </c>
      <c r="R1003" s="11" t="s">
        <v>121</v>
      </c>
      <c r="S1003" s="9">
        <f t="shared" ref="S1003:S1008" si="450">((O1003*14/87)+(N1003*14/101)+(M1003*14/117))*(E1003/1000)</f>
        <v>608.43953522073696</v>
      </c>
      <c r="T1003" s="25" t="s">
        <v>122</v>
      </c>
      <c r="AC1003" s="84">
        <v>8000</v>
      </c>
      <c r="AD1003" s="84">
        <v>30000</v>
      </c>
      <c r="AE1003" s="84">
        <v>100</v>
      </c>
      <c r="AF1003" s="84">
        <v>6</v>
      </c>
      <c r="AG1003" s="84">
        <v>10</v>
      </c>
      <c r="AH1003" s="84">
        <v>35000</v>
      </c>
    </row>
    <row r="1004" spans="1:34" ht="20.100000000000001" customHeight="1">
      <c r="A1004" s="65">
        <v>44589</v>
      </c>
      <c r="B1004" s="64">
        <v>0.375</v>
      </c>
      <c r="C1004" s="8">
        <v>177</v>
      </c>
      <c r="D1004" s="8">
        <v>15870</v>
      </c>
      <c r="E1004" s="8">
        <v>15230</v>
      </c>
      <c r="F1004" s="9">
        <v>8.1300000000000008</v>
      </c>
      <c r="G1004" s="9">
        <v>45.2</v>
      </c>
      <c r="H1004" s="8"/>
      <c r="I1004" s="8">
        <v>1510</v>
      </c>
      <c r="J1004" s="8">
        <f t="shared" si="447"/>
        <v>22997.3</v>
      </c>
      <c r="K1004" s="54"/>
      <c r="L1004" s="9">
        <v>114</v>
      </c>
      <c r="M1004" s="8">
        <v>69.19</v>
      </c>
      <c r="N1004" s="8">
        <v>219.07</v>
      </c>
      <c r="O1004" s="8">
        <v>31.91</v>
      </c>
      <c r="P1004" s="8">
        <f t="shared" si="449"/>
        <v>320.17</v>
      </c>
      <c r="Q1004" s="8">
        <f t="shared" si="448"/>
        <v>4876.1891000000005</v>
      </c>
      <c r="R1004" s="11" t="s">
        <v>121</v>
      </c>
      <c r="S1004" s="9">
        <f t="shared" si="450"/>
        <v>666.77284870773553</v>
      </c>
      <c r="T1004" s="25" t="s">
        <v>122</v>
      </c>
      <c r="AC1004" s="84">
        <v>8000</v>
      </c>
      <c r="AD1004" s="84">
        <v>30000</v>
      </c>
      <c r="AE1004" s="84">
        <v>100</v>
      </c>
      <c r="AF1004" s="84">
        <v>6</v>
      </c>
      <c r="AG1004" s="84">
        <v>10</v>
      </c>
      <c r="AH1004" s="84">
        <v>35000</v>
      </c>
    </row>
    <row r="1005" spans="1:34" ht="20.100000000000001" customHeight="1">
      <c r="A1005" s="65">
        <v>44596</v>
      </c>
      <c r="B1005" s="64">
        <v>0.36805555555555558</v>
      </c>
      <c r="C1005" s="8">
        <v>153</v>
      </c>
      <c r="D1005" s="8">
        <v>29550</v>
      </c>
      <c r="E1005" s="8">
        <f t="shared" ref="E1005:E1010" si="451">D1005-D1004</f>
        <v>13680</v>
      </c>
      <c r="F1005" s="9">
        <v>8.15</v>
      </c>
      <c r="G1005" s="9">
        <v>52.4</v>
      </c>
      <c r="H1005" s="8"/>
      <c r="I1005" s="8">
        <v>1455</v>
      </c>
      <c r="J1005" s="8">
        <f t="shared" ref="J1005:J1010" si="452">E1005*I1005/1000</f>
        <v>19904.400000000001</v>
      </c>
      <c r="K1005" s="54"/>
      <c r="L1005" s="9">
        <v>91.44</v>
      </c>
      <c r="M1005" s="8">
        <v>248.17</v>
      </c>
      <c r="N1005" s="8">
        <v>158.83000000000001</v>
      </c>
      <c r="O1005" s="8">
        <v>23.58</v>
      </c>
      <c r="P1005" s="8">
        <f t="shared" si="449"/>
        <v>430.58</v>
      </c>
      <c r="Q1005" s="8">
        <f t="shared" ref="Q1005:Q1010" si="453">E1005*P1005/1000</f>
        <v>5890.3343999999997</v>
      </c>
      <c r="R1005" s="11" t="s">
        <v>121</v>
      </c>
      <c r="S1005" s="9">
        <f t="shared" si="450"/>
        <v>759.32314592010925</v>
      </c>
      <c r="T1005" s="25" t="s">
        <v>122</v>
      </c>
      <c r="AC1005" s="84">
        <v>8000</v>
      </c>
      <c r="AD1005" s="84">
        <v>30000</v>
      </c>
      <c r="AE1005" s="84">
        <v>100</v>
      </c>
      <c r="AF1005" s="84">
        <v>6</v>
      </c>
      <c r="AG1005" s="84">
        <v>10</v>
      </c>
      <c r="AH1005" s="84">
        <v>35000</v>
      </c>
    </row>
    <row r="1006" spans="1:34" ht="20.100000000000001" customHeight="1">
      <c r="A1006" s="65">
        <v>44603</v>
      </c>
      <c r="B1006" s="64">
        <v>0.36319444444444443</v>
      </c>
      <c r="C1006" s="8">
        <v>175</v>
      </c>
      <c r="D1006" s="8">
        <v>46060</v>
      </c>
      <c r="E1006" s="8">
        <f t="shared" si="451"/>
        <v>16510</v>
      </c>
      <c r="F1006" s="9">
        <v>8</v>
      </c>
      <c r="G1006" s="9">
        <v>49.2</v>
      </c>
      <c r="H1006" s="8"/>
      <c r="I1006" s="8">
        <v>1347</v>
      </c>
      <c r="J1006" s="8">
        <f t="shared" si="452"/>
        <v>22238.97</v>
      </c>
      <c r="K1006" s="54"/>
      <c r="L1006" s="9">
        <v>98.9</v>
      </c>
      <c r="M1006" s="8">
        <v>97</v>
      </c>
      <c r="N1006" s="8">
        <v>165</v>
      </c>
      <c r="O1006" s="8">
        <v>6</v>
      </c>
      <c r="P1006" s="8">
        <f t="shared" si="449"/>
        <v>268</v>
      </c>
      <c r="Q1006" s="8">
        <f t="shared" si="453"/>
        <v>4424.68</v>
      </c>
      <c r="R1006" s="11" t="s">
        <v>121</v>
      </c>
      <c r="S1006" s="9">
        <f t="shared" si="450"/>
        <v>585.17452903911089</v>
      </c>
      <c r="T1006" s="25" t="s">
        <v>122</v>
      </c>
      <c r="AC1006" s="84">
        <v>8000</v>
      </c>
      <c r="AD1006" s="84">
        <v>30000</v>
      </c>
      <c r="AE1006" s="84">
        <v>100</v>
      </c>
      <c r="AF1006" s="84">
        <v>6</v>
      </c>
      <c r="AG1006" s="84">
        <v>10</v>
      </c>
      <c r="AH1006" s="84">
        <v>35000</v>
      </c>
    </row>
    <row r="1007" spans="1:34" ht="20.100000000000001" customHeight="1">
      <c r="A1007" s="65">
        <v>44610</v>
      </c>
      <c r="B1007" s="64">
        <v>0.36249999999999999</v>
      </c>
      <c r="C1007" s="8">
        <v>180</v>
      </c>
      <c r="D1007" s="8">
        <v>61130</v>
      </c>
      <c r="E1007" s="8">
        <f t="shared" si="451"/>
        <v>15070</v>
      </c>
      <c r="F1007" s="9">
        <v>7.98</v>
      </c>
      <c r="G1007" s="9">
        <v>37.6</v>
      </c>
      <c r="H1007" s="8"/>
      <c r="I1007" s="8">
        <v>1225</v>
      </c>
      <c r="J1007" s="8">
        <f t="shared" si="452"/>
        <v>18460.75</v>
      </c>
      <c r="K1007" s="54"/>
      <c r="L1007" s="9">
        <v>78.08</v>
      </c>
      <c r="M1007" s="8">
        <v>129.97</v>
      </c>
      <c r="N1007" s="8">
        <v>130.31</v>
      </c>
      <c r="O1007" s="8">
        <v>21.87</v>
      </c>
      <c r="P1007" s="8">
        <f t="shared" si="449"/>
        <v>282.14999999999998</v>
      </c>
      <c r="Q1007" s="8">
        <f t="shared" si="453"/>
        <v>4252.0005000000001</v>
      </c>
      <c r="R1007" s="11" t="s">
        <v>121</v>
      </c>
      <c r="S1007" s="9">
        <f t="shared" si="450"/>
        <v>559.61010990069838</v>
      </c>
      <c r="T1007" s="25" t="s">
        <v>122</v>
      </c>
      <c r="AC1007" s="84">
        <v>8000</v>
      </c>
      <c r="AD1007" s="84">
        <v>30000</v>
      </c>
      <c r="AE1007" s="84">
        <v>100</v>
      </c>
      <c r="AF1007" s="84">
        <v>6</v>
      </c>
      <c r="AG1007" s="84">
        <v>10</v>
      </c>
      <c r="AH1007" s="84">
        <v>35000</v>
      </c>
    </row>
    <row r="1008" spans="1:34" ht="20.100000000000001" customHeight="1">
      <c r="A1008" s="65">
        <v>44617</v>
      </c>
      <c r="B1008" s="64">
        <v>0.3666666666666667</v>
      </c>
      <c r="C1008" s="8">
        <v>168</v>
      </c>
      <c r="D1008" s="8">
        <v>78920</v>
      </c>
      <c r="E1008" s="8">
        <f t="shared" si="451"/>
        <v>17790</v>
      </c>
      <c r="F1008" s="9">
        <v>7.96</v>
      </c>
      <c r="G1008" s="9">
        <v>59.6</v>
      </c>
      <c r="H1008" s="8"/>
      <c r="I1008" s="8">
        <v>1512</v>
      </c>
      <c r="J1008" s="8">
        <f t="shared" si="452"/>
        <v>26898.48</v>
      </c>
      <c r="K1008" s="54"/>
      <c r="L1008" s="9">
        <v>104.1</v>
      </c>
      <c r="M1008" s="8">
        <v>208.11500000000001</v>
      </c>
      <c r="N1008" s="8">
        <v>142.822</v>
      </c>
      <c r="O1008" s="8">
        <v>14.086</v>
      </c>
      <c r="P1008" s="8">
        <f t="shared" si="449"/>
        <v>365.02300000000002</v>
      </c>
      <c r="Q1008" s="8">
        <f t="shared" si="453"/>
        <v>6493.7591700000012</v>
      </c>
      <c r="R1008" s="11" t="s">
        <v>121</v>
      </c>
      <c r="S1008" s="9">
        <f t="shared" si="450"/>
        <v>835.5335213532228</v>
      </c>
      <c r="T1008" s="25" t="s">
        <v>122</v>
      </c>
      <c r="AC1008" s="84">
        <v>8000</v>
      </c>
      <c r="AD1008" s="84">
        <v>30000</v>
      </c>
      <c r="AE1008" s="84">
        <v>100</v>
      </c>
      <c r="AF1008" s="84">
        <v>6</v>
      </c>
      <c r="AG1008" s="84">
        <v>10</v>
      </c>
      <c r="AH1008" s="84">
        <v>35000</v>
      </c>
    </row>
    <row r="1009" spans="1:34" ht="20.100000000000001" customHeight="1">
      <c r="A1009" s="65">
        <v>44624</v>
      </c>
      <c r="B1009" s="64">
        <v>0.37291666666666662</v>
      </c>
      <c r="C1009" s="8">
        <v>167</v>
      </c>
      <c r="D1009" s="8">
        <v>94570</v>
      </c>
      <c r="E1009" s="8">
        <f t="shared" si="451"/>
        <v>15650</v>
      </c>
      <c r="F1009" s="9">
        <v>7.0869999999999997</v>
      </c>
      <c r="G1009" s="9">
        <v>42.8</v>
      </c>
      <c r="H1009" s="8"/>
      <c r="I1009" s="8">
        <v>1259</v>
      </c>
      <c r="J1009" s="8">
        <f t="shared" si="452"/>
        <v>19703.349999999999</v>
      </c>
      <c r="K1009" s="54"/>
      <c r="L1009" s="9">
        <v>80.209999999999994</v>
      </c>
      <c r="M1009" s="8">
        <v>69.72</v>
      </c>
      <c r="N1009" s="8">
        <v>208.97</v>
      </c>
      <c r="O1009" s="8">
        <v>29.22</v>
      </c>
      <c r="P1009" s="8">
        <f t="shared" ref="P1009:P1014" si="454">M1009+N1009+O1009</f>
        <v>307.90999999999997</v>
      </c>
      <c r="Q1009" s="8">
        <f t="shared" si="453"/>
        <v>4818.7914999999994</v>
      </c>
      <c r="R1009" s="11" t="s">
        <v>121</v>
      </c>
      <c r="S1009" s="9">
        <f t="shared" ref="S1009:S1014" si="455">((O1009*14/87)+(N1009*14/101)+(M1009*14/117))*(E1009/1000)</f>
        <v>657.46857682240375</v>
      </c>
      <c r="T1009" s="25" t="s">
        <v>122</v>
      </c>
      <c r="AC1009" s="84">
        <v>8000</v>
      </c>
      <c r="AD1009" s="84">
        <v>30000</v>
      </c>
      <c r="AE1009" s="84">
        <v>100</v>
      </c>
      <c r="AF1009" s="84">
        <v>6</v>
      </c>
      <c r="AG1009" s="84">
        <v>10</v>
      </c>
      <c r="AH1009" s="84">
        <v>35000</v>
      </c>
    </row>
    <row r="1010" spans="1:34" ht="20.100000000000001" customHeight="1">
      <c r="A1010" s="65">
        <v>44631</v>
      </c>
      <c r="B1010" s="64">
        <v>0.3666666666666667</v>
      </c>
      <c r="C1010" s="8">
        <v>167</v>
      </c>
      <c r="D1010" s="8">
        <v>110190</v>
      </c>
      <c r="E1010" s="8">
        <f t="shared" si="451"/>
        <v>15620</v>
      </c>
      <c r="F1010" s="9">
        <v>8.02</v>
      </c>
      <c r="G1010" s="9">
        <v>49.6</v>
      </c>
      <c r="H1010" s="8"/>
      <c r="I1010" s="8">
        <v>1407</v>
      </c>
      <c r="J1010" s="8">
        <f t="shared" si="452"/>
        <v>21977.34</v>
      </c>
      <c r="K1010" s="54"/>
      <c r="L1010" s="9">
        <v>105.2</v>
      </c>
      <c r="M1010" s="8">
        <v>176.55</v>
      </c>
      <c r="N1010" s="8">
        <v>195.238</v>
      </c>
      <c r="O1010" s="8">
        <v>41.93</v>
      </c>
      <c r="P1010" s="8">
        <f t="shared" si="454"/>
        <v>413.71800000000002</v>
      </c>
      <c r="Q1010" s="8">
        <f t="shared" si="453"/>
        <v>6462.2751600000001</v>
      </c>
      <c r="R1010" s="11" t="s">
        <v>121</v>
      </c>
      <c r="S1010" s="9">
        <f t="shared" si="455"/>
        <v>858.09548431021346</v>
      </c>
      <c r="T1010" s="25" t="s">
        <v>122</v>
      </c>
      <c r="AC1010" s="84">
        <v>8000</v>
      </c>
      <c r="AD1010" s="84">
        <v>30000</v>
      </c>
      <c r="AE1010" s="84">
        <v>100</v>
      </c>
      <c r="AF1010" s="84">
        <v>6</v>
      </c>
      <c r="AG1010" s="84">
        <v>10</v>
      </c>
      <c r="AH1010" s="84">
        <v>35000</v>
      </c>
    </row>
    <row r="1011" spans="1:34" ht="20.100000000000001" customHeight="1">
      <c r="A1011" s="65">
        <v>44638</v>
      </c>
      <c r="B1011" s="64">
        <v>0.37083333333333335</v>
      </c>
      <c r="C1011" s="8">
        <v>166</v>
      </c>
      <c r="D1011" s="8">
        <v>125840</v>
      </c>
      <c r="E1011" s="8">
        <f t="shared" ref="E1011:E1016" si="456">D1011-D1010</f>
        <v>15650</v>
      </c>
      <c r="F1011" s="9">
        <v>8.08</v>
      </c>
      <c r="G1011" s="9">
        <v>48.8</v>
      </c>
      <c r="H1011" s="8"/>
      <c r="I1011" s="8">
        <v>1255</v>
      </c>
      <c r="J1011" s="8">
        <f>E1011*I1011/1000</f>
        <v>19640.75</v>
      </c>
      <c r="K1011" s="54"/>
      <c r="L1011" s="9">
        <v>97.29</v>
      </c>
      <c r="M1011" s="8">
        <v>100.2</v>
      </c>
      <c r="N1011" s="8">
        <v>168.46</v>
      </c>
      <c r="O1011" s="8">
        <v>35.04</v>
      </c>
      <c r="P1011" s="8">
        <f t="shared" si="454"/>
        <v>303.70000000000005</v>
      </c>
      <c r="Q1011" s="8">
        <f>E1011*P1011/1000</f>
        <v>4752.9050000000007</v>
      </c>
      <c r="R1011" s="11" t="s">
        <v>121</v>
      </c>
      <c r="S1011" s="9">
        <f t="shared" si="455"/>
        <v>641.32534651714525</v>
      </c>
      <c r="T1011" s="25" t="s">
        <v>122</v>
      </c>
      <c r="AC1011" s="84">
        <v>8000</v>
      </c>
      <c r="AD1011" s="84">
        <v>30000</v>
      </c>
      <c r="AE1011" s="84">
        <v>100</v>
      </c>
      <c r="AF1011" s="84">
        <v>6</v>
      </c>
      <c r="AG1011" s="84">
        <v>10</v>
      </c>
      <c r="AH1011" s="84">
        <v>35000</v>
      </c>
    </row>
    <row r="1012" spans="1:34" ht="20.100000000000001" customHeight="1">
      <c r="A1012" s="65">
        <v>44645</v>
      </c>
      <c r="B1012" s="64">
        <v>0.36736111111111108</v>
      </c>
      <c r="C1012" s="8">
        <v>148</v>
      </c>
      <c r="D1012" s="8">
        <v>139480</v>
      </c>
      <c r="E1012" s="8">
        <f t="shared" si="456"/>
        <v>13640</v>
      </c>
      <c r="F1012" s="9">
        <v>8.0299999999999994</v>
      </c>
      <c r="G1012" s="9">
        <v>54</v>
      </c>
      <c r="H1012" s="8"/>
      <c r="I1012" s="8">
        <v>1252</v>
      </c>
      <c r="J1012" s="8">
        <f>E1012*I1012/1000</f>
        <v>17077.28</v>
      </c>
      <c r="K1012" s="54"/>
      <c r="L1012" s="9">
        <v>79.83</v>
      </c>
      <c r="M1012" s="8">
        <v>132.09700000000001</v>
      </c>
      <c r="N1012" s="8">
        <v>142.797</v>
      </c>
      <c r="O1012" s="8">
        <v>32.734999999999999</v>
      </c>
      <c r="P1012" s="8">
        <f t="shared" si="454"/>
        <v>307.62900000000002</v>
      </c>
      <c r="Q1012" s="8">
        <f>E1012*P1012/1000</f>
        <v>4196.0595600000006</v>
      </c>
      <c r="R1012" s="11" t="s">
        <v>121</v>
      </c>
      <c r="S1012" s="9">
        <f t="shared" si="455"/>
        <v>557.43711044299118</v>
      </c>
      <c r="T1012" s="25" t="s">
        <v>122</v>
      </c>
      <c r="AC1012" s="84">
        <v>8000</v>
      </c>
      <c r="AD1012" s="84">
        <v>30000</v>
      </c>
      <c r="AE1012" s="84">
        <v>100</v>
      </c>
      <c r="AF1012" s="84">
        <v>6</v>
      </c>
      <c r="AG1012" s="84">
        <v>10</v>
      </c>
      <c r="AH1012" s="84">
        <v>35000</v>
      </c>
    </row>
    <row r="1013" spans="1:34" ht="20.100000000000001" customHeight="1">
      <c r="A1013" s="65">
        <v>44652</v>
      </c>
      <c r="B1013" s="64">
        <v>0.36805555555555558</v>
      </c>
      <c r="C1013" s="8">
        <v>150</v>
      </c>
      <c r="D1013" s="8">
        <v>153190</v>
      </c>
      <c r="E1013" s="8">
        <f t="shared" si="456"/>
        <v>13710</v>
      </c>
      <c r="F1013" s="9">
        <v>8.2159999999999993</v>
      </c>
      <c r="G1013" s="9">
        <v>56.8</v>
      </c>
      <c r="H1013" s="8"/>
      <c r="I1013" s="8">
        <v>1353</v>
      </c>
      <c r="J1013" s="8">
        <f>E1013*I1013/1000</f>
        <v>18549.63</v>
      </c>
      <c r="K1013" s="54"/>
      <c r="L1013" s="9">
        <v>104.3</v>
      </c>
      <c r="M1013" s="8">
        <v>168.44377</v>
      </c>
      <c r="N1013" s="8">
        <v>122.92586</v>
      </c>
      <c r="O1013" s="8">
        <v>57.23442</v>
      </c>
      <c r="P1013" s="8">
        <f t="shared" si="454"/>
        <v>348.60405000000003</v>
      </c>
      <c r="Q1013" s="8">
        <f>E1013*P1013/1000</f>
        <v>4779.3615255000004</v>
      </c>
      <c r="R1013" s="11" t="s">
        <v>120</v>
      </c>
      <c r="S1013" s="9">
        <f t="shared" si="455"/>
        <v>636.21295385356166</v>
      </c>
      <c r="T1013" s="25" t="s">
        <v>129</v>
      </c>
      <c r="AC1013" s="84">
        <v>8000</v>
      </c>
      <c r="AD1013" s="84">
        <v>30000</v>
      </c>
      <c r="AE1013" s="84">
        <v>100</v>
      </c>
      <c r="AF1013" s="84">
        <v>6</v>
      </c>
      <c r="AG1013" s="84">
        <v>10</v>
      </c>
      <c r="AH1013" s="84">
        <v>35000</v>
      </c>
    </row>
    <row r="1014" spans="1:34" ht="20.100000000000001" customHeight="1">
      <c r="A1014" s="65">
        <v>44659</v>
      </c>
      <c r="B1014" s="64">
        <v>0.36874999999999997</v>
      </c>
      <c r="C1014" s="8">
        <v>181</v>
      </c>
      <c r="D1014" s="8">
        <v>170370</v>
      </c>
      <c r="E1014" s="8">
        <f t="shared" si="456"/>
        <v>17180</v>
      </c>
      <c r="F1014" s="9">
        <v>8.1880000000000006</v>
      </c>
      <c r="G1014" s="9">
        <v>32.799999999999997</v>
      </c>
      <c r="H1014" s="8"/>
      <c r="I1014" s="8">
        <v>1138</v>
      </c>
      <c r="J1014" s="8">
        <f>E1014*I1014/1000</f>
        <v>19550.84</v>
      </c>
      <c r="K1014" s="54"/>
      <c r="L1014" s="9">
        <v>76.94</v>
      </c>
      <c r="M1014" s="8">
        <v>118.45</v>
      </c>
      <c r="N1014" s="8">
        <v>149.27000000000001</v>
      </c>
      <c r="O1014" s="8">
        <v>8.7100000000000009</v>
      </c>
      <c r="P1014" s="8">
        <f t="shared" si="454"/>
        <v>276.43</v>
      </c>
      <c r="Q1014" s="8">
        <f>E1014*P1014/1000</f>
        <v>4749.0674000000008</v>
      </c>
      <c r="R1014" s="11" t="s">
        <v>121</v>
      </c>
      <c r="S1014" s="9">
        <f t="shared" si="455"/>
        <v>623.049958306706</v>
      </c>
      <c r="T1014" s="25" t="s">
        <v>129</v>
      </c>
      <c r="AC1014" s="84">
        <v>8000</v>
      </c>
      <c r="AD1014" s="84">
        <v>30000</v>
      </c>
      <c r="AE1014" s="84">
        <v>100</v>
      </c>
      <c r="AF1014" s="84">
        <v>6</v>
      </c>
      <c r="AG1014" s="84">
        <v>10</v>
      </c>
      <c r="AH1014" s="84">
        <v>35000</v>
      </c>
    </row>
    <row r="1015" spans="1:34" ht="20.100000000000001" customHeight="1">
      <c r="A1015" s="65">
        <v>44665</v>
      </c>
      <c r="B1015" s="64">
        <v>0.36736111111111108</v>
      </c>
      <c r="C1015" s="8">
        <v>150</v>
      </c>
      <c r="D1015" s="8">
        <v>184380</v>
      </c>
      <c r="E1015" s="8">
        <f t="shared" si="456"/>
        <v>14010</v>
      </c>
      <c r="F1015" s="9">
        <v>7.82</v>
      </c>
      <c r="G1015" s="9">
        <v>41.2</v>
      </c>
      <c r="H1015" s="8"/>
      <c r="I1015" s="8">
        <v>1287</v>
      </c>
      <c r="J1015" s="8">
        <f>E1015*I1015/1000*7/6</f>
        <v>21036.014999999999</v>
      </c>
      <c r="K1015" s="54"/>
      <c r="L1015" s="9">
        <v>91.54</v>
      </c>
      <c r="M1015" s="8">
        <v>143.97999999999999</v>
      </c>
      <c r="N1015" s="8">
        <v>129.44999999999999</v>
      </c>
      <c r="O1015" s="8">
        <v>39.119999999999997</v>
      </c>
      <c r="P1015" s="8">
        <f t="shared" ref="P1015:P1020" si="457">M1015+N1015+O1015</f>
        <v>312.54999999999995</v>
      </c>
      <c r="Q1015" s="8">
        <f>E1015*P1015/1000*7/6</f>
        <v>5108.6297499999991</v>
      </c>
      <c r="R1015" s="11" t="s">
        <v>121</v>
      </c>
      <c r="S1015" s="9">
        <f t="shared" ref="S1015:S1020" si="458">((O1015*14/87)+(N1015*14/101)+(M1015*14/117))*(E1015/1000)</f>
        <v>580.95425086885336</v>
      </c>
      <c r="T1015" s="25" t="s">
        <v>122</v>
      </c>
      <c r="AC1015" s="84">
        <v>8000</v>
      </c>
      <c r="AD1015" s="84">
        <v>30000</v>
      </c>
      <c r="AE1015" s="84">
        <v>100</v>
      </c>
      <c r="AF1015" s="84">
        <v>6</v>
      </c>
      <c r="AG1015" s="84">
        <v>10</v>
      </c>
      <c r="AH1015" s="84">
        <v>35000</v>
      </c>
    </row>
    <row r="1016" spans="1:34" ht="20.100000000000001" customHeight="1">
      <c r="A1016" s="65">
        <v>44673</v>
      </c>
      <c r="B1016" s="64">
        <v>0.36805555555555558</v>
      </c>
      <c r="C1016" s="8">
        <v>190</v>
      </c>
      <c r="D1016" s="8">
        <v>202330</v>
      </c>
      <c r="E1016" s="8">
        <f t="shared" si="456"/>
        <v>17950</v>
      </c>
      <c r="F1016" s="9">
        <v>7.66</v>
      </c>
      <c r="G1016" s="9">
        <v>58.8</v>
      </c>
      <c r="H1016" s="8"/>
      <c r="I1016" s="8">
        <v>1175</v>
      </c>
      <c r="J1016" s="8">
        <f>E1016*I1016/1000*7/8</f>
        <v>18454.84375</v>
      </c>
      <c r="K1016" s="54"/>
      <c r="L1016" s="9">
        <v>50.95</v>
      </c>
      <c r="M1016" s="8">
        <v>57.308999999999997</v>
      </c>
      <c r="N1016" s="8">
        <v>223.17</v>
      </c>
      <c r="O1016" s="8">
        <v>25.84</v>
      </c>
      <c r="P1016" s="8">
        <f t="shared" si="457"/>
        <v>306.31899999999996</v>
      </c>
      <c r="Q1016" s="8">
        <f>E1016*P1016/1000*7/8</f>
        <v>4811.1227937499989</v>
      </c>
      <c r="R1016" s="11" t="s">
        <v>121</v>
      </c>
      <c r="S1016" s="9">
        <f t="shared" si="458"/>
        <v>753.00435862506663</v>
      </c>
      <c r="T1016" s="25" t="s">
        <v>122</v>
      </c>
      <c r="AC1016" s="84">
        <v>8000</v>
      </c>
      <c r="AD1016" s="84">
        <v>30000</v>
      </c>
      <c r="AE1016" s="84">
        <v>100</v>
      </c>
      <c r="AF1016" s="84">
        <v>6</v>
      </c>
      <c r="AG1016" s="84">
        <v>10</v>
      </c>
      <c r="AH1016" s="84">
        <v>35000</v>
      </c>
    </row>
    <row r="1017" spans="1:34" ht="20.100000000000001" customHeight="1">
      <c r="A1017" s="65">
        <v>44680</v>
      </c>
      <c r="B1017" s="64">
        <v>0.37013888888888885</v>
      </c>
      <c r="C1017" s="8">
        <v>100</v>
      </c>
      <c r="D1017" s="8">
        <v>217650</v>
      </c>
      <c r="E1017" s="8">
        <f t="shared" ref="E1017:E1022" si="459">D1017-D1016</f>
        <v>15320</v>
      </c>
      <c r="F1017" s="9">
        <v>8.09</v>
      </c>
      <c r="G1017" s="9">
        <v>38</v>
      </c>
      <c r="H1017" s="8"/>
      <c r="I1017" s="8">
        <v>1189</v>
      </c>
      <c r="J1017" s="8">
        <f t="shared" ref="J1017:J1022" si="460">E1017*I1017/1000</f>
        <v>18215.48</v>
      </c>
      <c r="K1017" s="54"/>
      <c r="L1017" s="9">
        <v>71.959999999999994</v>
      </c>
      <c r="M1017" s="8">
        <v>102.78</v>
      </c>
      <c r="N1017" s="8">
        <v>154.71</v>
      </c>
      <c r="O1017" s="8">
        <v>31.9</v>
      </c>
      <c r="P1017" s="8">
        <f t="shared" si="457"/>
        <v>289.39</v>
      </c>
      <c r="Q1017" s="8">
        <f t="shared" ref="Q1017:Q1022" si="461">E1017*P1017/1000</f>
        <v>4433.4547999999995</v>
      </c>
      <c r="R1017" s="11" t="s">
        <v>121</v>
      </c>
      <c r="S1017" s="9">
        <f t="shared" si="458"/>
        <v>595.5917390200558</v>
      </c>
      <c r="T1017" s="25" t="s">
        <v>122</v>
      </c>
      <c r="AC1017" s="84">
        <v>8000</v>
      </c>
      <c r="AD1017" s="84">
        <v>30000</v>
      </c>
      <c r="AE1017" s="84">
        <v>100</v>
      </c>
      <c r="AF1017" s="84">
        <v>6</v>
      </c>
      <c r="AG1017" s="84">
        <v>10</v>
      </c>
      <c r="AH1017" s="84">
        <v>35000</v>
      </c>
    </row>
    <row r="1018" spans="1:34" ht="20.100000000000001" customHeight="1">
      <c r="A1018" s="65">
        <v>44687</v>
      </c>
      <c r="B1018" s="64">
        <v>0.375</v>
      </c>
      <c r="C1018" s="8">
        <v>141</v>
      </c>
      <c r="D1018" s="8">
        <v>230810</v>
      </c>
      <c r="E1018" s="8">
        <f t="shared" si="459"/>
        <v>13160</v>
      </c>
      <c r="F1018" s="9">
        <v>7.8090000000000002</v>
      </c>
      <c r="G1018" s="9">
        <v>38.4</v>
      </c>
      <c r="H1018" s="8"/>
      <c r="I1018" s="8">
        <v>1111</v>
      </c>
      <c r="J1018" s="8">
        <f t="shared" si="460"/>
        <v>14620.76</v>
      </c>
      <c r="K1018" s="54"/>
      <c r="L1018" s="9">
        <v>29.56</v>
      </c>
      <c r="M1018" s="8">
        <v>51.72343</v>
      </c>
      <c r="N1018" s="8">
        <v>223.12499</v>
      </c>
      <c r="O1018" s="8">
        <v>16.840820000000001</v>
      </c>
      <c r="P1018" s="8">
        <f t="shared" si="457"/>
        <v>291.68923999999998</v>
      </c>
      <c r="Q1018" s="8">
        <f t="shared" si="461"/>
        <v>3838.6303983999996</v>
      </c>
      <c r="R1018" s="11" t="s">
        <v>120</v>
      </c>
      <c r="S1018" s="9">
        <f t="shared" si="458"/>
        <v>524.1280815933934</v>
      </c>
      <c r="T1018" s="25" t="s">
        <v>129</v>
      </c>
      <c r="AC1018" s="84">
        <v>8000</v>
      </c>
      <c r="AD1018" s="84">
        <v>30000</v>
      </c>
      <c r="AE1018" s="84">
        <v>100</v>
      </c>
      <c r="AF1018" s="84">
        <v>6</v>
      </c>
      <c r="AG1018" s="84">
        <v>10</v>
      </c>
      <c r="AH1018" s="84">
        <v>35000</v>
      </c>
    </row>
    <row r="1019" spans="1:34" ht="20.100000000000001" customHeight="1">
      <c r="A1019" s="65">
        <v>44694</v>
      </c>
      <c r="B1019" s="64">
        <v>0.36805555555555558</v>
      </c>
      <c r="C1019" s="8">
        <v>165</v>
      </c>
      <c r="D1019" s="8">
        <v>246270</v>
      </c>
      <c r="E1019" s="8">
        <f t="shared" si="459"/>
        <v>15460</v>
      </c>
      <c r="F1019" s="9">
        <v>8.1069999999999993</v>
      </c>
      <c r="G1019" s="9">
        <v>58</v>
      </c>
      <c r="H1019" s="8"/>
      <c r="I1019" s="8">
        <v>1381</v>
      </c>
      <c r="J1019" s="8">
        <f t="shared" si="460"/>
        <v>21350.26</v>
      </c>
      <c r="K1019" s="54"/>
      <c r="L1019" s="9">
        <v>104.9</v>
      </c>
      <c r="M1019" s="8">
        <v>186.45</v>
      </c>
      <c r="N1019" s="8">
        <v>129.41</v>
      </c>
      <c r="O1019" s="8">
        <v>44.37</v>
      </c>
      <c r="P1019" s="8">
        <f t="shared" si="457"/>
        <v>360.23</v>
      </c>
      <c r="Q1019" s="8">
        <f t="shared" si="461"/>
        <v>5569.1558000000005</v>
      </c>
      <c r="R1019" s="11" t="s">
        <v>121</v>
      </c>
      <c r="S1019" s="9">
        <f t="shared" si="458"/>
        <v>732.62275024117798</v>
      </c>
      <c r="T1019" s="25" t="s">
        <v>129</v>
      </c>
      <c r="AC1019" s="84">
        <v>8000</v>
      </c>
      <c r="AD1019" s="84">
        <v>30000</v>
      </c>
      <c r="AE1019" s="84">
        <v>100</v>
      </c>
      <c r="AF1019" s="84">
        <v>6</v>
      </c>
      <c r="AG1019" s="84">
        <v>10</v>
      </c>
      <c r="AH1019" s="84">
        <v>35000</v>
      </c>
    </row>
    <row r="1020" spans="1:34" ht="21" customHeight="1">
      <c r="A1020" s="65">
        <v>44701</v>
      </c>
      <c r="B1020" s="64">
        <v>0.3659722222222222</v>
      </c>
      <c r="C1020" s="8">
        <v>156</v>
      </c>
      <c r="D1020" s="8">
        <v>260850</v>
      </c>
      <c r="E1020" s="8">
        <f t="shared" si="459"/>
        <v>14580</v>
      </c>
      <c r="F1020" s="9">
        <v>7.8</v>
      </c>
      <c r="G1020" s="9">
        <v>71.599999999999994</v>
      </c>
      <c r="H1020" s="8"/>
      <c r="I1020" s="8">
        <v>1660</v>
      </c>
      <c r="J1020" s="8">
        <f t="shared" si="460"/>
        <v>24202.799999999999</v>
      </c>
      <c r="K1020" s="54"/>
      <c r="L1020" s="9">
        <v>153.9</v>
      </c>
      <c r="M1020" s="8">
        <v>38.909999999999997</v>
      </c>
      <c r="N1020" s="8">
        <v>406.63</v>
      </c>
      <c r="O1020" s="8">
        <v>74.13</v>
      </c>
      <c r="P1020" s="8">
        <f t="shared" si="457"/>
        <v>519.66999999999996</v>
      </c>
      <c r="Q1020" s="8">
        <f t="shared" si="461"/>
        <v>7576.7885999999999</v>
      </c>
      <c r="R1020" s="11" t="s">
        <v>121</v>
      </c>
      <c r="S1020" s="9">
        <f t="shared" si="458"/>
        <v>1063.6025058171599</v>
      </c>
      <c r="T1020" s="25" t="s">
        <v>122</v>
      </c>
      <c r="AC1020" s="84">
        <v>8000</v>
      </c>
      <c r="AD1020" s="84">
        <v>30000</v>
      </c>
      <c r="AE1020" s="84">
        <v>100</v>
      </c>
      <c r="AF1020" s="84">
        <v>6</v>
      </c>
      <c r="AG1020" s="84">
        <v>10</v>
      </c>
      <c r="AH1020" s="84">
        <v>35000</v>
      </c>
    </row>
    <row r="1021" spans="1:34" ht="20.100000000000001" customHeight="1">
      <c r="A1021" s="65">
        <v>44708</v>
      </c>
      <c r="B1021" s="64">
        <v>0.36874999999999997</v>
      </c>
      <c r="C1021" s="8">
        <v>149</v>
      </c>
      <c r="D1021" s="8">
        <v>274800</v>
      </c>
      <c r="E1021" s="8">
        <f t="shared" si="459"/>
        <v>13950</v>
      </c>
      <c r="F1021" s="9">
        <v>7.95</v>
      </c>
      <c r="G1021" s="9">
        <v>71.599999999999994</v>
      </c>
      <c r="H1021" s="8"/>
      <c r="I1021" s="8">
        <v>1507</v>
      </c>
      <c r="J1021" s="8">
        <f t="shared" si="460"/>
        <v>21022.65</v>
      </c>
      <c r="K1021" s="54"/>
      <c r="L1021" s="9">
        <v>117.62</v>
      </c>
      <c r="M1021" s="8">
        <v>38.299999999999997</v>
      </c>
      <c r="N1021" s="8">
        <v>277.56</v>
      </c>
      <c r="O1021" s="8">
        <v>60.216999999999999</v>
      </c>
      <c r="P1021" s="8">
        <f t="shared" ref="P1021:P1026" si="462">M1021+N1021+O1021</f>
        <v>376.077</v>
      </c>
      <c r="Q1021" s="8">
        <f t="shared" si="461"/>
        <v>5246.2741500000002</v>
      </c>
      <c r="R1021" s="11" t="s">
        <v>121</v>
      </c>
      <c r="S1021" s="9">
        <f t="shared" ref="S1021:S1026" si="463">((O1021*14/87)+(N1021*14/101)+(M1021*14/117))*(E1021/1000)</f>
        <v>735.81592518055527</v>
      </c>
      <c r="T1021" s="25" t="s">
        <v>122</v>
      </c>
      <c r="AC1021" s="84">
        <v>8000</v>
      </c>
      <c r="AD1021" s="84">
        <v>30000</v>
      </c>
      <c r="AE1021" s="84">
        <v>100</v>
      </c>
      <c r="AF1021" s="84">
        <v>6</v>
      </c>
      <c r="AG1021" s="84">
        <v>10</v>
      </c>
      <c r="AH1021" s="84">
        <v>35000</v>
      </c>
    </row>
    <row r="1022" spans="1:34" ht="20.100000000000001" customHeight="1">
      <c r="A1022" s="65">
        <v>44715</v>
      </c>
      <c r="B1022" s="64">
        <v>0.36944444444444446</v>
      </c>
      <c r="C1022" s="8">
        <v>156</v>
      </c>
      <c r="D1022" s="8">
        <v>289400</v>
      </c>
      <c r="E1022" s="8">
        <f t="shared" si="459"/>
        <v>14600</v>
      </c>
      <c r="F1022" s="9">
        <v>7.7409999999999997</v>
      </c>
      <c r="G1022" s="9">
        <v>72.8</v>
      </c>
      <c r="H1022" s="8"/>
      <c r="I1022" s="8">
        <v>1551</v>
      </c>
      <c r="J1022" s="8">
        <f t="shared" si="460"/>
        <v>22644.6</v>
      </c>
      <c r="K1022" s="54"/>
      <c r="L1022" s="9">
        <v>160.41999999999999</v>
      </c>
      <c r="M1022" s="8">
        <v>77.77</v>
      </c>
      <c r="N1022" s="8">
        <v>236.71</v>
      </c>
      <c r="O1022" s="8">
        <v>80.010000000000005</v>
      </c>
      <c r="P1022" s="8">
        <f t="shared" si="462"/>
        <v>394.49</v>
      </c>
      <c r="Q1022" s="8">
        <f t="shared" si="461"/>
        <v>5759.5540000000001</v>
      </c>
      <c r="R1022" s="11" t="s">
        <v>121</v>
      </c>
      <c r="S1022" s="9">
        <f t="shared" si="463"/>
        <v>802.88716402144189</v>
      </c>
      <c r="T1022" s="25" t="s">
        <v>122</v>
      </c>
      <c r="AC1022" s="84">
        <v>8000</v>
      </c>
      <c r="AD1022" s="84">
        <v>30000</v>
      </c>
      <c r="AE1022" s="84">
        <v>100</v>
      </c>
      <c r="AF1022" s="84">
        <v>6</v>
      </c>
      <c r="AG1022" s="84">
        <v>10</v>
      </c>
      <c r="AH1022" s="84">
        <v>35000</v>
      </c>
    </row>
    <row r="1023" spans="1:34" ht="20.100000000000001" customHeight="1">
      <c r="A1023" s="65">
        <v>44722</v>
      </c>
      <c r="B1023" s="64">
        <v>0.37291666666666662</v>
      </c>
      <c r="C1023" s="8">
        <v>169</v>
      </c>
      <c r="D1023" s="8">
        <v>305120</v>
      </c>
      <c r="E1023" s="8">
        <f>D1023-D1022</f>
        <v>15720</v>
      </c>
      <c r="F1023" s="9">
        <v>8.07</v>
      </c>
      <c r="G1023" s="9">
        <v>63.2</v>
      </c>
      <c r="H1023" s="8"/>
      <c r="I1023" s="8">
        <v>1239</v>
      </c>
      <c r="J1023" s="8">
        <f>E1023*I1023/1000</f>
        <v>19477.080000000002</v>
      </c>
      <c r="K1023" s="54"/>
      <c r="L1023" s="9">
        <v>92.49</v>
      </c>
      <c r="M1023" s="8">
        <v>137.78</v>
      </c>
      <c r="N1023" s="8">
        <v>164.55</v>
      </c>
      <c r="O1023" s="8">
        <v>40.159999999999997</v>
      </c>
      <c r="P1023" s="8">
        <f t="shared" si="462"/>
        <v>342.49</v>
      </c>
      <c r="Q1023" s="8">
        <f>E1023*P1023/1000</f>
        <v>5383.9427999999998</v>
      </c>
      <c r="R1023" s="11" t="s">
        <v>121</v>
      </c>
      <c r="S1023" s="9">
        <f t="shared" si="463"/>
        <v>719.31474375257164</v>
      </c>
      <c r="T1023" s="25" t="s">
        <v>122</v>
      </c>
      <c r="AC1023" s="84">
        <v>8000</v>
      </c>
      <c r="AD1023" s="84">
        <v>30000</v>
      </c>
      <c r="AE1023" s="84">
        <v>100</v>
      </c>
      <c r="AF1023" s="84">
        <v>6</v>
      </c>
      <c r="AG1023" s="84">
        <v>10</v>
      </c>
      <c r="AH1023" s="84">
        <v>35000</v>
      </c>
    </row>
    <row r="1024" spans="1:34" ht="20.100000000000001" customHeight="1">
      <c r="A1024" s="65">
        <v>44729</v>
      </c>
      <c r="B1024" s="64">
        <v>0.3756944444444445</v>
      </c>
      <c r="C1024" s="8">
        <v>141</v>
      </c>
      <c r="D1024" s="8">
        <v>319280</v>
      </c>
      <c r="E1024" s="8">
        <f>D1024-D1023</f>
        <v>14160</v>
      </c>
      <c r="F1024" s="9">
        <v>7.86</v>
      </c>
      <c r="G1024" s="9">
        <v>45.6</v>
      </c>
      <c r="H1024" s="8"/>
      <c r="I1024" s="8">
        <v>1144</v>
      </c>
      <c r="J1024" s="8">
        <f>E1024*I1024/1000</f>
        <v>16199.04</v>
      </c>
      <c r="K1024" s="54"/>
      <c r="L1024" s="9">
        <v>100.4</v>
      </c>
      <c r="M1024" s="8">
        <v>9.5</v>
      </c>
      <c r="N1024" s="8">
        <v>282.85000000000002</v>
      </c>
      <c r="O1024" s="8">
        <v>46.79</v>
      </c>
      <c r="P1024" s="8">
        <f t="shared" si="462"/>
        <v>339.14000000000004</v>
      </c>
      <c r="Q1024" s="8">
        <f>E1024*P1024/1000</f>
        <v>4802.2224000000006</v>
      </c>
      <c r="R1024" s="11" t="s">
        <v>121</v>
      </c>
      <c r="S1024" s="9">
        <f t="shared" si="463"/>
        <v>677.88321093923719</v>
      </c>
      <c r="T1024" s="25" t="s">
        <v>122</v>
      </c>
      <c r="AC1024" s="84">
        <v>8000</v>
      </c>
      <c r="AD1024" s="84">
        <v>30000</v>
      </c>
      <c r="AE1024" s="84">
        <v>100</v>
      </c>
      <c r="AF1024" s="84">
        <v>6</v>
      </c>
      <c r="AG1024" s="84">
        <v>10</v>
      </c>
      <c r="AH1024" s="84">
        <v>35000</v>
      </c>
    </row>
    <row r="1025" spans="1:34" ht="20.100000000000001" customHeight="1">
      <c r="A1025" s="65">
        <v>44736</v>
      </c>
      <c r="B1025" s="64">
        <v>0.375</v>
      </c>
      <c r="C1025" s="8">
        <v>170</v>
      </c>
      <c r="D1025" s="8">
        <v>335140</v>
      </c>
      <c r="E1025" s="8">
        <f>D1025-D1024</f>
        <v>15860</v>
      </c>
      <c r="F1025" s="9">
        <v>7.7</v>
      </c>
      <c r="G1025" s="9">
        <v>30.8</v>
      </c>
      <c r="H1025" s="8"/>
      <c r="I1025" s="8">
        <v>1038</v>
      </c>
      <c r="J1025" s="8">
        <f>E1025*I1025/1000</f>
        <v>16462.68</v>
      </c>
      <c r="K1025" s="54"/>
      <c r="L1025" s="9">
        <v>35.79</v>
      </c>
      <c r="M1025" s="8">
        <v>30.954000000000001</v>
      </c>
      <c r="N1025" s="8">
        <v>245.95400000000001</v>
      </c>
      <c r="O1025" s="8">
        <v>15.923999999999999</v>
      </c>
      <c r="P1025" s="8">
        <f t="shared" si="462"/>
        <v>292.83199999999999</v>
      </c>
      <c r="Q1025" s="8">
        <f>E1025*P1025/1000</f>
        <v>4644.3155199999992</v>
      </c>
      <c r="R1025" s="11" t="s">
        <v>121</v>
      </c>
      <c r="S1025" s="9">
        <f t="shared" si="463"/>
        <v>640.09395978604755</v>
      </c>
      <c r="T1025" s="25" t="s">
        <v>122</v>
      </c>
      <c r="AC1025" s="84">
        <v>8000</v>
      </c>
      <c r="AD1025" s="84">
        <v>30000</v>
      </c>
      <c r="AE1025" s="84">
        <v>100</v>
      </c>
      <c r="AF1025" s="84">
        <v>6</v>
      </c>
      <c r="AG1025" s="84">
        <v>10</v>
      </c>
      <c r="AH1025" s="84">
        <v>35000</v>
      </c>
    </row>
    <row r="1026" spans="1:34" ht="20.100000000000001" customHeight="1">
      <c r="A1026" s="65">
        <v>44743</v>
      </c>
      <c r="B1026" s="64">
        <v>0.37152777777777773</v>
      </c>
      <c r="C1026" s="8">
        <v>177</v>
      </c>
      <c r="D1026" s="8">
        <v>351670</v>
      </c>
      <c r="E1026" s="8">
        <f>D1026-D1025</f>
        <v>16530</v>
      </c>
      <c r="F1026" s="9">
        <v>7.9470000000000001</v>
      </c>
      <c r="G1026" s="9">
        <v>20.399999999999999</v>
      </c>
      <c r="H1026" s="8"/>
      <c r="I1026" s="8">
        <v>1220</v>
      </c>
      <c r="J1026" s="8">
        <f>E1026*I1026/1000</f>
        <v>20166.599999999999</v>
      </c>
      <c r="K1026" s="54"/>
      <c r="L1026" s="9">
        <v>88.43</v>
      </c>
      <c r="M1026" s="8">
        <v>53.588630000000002</v>
      </c>
      <c r="N1026" s="8">
        <v>291.59503999999998</v>
      </c>
      <c r="O1026" s="8">
        <v>43.820830000000001</v>
      </c>
      <c r="P1026" s="8">
        <f t="shared" si="462"/>
        <v>389.00450000000001</v>
      </c>
      <c r="Q1026" s="8">
        <f>E1026*P1026/1000</f>
        <v>6430.244385</v>
      </c>
      <c r="R1026" s="11" t="s">
        <v>120</v>
      </c>
      <c r="S1026" s="9">
        <f t="shared" si="463"/>
        <v>890.68693175364308</v>
      </c>
      <c r="T1026" s="25" t="s">
        <v>129</v>
      </c>
      <c r="AC1026" s="84">
        <v>8000</v>
      </c>
      <c r="AD1026" s="84">
        <v>30000</v>
      </c>
      <c r="AE1026" s="84">
        <v>100</v>
      </c>
      <c r="AF1026" s="84">
        <v>6</v>
      </c>
      <c r="AG1026" s="84">
        <v>10</v>
      </c>
      <c r="AH1026" s="84">
        <v>35000</v>
      </c>
    </row>
    <row r="1027" spans="1:34" ht="20.100000000000001" customHeight="1">
      <c r="A1027" s="65">
        <v>44750</v>
      </c>
      <c r="B1027" s="64">
        <v>0.36319444444444443</v>
      </c>
      <c r="C1027" s="8">
        <v>172</v>
      </c>
      <c r="D1027" s="8">
        <v>367880</v>
      </c>
      <c r="E1027" s="8">
        <f t="shared" ref="E1027:E1028" si="464">D1027-D1026</f>
        <v>16210</v>
      </c>
      <c r="F1027" s="9">
        <v>7.88</v>
      </c>
      <c r="G1027" s="9">
        <v>42.8</v>
      </c>
      <c r="H1027" s="8"/>
      <c r="I1027" s="8">
        <v>1124</v>
      </c>
      <c r="J1027" s="8">
        <f t="shared" ref="J1027:J1028" si="465">E1027*I1027/1000</f>
        <v>18220.04</v>
      </c>
      <c r="K1027" s="54"/>
      <c r="L1027" s="9">
        <v>66.39</v>
      </c>
      <c r="M1027" s="8">
        <v>27.05</v>
      </c>
      <c r="N1027" s="8">
        <v>264.86</v>
      </c>
      <c r="O1027" s="8">
        <v>37.659999999999997</v>
      </c>
      <c r="P1027" s="8">
        <f t="shared" ref="P1027:P1032" si="466">M1027+N1027+O1027</f>
        <v>329.57000000000005</v>
      </c>
      <c r="Q1027" s="8">
        <f t="shared" ref="Q1027:Q1028" si="467">E1027*P1027/1000</f>
        <v>5342.3297000000011</v>
      </c>
      <c r="R1027" s="11" t="s">
        <v>121</v>
      </c>
      <c r="S1027" s="9">
        <f t="shared" ref="S1027:S1032" si="468">((O1027*14/87)+(N1027*14/101)+(M1027*14/117))*(E1027/1000)</f>
        <v>745.82614193987047</v>
      </c>
      <c r="T1027" s="25" t="s">
        <v>122</v>
      </c>
      <c r="AC1027" s="84">
        <v>8000</v>
      </c>
      <c r="AD1027" s="84">
        <v>30000</v>
      </c>
      <c r="AE1027" s="84">
        <v>100</v>
      </c>
      <c r="AF1027" s="84">
        <v>6</v>
      </c>
      <c r="AG1027" s="84">
        <v>10</v>
      </c>
      <c r="AH1027" s="84">
        <v>35000</v>
      </c>
    </row>
    <row r="1028" spans="1:34" ht="20.100000000000001" customHeight="1">
      <c r="A1028" s="65">
        <v>44757</v>
      </c>
      <c r="B1028" s="64">
        <v>0.37638888888888888</v>
      </c>
      <c r="C1028" s="8">
        <v>163</v>
      </c>
      <c r="D1028" s="8">
        <v>383210</v>
      </c>
      <c r="E1028" s="8">
        <f t="shared" si="464"/>
        <v>15330</v>
      </c>
      <c r="F1028" s="9">
        <v>8.06</v>
      </c>
      <c r="G1028" s="9">
        <v>56.4</v>
      </c>
      <c r="H1028" s="8"/>
      <c r="I1028" s="8">
        <v>1387</v>
      </c>
      <c r="J1028" s="8">
        <f t="shared" si="465"/>
        <v>21262.71</v>
      </c>
      <c r="K1028" s="54"/>
      <c r="L1028" s="9">
        <v>121.1</v>
      </c>
      <c r="M1028" s="8">
        <v>31.757999999999999</v>
      </c>
      <c r="N1028" s="8">
        <v>299.03500000000003</v>
      </c>
      <c r="O1028" s="8">
        <v>65.076999999999998</v>
      </c>
      <c r="P1028" s="8">
        <f t="shared" si="466"/>
        <v>395.87</v>
      </c>
      <c r="Q1028" s="8">
        <f t="shared" si="467"/>
        <v>6068.6870999999992</v>
      </c>
      <c r="R1028" s="11" t="s">
        <v>120</v>
      </c>
      <c r="S1028" s="9">
        <f t="shared" si="468"/>
        <v>854.22837049137286</v>
      </c>
      <c r="T1028" s="25" t="s">
        <v>129</v>
      </c>
      <c r="AC1028" s="84">
        <v>8000</v>
      </c>
      <c r="AD1028" s="84">
        <v>30000</v>
      </c>
      <c r="AE1028" s="84">
        <v>100</v>
      </c>
      <c r="AF1028" s="84">
        <v>6</v>
      </c>
      <c r="AG1028" s="84">
        <v>10</v>
      </c>
      <c r="AH1028" s="84">
        <v>35000</v>
      </c>
    </row>
    <row r="1029" spans="1:34" ht="20.100000000000001" customHeight="1">
      <c r="A1029" s="65">
        <v>44764</v>
      </c>
      <c r="B1029" s="64">
        <v>0.37222222222222223</v>
      </c>
      <c r="C1029" s="8">
        <v>130</v>
      </c>
      <c r="D1029" s="8">
        <v>395150</v>
      </c>
      <c r="E1029" s="8">
        <f t="shared" ref="E1029:E1034" si="469">D1029-D1028</f>
        <v>11940</v>
      </c>
      <c r="F1029" s="9">
        <v>7.742</v>
      </c>
      <c r="G1029" s="9">
        <v>114.8</v>
      </c>
      <c r="H1029" s="8"/>
      <c r="I1029" s="8">
        <v>901</v>
      </c>
      <c r="J1029" s="8">
        <f t="shared" ref="J1029:J1034" si="470">E1029*I1029/1000</f>
        <v>10757.94</v>
      </c>
      <c r="K1029" s="54"/>
      <c r="L1029" s="9">
        <v>42.5</v>
      </c>
      <c r="M1029" s="8">
        <v>12.204800000000001</v>
      </c>
      <c r="N1029" s="8">
        <v>224.79</v>
      </c>
      <c r="O1029" s="8">
        <v>5.0880000000000001</v>
      </c>
      <c r="P1029" s="8">
        <f t="shared" si="466"/>
        <v>242.08279999999999</v>
      </c>
      <c r="Q1029" s="8">
        <f t="shared" ref="Q1029:Q1034" si="471">E1029*P1029/1000</f>
        <v>2890.4686319999996</v>
      </c>
      <c r="R1029" s="11" t="s">
        <v>121</v>
      </c>
      <c r="S1029" s="9">
        <f t="shared" si="468"/>
        <v>399.25177296936909</v>
      </c>
      <c r="T1029" s="25" t="s">
        <v>129</v>
      </c>
      <c r="AC1029" s="84">
        <v>8000</v>
      </c>
      <c r="AD1029" s="84">
        <v>30000</v>
      </c>
      <c r="AE1029" s="84">
        <v>100</v>
      </c>
      <c r="AF1029" s="84">
        <v>6</v>
      </c>
      <c r="AG1029" s="84">
        <v>10</v>
      </c>
      <c r="AH1029" s="84">
        <v>35000</v>
      </c>
    </row>
    <row r="1030" spans="1:34" ht="20.100000000000001" customHeight="1">
      <c r="A1030" s="65">
        <v>44771</v>
      </c>
      <c r="B1030" s="64">
        <v>0.37847222222222227</v>
      </c>
      <c r="C1030" s="8">
        <v>147</v>
      </c>
      <c r="D1030" s="8">
        <v>408900</v>
      </c>
      <c r="E1030" s="8">
        <f t="shared" si="469"/>
        <v>13750</v>
      </c>
      <c r="F1030" s="9">
        <v>7.6989999999999998</v>
      </c>
      <c r="G1030" s="9">
        <v>60.8</v>
      </c>
      <c r="H1030" s="8"/>
      <c r="I1030" s="8">
        <v>854</v>
      </c>
      <c r="J1030" s="8">
        <f t="shared" si="470"/>
        <v>11742.5</v>
      </c>
      <c r="K1030" s="54"/>
      <c r="L1030" s="9">
        <v>5.27</v>
      </c>
      <c r="M1030" s="8">
        <v>6.5774999999999997</v>
      </c>
      <c r="N1030" s="8">
        <v>263.12</v>
      </c>
      <c r="O1030" s="8">
        <v>16.329999999999998</v>
      </c>
      <c r="P1030" s="8">
        <f t="shared" si="466"/>
        <v>286.02749999999997</v>
      </c>
      <c r="Q1030" s="8">
        <f t="shared" si="471"/>
        <v>3932.8781249999997</v>
      </c>
      <c r="R1030" s="11" t="s">
        <v>121</v>
      </c>
      <c r="S1030" s="9">
        <f t="shared" si="468"/>
        <v>548.44551550148378</v>
      </c>
      <c r="T1030" s="25" t="s">
        <v>129</v>
      </c>
      <c r="AC1030" s="84">
        <v>8000</v>
      </c>
      <c r="AD1030" s="84">
        <v>30000</v>
      </c>
      <c r="AE1030" s="84">
        <v>100</v>
      </c>
      <c r="AF1030" s="84">
        <v>6</v>
      </c>
      <c r="AG1030" s="84">
        <v>10</v>
      </c>
      <c r="AH1030" s="84">
        <v>35000</v>
      </c>
    </row>
    <row r="1031" spans="1:34" ht="20.100000000000001" customHeight="1">
      <c r="A1031" s="65">
        <v>44778</v>
      </c>
      <c r="B1031" s="64">
        <v>0.37083333333333335</v>
      </c>
      <c r="C1031" s="8">
        <v>179</v>
      </c>
      <c r="D1031" s="8">
        <v>425780</v>
      </c>
      <c r="E1031" s="8">
        <f t="shared" si="469"/>
        <v>16880</v>
      </c>
      <c r="F1031" s="9">
        <v>7.8</v>
      </c>
      <c r="G1031" s="9">
        <v>46.8</v>
      </c>
      <c r="H1031" s="8"/>
      <c r="I1031" s="8">
        <v>819</v>
      </c>
      <c r="J1031" s="8">
        <f t="shared" si="470"/>
        <v>13824.72</v>
      </c>
      <c r="K1031" s="54"/>
      <c r="L1031" s="9">
        <v>19.760000000000002</v>
      </c>
      <c r="M1031" s="8">
        <v>4.5599999999999996</v>
      </c>
      <c r="N1031" s="8">
        <v>206.18</v>
      </c>
      <c r="O1031" s="8">
        <v>13.52</v>
      </c>
      <c r="P1031" s="8">
        <f t="shared" si="466"/>
        <v>224.26000000000002</v>
      </c>
      <c r="Q1031" s="8">
        <f t="shared" si="471"/>
        <v>3785.5088000000001</v>
      </c>
      <c r="R1031" s="11" t="s">
        <v>121</v>
      </c>
      <c r="S1031" s="9">
        <f t="shared" si="468"/>
        <v>528.35546405441607</v>
      </c>
      <c r="T1031" s="25">
        <v>3.55</v>
      </c>
      <c r="AC1031" s="84">
        <v>8000</v>
      </c>
      <c r="AD1031" s="84">
        <v>30000</v>
      </c>
      <c r="AE1031" s="84">
        <v>100</v>
      </c>
      <c r="AF1031" s="84">
        <v>6</v>
      </c>
      <c r="AG1031" s="84">
        <v>10</v>
      </c>
      <c r="AH1031" s="84">
        <v>35000</v>
      </c>
    </row>
    <row r="1032" spans="1:34" ht="20.100000000000001" customHeight="1">
      <c r="A1032" s="65">
        <v>44785</v>
      </c>
      <c r="B1032" s="64">
        <v>0.37638888888888888</v>
      </c>
      <c r="C1032" s="8">
        <v>184</v>
      </c>
      <c r="D1032" s="8">
        <v>443200</v>
      </c>
      <c r="E1032" s="8">
        <f t="shared" si="469"/>
        <v>17420</v>
      </c>
      <c r="F1032" s="9">
        <v>7.87</v>
      </c>
      <c r="G1032" s="9">
        <v>44.8</v>
      </c>
      <c r="H1032" s="8"/>
      <c r="I1032" s="8">
        <v>1084</v>
      </c>
      <c r="J1032" s="8">
        <f t="shared" si="470"/>
        <v>18883.28</v>
      </c>
      <c r="K1032" s="54"/>
      <c r="L1032" s="9">
        <v>88.08</v>
      </c>
      <c r="M1032" s="8">
        <v>2</v>
      </c>
      <c r="N1032" s="8">
        <v>220.46</v>
      </c>
      <c r="O1032" s="8">
        <v>29.7</v>
      </c>
      <c r="P1032" s="8">
        <f t="shared" si="466"/>
        <v>252.16</v>
      </c>
      <c r="Q1032" s="8">
        <f t="shared" si="471"/>
        <v>4392.6271999999999</v>
      </c>
      <c r="R1032" s="11" t="s">
        <v>121</v>
      </c>
      <c r="S1032" s="9">
        <f t="shared" si="468"/>
        <v>619.75897806608248</v>
      </c>
      <c r="T1032" s="25">
        <v>3.3</v>
      </c>
      <c r="AC1032" s="84">
        <v>8000</v>
      </c>
      <c r="AD1032" s="84">
        <v>30000</v>
      </c>
      <c r="AE1032" s="84">
        <v>100</v>
      </c>
      <c r="AF1032" s="84">
        <v>6</v>
      </c>
      <c r="AG1032" s="84">
        <v>10</v>
      </c>
      <c r="AH1032" s="84">
        <v>35000</v>
      </c>
    </row>
    <row r="1033" spans="1:34" ht="20.100000000000001" customHeight="1">
      <c r="A1033" s="65">
        <v>44792</v>
      </c>
      <c r="B1033" s="64">
        <v>0.37291666666666662</v>
      </c>
      <c r="C1033" s="8">
        <v>171</v>
      </c>
      <c r="D1033" s="8">
        <v>459310</v>
      </c>
      <c r="E1033" s="8">
        <f t="shared" si="469"/>
        <v>16110</v>
      </c>
      <c r="F1033" s="9">
        <v>8.11</v>
      </c>
      <c r="G1033" s="9">
        <v>77.599999999999994</v>
      </c>
      <c r="H1033" s="8"/>
      <c r="I1033" s="8">
        <v>1305</v>
      </c>
      <c r="J1033" s="8">
        <f t="shared" si="470"/>
        <v>21023.55</v>
      </c>
      <c r="K1033" s="54"/>
      <c r="L1033" s="9">
        <v>119.3</v>
      </c>
      <c r="M1033" s="8">
        <v>23.26</v>
      </c>
      <c r="N1033" s="8">
        <v>247.69</v>
      </c>
      <c r="O1033" s="8">
        <v>45.25</v>
      </c>
      <c r="P1033" s="8">
        <f t="shared" ref="P1033:P1038" si="472">M1033+N1033+O1033</f>
        <v>316.2</v>
      </c>
      <c r="Q1033" s="8">
        <f t="shared" si="471"/>
        <v>5093.982</v>
      </c>
      <c r="R1033" s="11" t="s">
        <v>121</v>
      </c>
      <c r="S1033" s="9">
        <f t="shared" ref="S1033:S1038" si="473">((O1033*14/87)+(N1033*14/101)+(M1033*14/117))*(E1033/1000)</f>
        <v>715.25378384851751</v>
      </c>
      <c r="T1033" s="25">
        <v>4.13</v>
      </c>
      <c r="AC1033" s="84">
        <v>8000</v>
      </c>
      <c r="AD1033" s="84">
        <v>30000</v>
      </c>
      <c r="AE1033" s="84">
        <v>100</v>
      </c>
      <c r="AF1033" s="84">
        <v>6</v>
      </c>
      <c r="AG1033" s="84">
        <v>10</v>
      </c>
      <c r="AH1033" s="84">
        <v>35000</v>
      </c>
    </row>
    <row r="1034" spans="1:34" ht="20.100000000000001" customHeight="1">
      <c r="A1034" s="65">
        <v>44799</v>
      </c>
      <c r="B1034" s="64">
        <v>0.37152777777777773</v>
      </c>
      <c r="C1034" s="8">
        <v>185</v>
      </c>
      <c r="D1034" s="8">
        <v>476740</v>
      </c>
      <c r="E1034" s="8">
        <f t="shared" si="469"/>
        <v>17430</v>
      </c>
      <c r="F1034" s="9">
        <v>7.83</v>
      </c>
      <c r="G1034" s="9">
        <v>60</v>
      </c>
      <c r="H1034" s="8"/>
      <c r="I1034" s="8">
        <v>1293</v>
      </c>
      <c r="J1034" s="8">
        <f t="shared" si="470"/>
        <v>22536.99</v>
      </c>
      <c r="K1034" s="54"/>
      <c r="L1034" s="9">
        <v>93.68</v>
      </c>
      <c r="M1034" s="8">
        <v>20.704139999999999</v>
      </c>
      <c r="N1034" s="8">
        <v>412.44778000000002</v>
      </c>
      <c r="O1034" s="8">
        <v>29.717120000000001</v>
      </c>
      <c r="P1034" s="8">
        <f t="shared" si="472"/>
        <v>462.86904000000004</v>
      </c>
      <c r="Q1034" s="8">
        <f t="shared" si="471"/>
        <v>8067.807367200001</v>
      </c>
      <c r="R1034" s="11" t="s">
        <v>121</v>
      </c>
      <c r="S1034" s="9">
        <f t="shared" si="473"/>
        <v>1123.0229727887806</v>
      </c>
      <c r="T1034" s="25">
        <v>3.26</v>
      </c>
      <c r="AC1034" s="84">
        <v>8000</v>
      </c>
      <c r="AD1034" s="84">
        <v>30000</v>
      </c>
      <c r="AE1034" s="84">
        <v>100</v>
      </c>
      <c r="AF1034" s="84">
        <v>6</v>
      </c>
      <c r="AG1034" s="84">
        <v>10</v>
      </c>
      <c r="AH1034" s="84">
        <v>35000</v>
      </c>
    </row>
    <row r="1035" spans="1:34" ht="20.100000000000001" customHeight="1">
      <c r="A1035" s="65">
        <v>44806</v>
      </c>
      <c r="B1035" s="64">
        <v>0.37013888888888885</v>
      </c>
      <c r="C1035" s="8">
        <v>175</v>
      </c>
      <c r="D1035" s="8">
        <v>493280</v>
      </c>
      <c r="E1035" s="8">
        <f>D1035-D1034</f>
        <v>16540</v>
      </c>
      <c r="F1035" s="9">
        <v>8.11</v>
      </c>
      <c r="G1035" s="9">
        <v>67.599999999999994</v>
      </c>
      <c r="H1035" s="8"/>
      <c r="I1035" s="8">
        <v>1427</v>
      </c>
      <c r="J1035" s="8">
        <f t="shared" ref="J1035:J1040" si="474">E1035*I1035/1000</f>
        <v>23602.58</v>
      </c>
      <c r="K1035" s="54"/>
      <c r="L1035" s="9">
        <v>115.4</v>
      </c>
      <c r="M1035" s="8">
        <v>11.04</v>
      </c>
      <c r="N1035" s="8">
        <v>274.07</v>
      </c>
      <c r="O1035" s="8">
        <v>46.17</v>
      </c>
      <c r="P1035" s="8">
        <f t="shared" si="472"/>
        <v>331.28000000000003</v>
      </c>
      <c r="Q1035" s="8">
        <f t="shared" ref="Q1035:Q1040" si="475">E1035*P1035/1000</f>
        <v>5479.3712000000005</v>
      </c>
      <c r="R1035" s="11" t="s">
        <v>121</v>
      </c>
      <c r="S1035" s="9">
        <f t="shared" si="473"/>
        <v>773.08922303052589</v>
      </c>
      <c r="T1035" s="25">
        <v>4.38</v>
      </c>
      <c r="AC1035" s="84">
        <v>8000</v>
      </c>
      <c r="AD1035" s="84">
        <v>30000</v>
      </c>
      <c r="AE1035" s="84">
        <v>100</v>
      </c>
      <c r="AF1035" s="84">
        <v>6</v>
      </c>
      <c r="AG1035" s="84">
        <v>10</v>
      </c>
      <c r="AH1035" s="84">
        <v>35000</v>
      </c>
    </row>
    <row r="1036" spans="1:34" ht="20.100000000000001" customHeight="1">
      <c r="A1036" s="65">
        <v>44813</v>
      </c>
      <c r="B1036" s="64">
        <v>0.37013888888888885</v>
      </c>
      <c r="C1036" s="8">
        <v>192</v>
      </c>
      <c r="D1036" s="8">
        <v>11490</v>
      </c>
      <c r="E1036" s="8">
        <v>18210</v>
      </c>
      <c r="F1036" s="9">
        <v>7.88</v>
      </c>
      <c r="G1036" s="9">
        <v>49.2</v>
      </c>
      <c r="H1036" s="8"/>
      <c r="I1036" s="8">
        <v>1482</v>
      </c>
      <c r="J1036" s="8">
        <f t="shared" si="474"/>
        <v>26987.22</v>
      </c>
      <c r="K1036" s="54"/>
      <c r="L1036" s="9">
        <v>131.1</v>
      </c>
      <c r="M1036" s="8">
        <v>23.17</v>
      </c>
      <c r="N1036" s="8">
        <v>308.98</v>
      </c>
      <c r="O1036" s="8">
        <v>47.48</v>
      </c>
      <c r="P1036" s="8">
        <f t="shared" si="472"/>
        <v>379.63000000000005</v>
      </c>
      <c r="Q1036" s="8">
        <f t="shared" si="475"/>
        <v>6913.0623000000005</v>
      </c>
      <c r="R1036" s="11" t="s">
        <v>121</v>
      </c>
      <c r="S1036" s="9">
        <f t="shared" si="473"/>
        <v>969.53407563796168</v>
      </c>
      <c r="T1036" s="25">
        <v>4.4800000000000004</v>
      </c>
      <c r="AC1036" s="84">
        <v>8000</v>
      </c>
      <c r="AD1036" s="84">
        <v>30000</v>
      </c>
      <c r="AE1036" s="84">
        <v>100</v>
      </c>
      <c r="AF1036" s="84">
        <v>6</v>
      </c>
      <c r="AG1036" s="84">
        <v>10</v>
      </c>
      <c r="AH1036" s="84">
        <v>35000</v>
      </c>
    </row>
    <row r="1037" spans="1:34" ht="20.100000000000001" customHeight="1">
      <c r="A1037" s="65">
        <v>44820</v>
      </c>
      <c r="B1037" s="64">
        <v>0.3756944444444445</v>
      </c>
      <c r="C1037" s="8">
        <v>156</v>
      </c>
      <c r="D1037" s="8">
        <v>26080</v>
      </c>
      <c r="E1037" s="8">
        <f t="shared" ref="E1037:E1042" si="476">D1037-D1036</f>
        <v>14590</v>
      </c>
      <c r="F1037" s="9">
        <v>7.98</v>
      </c>
      <c r="G1037" s="9">
        <v>58.8</v>
      </c>
      <c r="H1037" s="8"/>
      <c r="I1037" s="8">
        <v>1207</v>
      </c>
      <c r="J1037" s="8">
        <f t="shared" si="474"/>
        <v>17610.13</v>
      </c>
      <c r="K1037" s="54"/>
      <c r="L1037" s="9">
        <v>53.97</v>
      </c>
      <c r="M1037" s="8">
        <v>8.8109999999999999</v>
      </c>
      <c r="N1037" s="8">
        <v>298.26600000000002</v>
      </c>
      <c r="O1037" s="8">
        <v>15.356999999999999</v>
      </c>
      <c r="P1037" s="8">
        <f t="shared" si="472"/>
        <v>322.43399999999997</v>
      </c>
      <c r="Q1037" s="8">
        <f t="shared" si="475"/>
        <v>4704.3120599999993</v>
      </c>
      <c r="R1037" s="11" t="s">
        <v>121</v>
      </c>
      <c r="S1037" s="9">
        <f t="shared" si="473"/>
        <v>654.64383184599637</v>
      </c>
      <c r="T1037" s="25">
        <v>9.0579999999999998</v>
      </c>
      <c r="AC1037" s="84">
        <v>8000</v>
      </c>
      <c r="AD1037" s="84">
        <v>30000</v>
      </c>
      <c r="AE1037" s="84">
        <v>100</v>
      </c>
      <c r="AF1037" s="84">
        <v>6</v>
      </c>
      <c r="AG1037" s="84">
        <v>10</v>
      </c>
      <c r="AH1037" s="84">
        <v>35000</v>
      </c>
    </row>
    <row r="1038" spans="1:34" ht="20.100000000000001" customHeight="1">
      <c r="A1038" s="65">
        <v>44827</v>
      </c>
      <c r="B1038" s="64">
        <v>0.36805555555555558</v>
      </c>
      <c r="C1038" s="8">
        <v>180</v>
      </c>
      <c r="D1038" s="8">
        <v>43200</v>
      </c>
      <c r="E1038" s="8">
        <f t="shared" si="476"/>
        <v>17120</v>
      </c>
      <c r="F1038" s="9">
        <v>7.8979999999999997</v>
      </c>
      <c r="G1038" s="9">
        <v>46.4</v>
      </c>
      <c r="H1038" s="8"/>
      <c r="I1038" s="8">
        <v>1168</v>
      </c>
      <c r="J1038" s="8">
        <f t="shared" si="474"/>
        <v>19996.16</v>
      </c>
      <c r="K1038" s="54"/>
      <c r="L1038" s="9">
        <v>77.349999999999994</v>
      </c>
      <c r="M1038" s="8">
        <v>106.37699000000001</v>
      </c>
      <c r="N1038" s="8">
        <v>137.37264999999999</v>
      </c>
      <c r="O1038" s="8">
        <v>21.490860000000001</v>
      </c>
      <c r="P1038" s="8">
        <f t="shared" si="472"/>
        <v>265.2405</v>
      </c>
      <c r="Q1038" s="8">
        <f t="shared" si="475"/>
        <v>4540.9173600000004</v>
      </c>
      <c r="R1038" s="11" t="s">
        <v>120</v>
      </c>
      <c r="S1038" s="9">
        <f t="shared" si="473"/>
        <v>603.11916816257121</v>
      </c>
      <c r="T1038" s="25">
        <v>0</v>
      </c>
      <c r="AC1038" s="84">
        <v>8000</v>
      </c>
      <c r="AD1038" s="84">
        <v>30000</v>
      </c>
      <c r="AE1038" s="84">
        <v>100</v>
      </c>
      <c r="AF1038" s="84">
        <v>6</v>
      </c>
      <c r="AG1038" s="84">
        <v>10</v>
      </c>
      <c r="AH1038" s="84">
        <v>35000</v>
      </c>
    </row>
    <row r="1039" spans="1:34" ht="20.100000000000001" customHeight="1">
      <c r="A1039" s="65">
        <v>44834</v>
      </c>
      <c r="B1039" s="64">
        <v>0.37152777777777773</v>
      </c>
      <c r="C1039" s="8">
        <v>142</v>
      </c>
      <c r="D1039" s="8">
        <v>61720</v>
      </c>
      <c r="E1039" s="8">
        <f t="shared" si="476"/>
        <v>18520</v>
      </c>
      <c r="F1039" s="9">
        <v>7.95</v>
      </c>
      <c r="G1039" s="9">
        <v>48.4</v>
      </c>
      <c r="H1039" s="8"/>
      <c r="I1039" s="8">
        <v>1243</v>
      </c>
      <c r="J1039" s="8">
        <f t="shared" si="474"/>
        <v>23020.36</v>
      </c>
      <c r="K1039" s="54"/>
      <c r="L1039" s="9">
        <v>112.7</v>
      </c>
      <c r="M1039" s="8">
        <v>66.900000000000006</v>
      </c>
      <c r="N1039" s="8">
        <v>175.67</v>
      </c>
      <c r="O1039" s="8">
        <v>41.21</v>
      </c>
      <c r="P1039" s="8">
        <f t="shared" ref="P1039:P1044" si="477">M1039+N1039+O1039</f>
        <v>283.77999999999997</v>
      </c>
      <c r="Q1039" s="8">
        <f t="shared" si="475"/>
        <v>5255.6055999999999</v>
      </c>
      <c r="R1039" s="11" t="s">
        <v>121</v>
      </c>
      <c r="S1039" s="9">
        <f t="shared" ref="S1039:S1044" si="478">((O1039*14/87)+(N1039*14/101)+(M1039*14/117))*(E1039/1000)</f>
        <v>722.0377489122917</v>
      </c>
      <c r="T1039" s="25">
        <v>0</v>
      </c>
      <c r="AC1039" s="84">
        <v>8000</v>
      </c>
      <c r="AD1039" s="84">
        <v>30000</v>
      </c>
      <c r="AE1039" s="84">
        <v>100</v>
      </c>
      <c r="AF1039" s="84">
        <v>6</v>
      </c>
      <c r="AG1039" s="84">
        <v>10</v>
      </c>
      <c r="AH1039" s="84">
        <v>35000</v>
      </c>
    </row>
    <row r="1040" spans="1:34" ht="20.100000000000001" customHeight="1">
      <c r="A1040" s="65">
        <v>44841</v>
      </c>
      <c r="B1040" s="64">
        <v>0.36944444444444446</v>
      </c>
      <c r="C1040" s="8">
        <v>190</v>
      </c>
      <c r="D1040" s="8">
        <v>79600</v>
      </c>
      <c r="E1040" s="8">
        <f t="shared" si="476"/>
        <v>17880</v>
      </c>
      <c r="F1040" s="9">
        <v>7.9029999999999996</v>
      </c>
      <c r="G1040" s="9">
        <v>26</v>
      </c>
      <c r="H1040" s="8"/>
      <c r="I1040" s="8">
        <v>896</v>
      </c>
      <c r="J1040" s="8">
        <f t="shared" si="474"/>
        <v>16020.48</v>
      </c>
      <c r="K1040" s="54"/>
      <c r="L1040" s="9">
        <v>20.58</v>
      </c>
      <c r="M1040" s="8">
        <v>99.255129999999994</v>
      </c>
      <c r="N1040" s="8">
        <v>130.48177999999999</v>
      </c>
      <c r="O1040" s="8">
        <v>15.312049999999999</v>
      </c>
      <c r="P1040" s="8">
        <f t="shared" si="477"/>
        <v>245.04895999999997</v>
      </c>
      <c r="Q1040" s="8">
        <f t="shared" si="475"/>
        <v>4381.4754047999995</v>
      </c>
      <c r="R1040" s="11" t="s">
        <v>120</v>
      </c>
      <c r="S1040" s="9">
        <f t="shared" si="478"/>
        <v>579.79965258550124</v>
      </c>
      <c r="T1040" s="25">
        <v>0</v>
      </c>
      <c r="AC1040" s="84">
        <v>8000</v>
      </c>
      <c r="AD1040" s="84">
        <v>30000</v>
      </c>
      <c r="AE1040" s="84">
        <v>100</v>
      </c>
      <c r="AF1040" s="84">
        <v>6</v>
      </c>
      <c r="AG1040" s="84">
        <v>10</v>
      </c>
      <c r="AH1040" s="84">
        <v>35000</v>
      </c>
    </row>
    <row r="1041" spans="1:34" ht="20.100000000000001" customHeight="1">
      <c r="A1041" s="65">
        <v>44848</v>
      </c>
      <c r="B1041" s="64">
        <v>0.37013888888888885</v>
      </c>
      <c r="C1041" s="8">
        <v>167</v>
      </c>
      <c r="D1041" s="8">
        <v>95370</v>
      </c>
      <c r="E1041" s="8">
        <f t="shared" si="476"/>
        <v>15770</v>
      </c>
      <c r="F1041" s="9">
        <v>8.0250000000000004</v>
      </c>
      <c r="G1041" s="9">
        <v>37.200000000000003</v>
      </c>
      <c r="H1041" s="8"/>
      <c r="I1041" s="8">
        <v>1117</v>
      </c>
      <c r="J1041" s="8">
        <f t="shared" ref="J1041:J1046" si="479">E1041*I1041/1000</f>
        <v>17615.09</v>
      </c>
      <c r="K1041" s="54"/>
      <c r="L1041" s="9">
        <v>79.34</v>
      </c>
      <c r="M1041" s="8">
        <v>124.55</v>
      </c>
      <c r="N1041" s="8">
        <v>147.47</v>
      </c>
      <c r="O1041" s="8">
        <v>27.06</v>
      </c>
      <c r="P1041" s="8">
        <f t="shared" si="477"/>
        <v>299.08</v>
      </c>
      <c r="Q1041" s="8">
        <f t="shared" ref="Q1041:Q1046" si="480">E1041*P1041/1000</f>
        <v>4716.4915999999994</v>
      </c>
      <c r="R1041" s="11" t="s">
        <v>121</v>
      </c>
      <c r="S1041" s="9">
        <f t="shared" si="478"/>
        <v>626.05776703930349</v>
      </c>
      <c r="T1041" s="25">
        <v>0</v>
      </c>
      <c r="AC1041" s="84">
        <v>8000</v>
      </c>
      <c r="AD1041" s="84">
        <v>30000</v>
      </c>
      <c r="AE1041" s="84">
        <v>100</v>
      </c>
      <c r="AF1041" s="84">
        <v>6</v>
      </c>
      <c r="AG1041" s="84">
        <v>10</v>
      </c>
      <c r="AH1041" s="84">
        <v>35000</v>
      </c>
    </row>
    <row r="1042" spans="1:34" ht="20.100000000000001" customHeight="1">
      <c r="A1042" s="65">
        <v>44855</v>
      </c>
      <c r="B1042" s="64">
        <v>0.3666666666666667</v>
      </c>
      <c r="C1042" s="8">
        <v>172</v>
      </c>
      <c r="D1042" s="8">
        <v>111570</v>
      </c>
      <c r="E1042" s="8">
        <f t="shared" si="476"/>
        <v>16200</v>
      </c>
      <c r="F1042" s="9">
        <v>7.9589999999999996</v>
      </c>
      <c r="G1042" s="9">
        <v>44.8</v>
      </c>
      <c r="H1042" s="8"/>
      <c r="I1042" s="8">
        <v>1432</v>
      </c>
      <c r="J1042" s="8">
        <f t="shared" si="479"/>
        <v>23198.400000000001</v>
      </c>
      <c r="K1042" s="54"/>
      <c r="L1042" s="9">
        <v>125.2</v>
      </c>
      <c r="M1042" s="8">
        <v>165.66134</v>
      </c>
      <c r="N1042" s="8">
        <v>148.27055999999999</v>
      </c>
      <c r="O1042" s="8">
        <v>54.923000000000002</v>
      </c>
      <c r="P1042" s="8">
        <f t="shared" si="477"/>
        <v>368.85489999999999</v>
      </c>
      <c r="Q1042" s="8">
        <f t="shared" si="480"/>
        <v>5975.44938</v>
      </c>
      <c r="R1042" s="11" t="s">
        <v>120</v>
      </c>
      <c r="S1042" s="9">
        <f t="shared" si="478"/>
        <v>797.25486390440426</v>
      </c>
      <c r="T1042" s="25">
        <v>0</v>
      </c>
      <c r="AC1042" s="84">
        <v>8000</v>
      </c>
      <c r="AD1042" s="84">
        <v>30000</v>
      </c>
      <c r="AE1042" s="84">
        <v>100</v>
      </c>
      <c r="AF1042" s="84">
        <v>6</v>
      </c>
      <c r="AG1042" s="84">
        <v>10</v>
      </c>
      <c r="AH1042" s="84">
        <v>35000</v>
      </c>
    </row>
    <row r="1043" spans="1:34" ht="20.100000000000001" customHeight="1">
      <c r="A1043" s="65">
        <v>44862</v>
      </c>
      <c r="B1043" s="64">
        <v>0.36249999999999999</v>
      </c>
      <c r="C1043" s="8">
        <v>179</v>
      </c>
      <c r="D1043" s="8">
        <v>128260</v>
      </c>
      <c r="E1043" s="8">
        <f t="shared" ref="E1043:E1048" si="481">D1043-D1042</f>
        <v>16690</v>
      </c>
      <c r="F1043" s="9">
        <v>8.1999999999999993</v>
      </c>
      <c r="G1043" s="9">
        <v>54</v>
      </c>
      <c r="H1043" s="8"/>
      <c r="I1043" s="8">
        <v>1432</v>
      </c>
      <c r="J1043" s="8">
        <f t="shared" si="479"/>
        <v>23900.080000000002</v>
      </c>
      <c r="K1043" s="54"/>
      <c r="L1043" s="9">
        <v>120.7</v>
      </c>
      <c r="M1043" s="8">
        <v>36.28</v>
      </c>
      <c r="N1043" s="8">
        <v>248.78</v>
      </c>
      <c r="O1043" s="8">
        <v>50.26</v>
      </c>
      <c r="P1043" s="8">
        <f t="shared" si="477"/>
        <v>335.32</v>
      </c>
      <c r="Q1043" s="8">
        <f t="shared" si="480"/>
        <v>5596.4907999999996</v>
      </c>
      <c r="R1043" s="11" t="s">
        <v>121</v>
      </c>
      <c r="S1043" s="9">
        <f t="shared" si="478"/>
        <v>782.98413042577477</v>
      </c>
      <c r="T1043" s="25">
        <v>0</v>
      </c>
      <c r="AC1043" s="84">
        <v>8000</v>
      </c>
      <c r="AD1043" s="84">
        <v>30000</v>
      </c>
      <c r="AE1043" s="84">
        <v>100</v>
      </c>
      <c r="AF1043" s="84">
        <v>6</v>
      </c>
      <c r="AG1043" s="84">
        <v>10</v>
      </c>
      <c r="AH1043" s="84">
        <v>35000</v>
      </c>
    </row>
    <row r="1044" spans="1:34" ht="20.100000000000001" customHeight="1">
      <c r="A1044" s="65">
        <v>44869</v>
      </c>
      <c r="B1044" s="64">
        <v>0.37013888888888885</v>
      </c>
      <c r="C1044" s="8">
        <v>158</v>
      </c>
      <c r="D1044" s="8">
        <v>143000</v>
      </c>
      <c r="E1044" s="8">
        <f t="shared" si="481"/>
        <v>14740</v>
      </c>
      <c r="F1044" s="9">
        <v>8.14</v>
      </c>
      <c r="G1044" s="9">
        <v>50.8</v>
      </c>
      <c r="H1044" s="8"/>
      <c r="I1044" s="8">
        <v>1324</v>
      </c>
      <c r="J1044" s="8">
        <f t="shared" si="479"/>
        <v>19515.759999999998</v>
      </c>
      <c r="K1044" s="54"/>
      <c r="L1044" s="9">
        <v>82.8</v>
      </c>
      <c r="M1044" s="8">
        <v>115.3</v>
      </c>
      <c r="N1044" s="8">
        <v>195.2</v>
      </c>
      <c r="O1044" s="8">
        <v>32.700000000000003</v>
      </c>
      <c r="P1044" s="8">
        <f t="shared" si="477"/>
        <v>343.2</v>
      </c>
      <c r="Q1044" s="8">
        <f t="shared" si="480"/>
        <v>5058.768</v>
      </c>
      <c r="R1044" s="11" t="s">
        <v>121</v>
      </c>
      <c r="S1044" s="9">
        <f t="shared" si="478"/>
        <v>679.75095883487563</v>
      </c>
      <c r="T1044" s="25">
        <v>0</v>
      </c>
      <c r="AC1044" s="84">
        <v>8000</v>
      </c>
      <c r="AD1044" s="84">
        <v>30000</v>
      </c>
      <c r="AE1044" s="84">
        <v>100</v>
      </c>
      <c r="AF1044" s="84">
        <v>6</v>
      </c>
      <c r="AG1044" s="84">
        <v>10</v>
      </c>
      <c r="AH1044" s="84">
        <v>35000</v>
      </c>
    </row>
    <row r="1045" spans="1:34" ht="20.100000000000001" customHeight="1">
      <c r="A1045" s="65">
        <v>44876</v>
      </c>
      <c r="B1045" s="64">
        <v>0.37083333333333335</v>
      </c>
      <c r="C1045" s="8">
        <v>159</v>
      </c>
      <c r="D1045" s="8">
        <v>157880</v>
      </c>
      <c r="E1045" s="8">
        <f t="shared" si="481"/>
        <v>14880</v>
      </c>
      <c r="F1045" s="9">
        <v>8.0489999999999995</v>
      </c>
      <c r="G1045" s="9">
        <v>44.4</v>
      </c>
      <c r="H1045" s="8"/>
      <c r="I1045" s="8">
        <v>1223</v>
      </c>
      <c r="J1045" s="8">
        <f t="shared" si="479"/>
        <v>18198.240000000002</v>
      </c>
      <c r="K1045" s="54"/>
      <c r="L1045" s="9">
        <v>48.02</v>
      </c>
      <c r="M1045" s="8">
        <v>109.89</v>
      </c>
      <c r="N1045" s="8">
        <v>127.1</v>
      </c>
      <c r="O1045" s="8">
        <v>37.57</v>
      </c>
      <c r="P1045" s="8">
        <f t="shared" ref="P1045:P1050" si="482">M1045+N1045+O1045</f>
        <v>274.56</v>
      </c>
      <c r="Q1045" s="8">
        <f t="shared" si="480"/>
        <v>4085.4528</v>
      </c>
      <c r="R1045" s="11" t="s">
        <v>121</v>
      </c>
      <c r="S1045" s="9">
        <f t="shared" ref="S1045:S1050" si="483">((O1045*14/87)+(N1045*14/101)+(M1045*14/117))*(E1045/1000)</f>
        <v>547.774459206345</v>
      </c>
      <c r="T1045" s="25">
        <v>159.72999999999999</v>
      </c>
      <c r="AC1045" s="84">
        <v>8000</v>
      </c>
      <c r="AD1045" s="84">
        <v>30000</v>
      </c>
      <c r="AE1045" s="84">
        <v>100</v>
      </c>
      <c r="AF1045" s="84">
        <v>6</v>
      </c>
      <c r="AG1045" s="84">
        <v>10</v>
      </c>
      <c r="AH1045" s="84">
        <v>35000</v>
      </c>
    </row>
    <row r="1046" spans="1:34" ht="20.100000000000001" customHeight="1">
      <c r="A1046" s="65">
        <v>44883</v>
      </c>
      <c r="B1046" s="64">
        <v>0.36944444444444446</v>
      </c>
      <c r="C1046" s="8">
        <v>186</v>
      </c>
      <c r="D1046" s="8">
        <v>175500</v>
      </c>
      <c r="E1046" s="8">
        <f t="shared" si="481"/>
        <v>17620</v>
      </c>
      <c r="F1046" s="9">
        <v>8.266</v>
      </c>
      <c r="G1046" s="9">
        <v>44.4</v>
      </c>
      <c r="H1046" s="8"/>
      <c r="I1046" s="8">
        <v>1232.69</v>
      </c>
      <c r="J1046" s="8">
        <f t="shared" si="479"/>
        <v>21719.997800000001</v>
      </c>
      <c r="K1046" s="54"/>
      <c r="L1046" s="9">
        <v>98.92</v>
      </c>
      <c r="M1046" s="8">
        <v>141.51696999999999</v>
      </c>
      <c r="N1046" s="8">
        <v>137.56242</v>
      </c>
      <c r="O1046" s="8">
        <v>47.2303</v>
      </c>
      <c r="P1046" s="8">
        <f t="shared" si="482"/>
        <v>326.30968999999999</v>
      </c>
      <c r="Q1046" s="8">
        <f t="shared" si="480"/>
        <v>5749.5767378</v>
      </c>
      <c r="R1046" s="11" t="s">
        <v>120</v>
      </c>
      <c r="S1046" s="9">
        <f t="shared" si="483"/>
        <v>768.26707981051607</v>
      </c>
      <c r="T1046" s="25" t="s">
        <v>129</v>
      </c>
      <c r="AC1046" s="84">
        <v>8000</v>
      </c>
      <c r="AD1046" s="84">
        <v>30000</v>
      </c>
      <c r="AE1046" s="84">
        <v>100</v>
      </c>
      <c r="AF1046" s="84">
        <v>6</v>
      </c>
      <c r="AG1046" s="84">
        <v>10</v>
      </c>
      <c r="AH1046" s="84">
        <v>35000</v>
      </c>
    </row>
    <row r="1047" spans="1:34" ht="20.100000000000001" customHeight="1">
      <c r="A1047" s="65">
        <v>44890</v>
      </c>
      <c r="B1047" s="64">
        <v>0.375</v>
      </c>
      <c r="C1047" s="8">
        <v>189</v>
      </c>
      <c r="D1047" s="8">
        <v>193370</v>
      </c>
      <c r="E1047" s="8">
        <f t="shared" si="481"/>
        <v>17870</v>
      </c>
      <c r="F1047" s="9">
        <v>8.9</v>
      </c>
      <c r="G1047" s="9">
        <v>35.6</v>
      </c>
      <c r="H1047" s="8"/>
      <c r="I1047" s="8">
        <v>1206.4000000000001</v>
      </c>
      <c r="J1047" s="8">
        <f t="shared" ref="J1047:J1052" si="484">E1047*I1047/1000</f>
        <v>21558.367999999999</v>
      </c>
      <c r="K1047" s="54"/>
      <c r="L1047" s="9">
        <v>51.27</v>
      </c>
      <c r="M1047" s="8">
        <v>94.278999999999996</v>
      </c>
      <c r="N1047" s="8">
        <v>188.529</v>
      </c>
      <c r="O1047" s="8">
        <v>13.295</v>
      </c>
      <c r="P1047" s="8">
        <f t="shared" si="482"/>
        <v>296.10300000000001</v>
      </c>
      <c r="Q1047" s="8">
        <f t="shared" ref="Q1047:Q1052" si="485">E1047*P1047/1000</f>
        <v>5291.3606100000006</v>
      </c>
      <c r="R1047" s="11" t="s">
        <v>121</v>
      </c>
      <c r="S1047" s="9">
        <f t="shared" si="483"/>
        <v>706.819362072584</v>
      </c>
      <c r="T1047" s="25" t="s">
        <v>129</v>
      </c>
      <c r="AC1047" s="84">
        <v>8000</v>
      </c>
      <c r="AD1047" s="84">
        <v>30000</v>
      </c>
      <c r="AE1047" s="84">
        <v>100</v>
      </c>
      <c r="AF1047" s="84">
        <v>6</v>
      </c>
      <c r="AG1047" s="84">
        <v>10</v>
      </c>
      <c r="AH1047" s="84">
        <v>35000</v>
      </c>
    </row>
    <row r="1048" spans="1:34" ht="20.100000000000001" customHeight="1">
      <c r="A1048" s="65">
        <v>44897</v>
      </c>
      <c r="B1048" s="64">
        <v>0.37083333333333335</v>
      </c>
      <c r="C1048" s="8">
        <v>186</v>
      </c>
      <c r="D1048" s="8">
        <v>211030</v>
      </c>
      <c r="E1048" s="8">
        <f t="shared" si="481"/>
        <v>17660</v>
      </c>
      <c r="F1048" s="9">
        <v>8.0869999999999997</v>
      </c>
      <c r="G1048" s="9">
        <v>44.8</v>
      </c>
      <c r="H1048" s="8"/>
      <c r="I1048" s="8">
        <v>1215.75</v>
      </c>
      <c r="J1048" s="8">
        <f t="shared" si="484"/>
        <v>21470.145</v>
      </c>
      <c r="K1048" s="54"/>
      <c r="L1048" s="9">
        <v>69.86</v>
      </c>
      <c r="M1048" s="8">
        <v>81.601169999999996</v>
      </c>
      <c r="N1048" s="8">
        <v>190.13489000000001</v>
      </c>
      <c r="O1048" s="8">
        <v>25.769449999999999</v>
      </c>
      <c r="P1048" s="8">
        <f t="shared" si="482"/>
        <v>297.50551000000002</v>
      </c>
      <c r="Q1048" s="8">
        <f t="shared" si="485"/>
        <v>5253.947306600001</v>
      </c>
      <c r="R1048" s="11" t="s">
        <v>120</v>
      </c>
      <c r="S1048" s="9">
        <f t="shared" si="483"/>
        <v>711.10430430469842</v>
      </c>
      <c r="T1048" s="25" t="s">
        <v>129</v>
      </c>
      <c r="AC1048" s="84">
        <v>8000</v>
      </c>
      <c r="AD1048" s="84">
        <v>30000</v>
      </c>
      <c r="AE1048" s="84">
        <v>100</v>
      </c>
      <c r="AF1048" s="84">
        <v>6</v>
      </c>
      <c r="AG1048" s="84">
        <v>10</v>
      </c>
      <c r="AH1048" s="84">
        <v>35000</v>
      </c>
    </row>
    <row r="1049" spans="1:34" ht="20.100000000000001" customHeight="1">
      <c r="A1049" s="65">
        <v>44904</v>
      </c>
      <c r="B1049" s="64">
        <v>0.36736111111111108</v>
      </c>
      <c r="C1049" s="8">
        <v>187</v>
      </c>
      <c r="D1049" s="8">
        <v>228720</v>
      </c>
      <c r="E1049" s="8">
        <f t="shared" ref="E1049:E1054" si="486">D1049-D1048</f>
        <v>17690</v>
      </c>
      <c r="F1049" s="9">
        <v>8.2929999999999993</v>
      </c>
      <c r="G1049" s="9">
        <v>58</v>
      </c>
      <c r="H1049" s="8"/>
      <c r="I1049" s="8">
        <v>1309</v>
      </c>
      <c r="J1049" s="8">
        <f t="shared" si="484"/>
        <v>23156.21</v>
      </c>
      <c r="K1049" s="54"/>
      <c r="L1049" s="9">
        <v>108</v>
      </c>
      <c r="M1049" s="8">
        <v>97.196299999999994</v>
      </c>
      <c r="N1049" s="8">
        <v>240.24</v>
      </c>
      <c r="O1049" s="8">
        <v>24.83427</v>
      </c>
      <c r="P1049" s="8">
        <f t="shared" si="482"/>
        <v>362.27057000000002</v>
      </c>
      <c r="Q1049" s="8">
        <f t="shared" si="485"/>
        <v>6408.5663833000008</v>
      </c>
      <c r="R1049" s="11" t="s">
        <v>121</v>
      </c>
      <c r="S1049" s="9">
        <f t="shared" si="483"/>
        <v>865.52287322029304</v>
      </c>
      <c r="T1049" s="25">
        <v>5.86</v>
      </c>
      <c r="AC1049" s="84">
        <v>8000</v>
      </c>
      <c r="AD1049" s="84">
        <v>30000</v>
      </c>
      <c r="AE1049" s="84">
        <v>100</v>
      </c>
      <c r="AF1049" s="84">
        <v>6</v>
      </c>
      <c r="AG1049" s="84">
        <v>10</v>
      </c>
      <c r="AH1049" s="84">
        <v>35000</v>
      </c>
    </row>
    <row r="1050" spans="1:34" ht="20.100000000000001" customHeight="1">
      <c r="A1050" s="65">
        <v>44911</v>
      </c>
      <c r="B1050" s="64">
        <v>0.36736111111111108</v>
      </c>
      <c r="C1050" s="8">
        <v>131</v>
      </c>
      <c r="D1050" s="8">
        <v>241910</v>
      </c>
      <c r="E1050" s="8">
        <f t="shared" si="486"/>
        <v>13190</v>
      </c>
      <c r="F1050" s="9">
        <v>8.0030000000000001</v>
      </c>
      <c r="G1050" s="9">
        <v>34.799999999999997</v>
      </c>
      <c r="H1050" s="8"/>
      <c r="I1050" s="8">
        <v>937.98</v>
      </c>
      <c r="J1050" s="8">
        <f t="shared" si="484"/>
        <v>12371.956200000001</v>
      </c>
      <c r="K1050" s="54"/>
      <c r="L1050" s="9">
        <v>66.52</v>
      </c>
      <c r="M1050" s="8">
        <v>81.27</v>
      </c>
      <c r="N1050" s="8">
        <v>147.76</v>
      </c>
      <c r="O1050" s="8">
        <v>22.69</v>
      </c>
      <c r="P1050" s="8">
        <f t="shared" si="482"/>
        <v>251.71999999999997</v>
      </c>
      <c r="Q1050" s="8">
        <f t="shared" si="485"/>
        <v>3320.1867999999999</v>
      </c>
      <c r="R1050" s="11" t="s">
        <v>121</v>
      </c>
      <c r="S1050" s="9">
        <f t="shared" si="483"/>
        <v>446.57994898407617</v>
      </c>
      <c r="T1050" s="25" t="s">
        <v>122</v>
      </c>
      <c r="AC1050" s="84">
        <v>8000</v>
      </c>
      <c r="AD1050" s="84">
        <v>30000</v>
      </c>
      <c r="AE1050" s="84">
        <v>100</v>
      </c>
      <c r="AF1050" s="84">
        <v>6</v>
      </c>
      <c r="AG1050" s="84">
        <v>10</v>
      </c>
      <c r="AH1050" s="84">
        <v>35000</v>
      </c>
    </row>
    <row r="1051" spans="1:34" ht="20.100000000000001" customHeight="1">
      <c r="A1051" s="65">
        <v>44918</v>
      </c>
      <c r="B1051" s="64">
        <v>0.37222222222222223</v>
      </c>
      <c r="C1051" s="8">
        <v>188</v>
      </c>
      <c r="D1051" s="8">
        <v>260720</v>
      </c>
      <c r="E1051" s="8">
        <f t="shared" si="486"/>
        <v>18810</v>
      </c>
      <c r="F1051" s="9">
        <v>8.02</v>
      </c>
      <c r="G1051" s="9">
        <v>24</v>
      </c>
      <c r="H1051" s="8"/>
      <c r="I1051" s="8">
        <v>1195</v>
      </c>
      <c r="J1051" s="8">
        <f t="shared" si="484"/>
        <v>22477.95</v>
      </c>
      <c r="K1051" s="54"/>
      <c r="L1051" s="9">
        <v>81.95</v>
      </c>
      <c r="M1051" s="8">
        <v>101.11</v>
      </c>
      <c r="N1051" s="8">
        <v>155.51</v>
      </c>
      <c r="O1051" s="8">
        <v>22.92</v>
      </c>
      <c r="P1051" s="8">
        <f t="shared" ref="P1051:P1056" si="487">M1051+N1051+O1051</f>
        <v>279.54000000000002</v>
      </c>
      <c r="Q1051" s="8">
        <f t="shared" si="485"/>
        <v>5258.1474000000007</v>
      </c>
      <c r="R1051" s="11" t="s">
        <v>121</v>
      </c>
      <c r="S1051" s="9">
        <f t="shared" ref="S1051:S1056" si="488">((O1051*14/87)+(N1051*14/101)+(M1051*14/117))*(E1051/1000)</f>
        <v>702.41712608661396</v>
      </c>
      <c r="T1051" s="25">
        <v>5.3</v>
      </c>
      <c r="AC1051" s="84">
        <v>8000</v>
      </c>
      <c r="AD1051" s="84">
        <v>30000</v>
      </c>
      <c r="AE1051" s="84">
        <v>100</v>
      </c>
      <c r="AF1051" s="84">
        <v>6</v>
      </c>
      <c r="AG1051" s="84">
        <v>10</v>
      </c>
      <c r="AH1051" s="84">
        <v>35000</v>
      </c>
    </row>
    <row r="1052" spans="1:34" ht="20.100000000000001" customHeight="1">
      <c r="A1052" s="65">
        <v>44925</v>
      </c>
      <c r="B1052" s="64">
        <v>0.36736111111111108</v>
      </c>
      <c r="C1052" s="8">
        <v>165</v>
      </c>
      <c r="D1052" s="8">
        <v>276210</v>
      </c>
      <c r="E1052" s="8">
        <f t="shared" si="486"/>
        <v>15490</v>
      </c>
      <c r="F1052" s="9">
        <v>7.99</v>
      </c>
      <c r="G1052" s="9">
        <v>46</v>
      </c>
      <c r="H1052" s="8"/>
      <c r="I1052" s="8">
        <v>1532</v>
      </c>
      <c r="J1052" s="8">
        <f t="shared" si="484"/>
        <v>23730.68</v>
      </c>
      <c r="K1052" s="54"/>
      <c r="L1052" s="9">
        <v>134.9</v>
      </c>
      <c r="M1052" s="8">
        <v>70.72</v>
      </c>
      <c r="N1052" s="8">
        <v>248.13</v>
      </c>
      <c r="O1052" s="8">
        <v>23.36</v>
      </c>
      <c r="P1052" s="8">
        <f t="shared" si="487"/>
        <v>342.21000000000004</v>
      </c>
      <c r="Q1052" s="8">
        <f t="shared" si="485"/>
        <v>5300.8329000000003</v>
      </c>
      <c r="R1052" s="11" t="s">
        <v>121</v>
      </c>
      <c r="S1052" s="9">
        <f t="shared" si="488"/>
        <v>722.07502606881371</v>
      </c>
      <c r="T1052" s="25">
        <v>7.5</v>
      </c>
      <c r="AC1052" s="84">
        <v>8000</v>
      </c>
      <c r="AD1052" s="84">
        <v>30000</v>
      </c>
      <c r="AE1052" s="84">
        <v>100</v>
      </c>
      <c r="AF1052" s="84">
        <v>6</v>
      </c>
      <c r="AG1052" s="84">
        <v>10</v>
      </c>
      <c r="AH1052" s="84">
        <v>35000</v>
      </c>
    </row>
    <row r="1053" spans="1:34" ht="20.100000000000001" customHeight="1">
      <c r="A1053" s="65">
        <v>44932</v>
      </c>
      <c r="B1053" s="64">
        <v>0.3666666666666667</v>
      </c>
      <c r="C1053" s="8">
        <v>158</v>
      </c>
      <c r="D1053" s="8">
        <v>291940</v>
      </c>
      <c r="E1053" s="8">
        <f t="shared" si="486"/>
        <v>15730</v>
      </c>
      <c r="F1053" s="9">
        <v>8.077</v>
      </c>
      <c r="G1053" s="9">
        <v>50.4</v>
      </c>
      <c r="H1053" s="54"/>
      <c r="I1053" s="8">
        <v>1373</v>
      </c>
      <c r="J1053" s="8">
        <f t="shared" ref="J1053:J1058" si="489">E1053*I1053/1000</f>
        <v>21597.29</v>
      </c>
      <c r="K1053" s="54"/>
      <c r="L1053" s="9">
        <v>96.76</v>
      </c>
      <c r="M1053" s="8">
        <v>113.35</v>
      </c>
      <c r="N1053" s="8">
        <v>221.76</v>
      </c>
      <c r="O1053" s="8">
        <v>18.190000000000001</v>
      </c>
      <c r="P1053" s="8">
        <f t="shared" si="487"/>
        <v>353.3</v>
      </c>
      <c r="Q1053" s="8">
        <f t="shared" ref="Q1053:Q1058" si="490">E1053*P1053/1000</f>
        <v>5557.4089999999997</v>
      </c>
      <c r="R1053" s="11" t="s">
        <v>121</v>
      </c>
      <c r="S1053" s="9">
        <f t="shared" si="488"/>
        <v>742.9182134820378</v>
      </c>
      <c r="T1053" s="25">
        <v>7.42</v>
      </c>
      <c r="AC1053" s="84">
        <v>8000</v>
      </c>
      <c r="AD1053" s="84">
        <v>30000</v>
      </c>
      <c r="AE1053" s="84">
        <v>100</v>
      </c>
      <c r="AF1053" s="84">
        <v>6</v>
      </c>
      <c r="AG1053" s="84">
        <v>10</v>
      </c>
      <c r="AH1053" s="84">
        <v>35000</v>
      </c>
    </row>
    <row r="1054" spans="1:34" ht="20.100000000000001" customHeight="1">
      <c r="A1054" s="65">
        <v>44939</v>
      </c>
      <c r="B1054" s="64">
        <v>0.37777777777777777</v>
      </c>
      <c r="C1054" s="8">
        <v>155</v>
      </c>
      <c r="D1054" s="8">
        <v>306440</v>
      </c>
      <c r="E1054" s="8">
        <f t="shared" si="486"/>
        <v>14500</v>
      </c>
      <c r="F1054" s="9">
        <v>8.0410000000000004</v>
      </c>
      <c r="G1054" s="9">
        <v>65.599999999999994</v>
      </c>
      <c r="H1054" s="54"/>
      <c r="I1054" s="8">
        <v>1281</v>
      </c>
      <c r="J1054" s="8">
        <f t="shared" si="489"/>
        <v>18574.5</v>
      </c>
      <c r="K1054" s="54"/>
      <c r="L1054" s="9">
        <v>70.31</v>
      </c>
      <c r="M1054" s="8">
        <v>80.462999999999994</v>
      </c>
      <c r="N1054" s="8">
        <v>209.42099999999999</v>
      </c>
      <c r="O1054" s="8">
        <v>41.941000000000003</v>
      </c>
      <c r="P1054" s="8">
        <f t="shared" si="487"/>
        <v>331.82500000000005</v>
      </c>
      <c r="Q1054" s="8">
        <f t="shared" si="490"/>
        <v>4811.4625000000005</v>
      </c>
      <c r="R1054" s="11" t="s">
        <v>121</v>
      </c>
      <c r="S1054" s="9">
        <f t="shared" si="488"/>
        <v>658.38455217060164</v>
      </c>
      <c r="T1054" s="25">
        <v>7.39</v>
      </c>
      <c r="AC1054" s="84">
        <v>8000</v>
      </c>
      <c r="AD1054" s="84">
        <v>30000</v>
      </c>
      <c r="AE1054" s="84">
        <v>100</v>
      </c>
      <c r="AF1054" s="84">
        <v>6</v>
      </c>
      <c r="AG1054" s="84">
        <v>10</v>
      </c>
      <c r="AH1054" s="84">
        <v>35000</v>
      </c>
    </row>
    <row r="1055" spans="1:34" ht="20.100000000000001" customHeight="1">
      <c r="A1055" s="65">
        <v>44946</v>
      </c>
      <c r="B1055" s="64">
        <v>0.36805555555555558</v>
      </c>
      <c r="C1055" s="8">
        <v>154</v>
      </c>
      <c r="D1055" s="8">
        <v>320770</v>
      </c>
      <c r="E1055" s="8">
        <f t="shared" ref="E1055:E1060" si="491">D1055-D1054</f>
        <v>14330</v>
      </c>
      <c r="F1055" s="9">
        <v>8.11</v>
      </c>
      <c r="G1055" s="9">
        <v>43.9</v>
      </c>
      <c r="H1055" s="54"/>
      <c r="I1055" s="8">
        <v>1278</v>
      </c>
      <c r="J1055" s="8">
        <f t="shared" si="489"/>
        <v>18313.740000000002</v>
      </c>
      <c r="K1055" s="54"/>
      <c r="L1055" s="9">
        <v>76</v>
      </c>
      <c r="M1055" s="8">
        <v>52.84</v>
      </c>
      <c r="N1055" s="8">
        <v>183.91</v>
      </c>
      <c r="O1055" s="8">
        <v>43.27</v>
      </c>
      <c r="P1055" s="8">
        <f t="shared" si="487"/>
        <v>280.02</v>
      </c>
      <c r="Q1055" s="8">
        <f t="shared" si="490"/>
        <v>4012.6865999999995</v>
      </c>
      <c r="R1055" s="11" t="s">
        <v>121</v>
      </c>
      <c r="S1055" s="9">
        <f t="shared" si="488"/>
        <v>555.69158874677919</v>
      </c>
      <c r="T1055" s="25">
        <v>0</v>
      </c>
      <c r="AC1055" s="84">
        <v>8000</v>
      </c>
      <c r="AD1055" s="84">
        <v>30000</v>
      </c>
      <c r="AE1055" s="84">
        <v>100</v>
      </c>
      <c r="AF1055" s="84">
        <v>6</v>
      </c>
      <c r="AG1055" s="84">
        <v>10</v>
      </c>
      <c r="AH1055" s="84">
        <v>35000</v>
      </c>
    </row>
    <row r="1056" spans="1:34" ht="20.100000000000001" customHeight="1">
      <c r="A1056" s="65">
        <v>44953</v>
      </c>
      <c r="B1056" s="64">
        <v>0.37013888888888885</v>
      </c>
      <c r="C1056" s="8">
        <v>151</v>
      </c>
      <c r="D1056" s="8">
        <v>334880</v>
      </c>
      <c r="E1056" s="8">
        <f t="shared" si="491"/>
        <v>14110</v>
      </c>
      <c r="F1056" s="9">
        <v>8.3000000000000007</v>
      </c>
      <c r="G1056" s="9">
        <v>48.8</v>
      </c>
      <c r="H1056" s="54"/>
      <c r="I1056" s="8">
        <v>1240</v>
      </c>
      <c r="J1056" s="8">
        <f t="shared" si="489"/>
        <v>17496.400000000001</v>
      </c>
      <c r="K1056" s="54"/>
      <c r="L1056" s="9">
        <v>76.63</v>
      </c>
      <c r="M1056" s="8">
        <v>21.575340000000001</v>
      </c>
      <c r="N1056" s="8">
        <v>215.58</v>
      </c>
      <c r="O1056" s="8">
        <v>50.604999999999997</v>
      </c>
      <c r="P1056" s="8">
        <f t="shared" si="487"/>
        <v>287.76034000000004</v>
      </c>
      <c r="Q1056" s="8">
        <f t="shared" si="490"/>
        <v>4060.2983974000008</v>
      </c>
      <c r="R1056" s="11" t="s">
        <v>121</v>
      </c>
      <c r="S1056" s="9">
        <f t="shared" si="488"/>
        <v>572.97004976928156</v>
      </c>
      <c r="T1056" s="25">
        <v>2.9940000000000002</v>
      </c>
      <c r="AC1056" s="84">
        <v>8000</v>
      </c>
      <c r="AD1056" s="84">
        <v>30000</v>
      </c>
      <c r="AE1056" s="84">
        <v>100</v>
      </c>
      <c r="AF1056" s="84">
        <v>6</v>
      </c>
      <c r="AG1056" s="84">
        <v>10</v>
      </c>
      <c r="AH1056" s="84">
        <v>35000</v>
      </c>
    </row>
    <row r="1057" spans="1:34" ht="20.100000000000001" customHeight="1">
      <c r="A1057" s="65">
        <v>44960</v>
      </c>
      <c r="B1057" s="64">
        <v>0.375</v>
      </c>
      <c r="C1057" s="8">
        <v>122</v>
      </c>
      <c r="D1057" s="8">
        <v>346091</v>
      </c>
      <c r="E1057" s="8">
        <f t="shared" si="491"/>
        <v>11211</v>
      </c>
      <c r="F1057" s="9">
        <v>8.0399999999999991</v>
      </c>
      <c r="G1057" s="9">
        <v>45.6</v>
      </c>
      <c r="H1057" s="54"/>
      <c r="I1057" s="8">
        <v>1314</v>
      </c>
      <c r="J1057" s="8">
        <f t="shared" si="489"/>
        <v>14731.254000000001</v>
      </c>
      <c r="K1057" s="54"/>
      <c r="L1057" s="9">
        <v>74.83</v>
      </c>
      <c r="M1057" s="8">
        <v>110.55200000000001</v>
      </c>
      <c r="N1057" s="8">
        <v>205.68</v>
      </c>
      <c r="O1057" s="8">
        <v>51.656999999999996</v>
      </c>
      <c r="P1057" s="8">
        <f t="shared" ref="P1057:P1062" si="492">M1057+N1057+O1057</f>
        <v>367.88900000000001</v>
      </c>
      <c r="Q1057" s="8">
        <f t="shared" si="490"/>
        <v>4124.4035789999998</v>
      </c>
      <c r="R1057" s="11" t="s">
        <v>121</v>
      </c>
      <c r="S1057" s="9">
        <f t="shared" ref="S1057:S1062" si="493">((O1057*14/87)+(N1057*14/101)+(M1057*14/117))*(E1057/1000)</f>
        <v>561.12360121839083</v>
      </c>
      <c r="T1057" s="25">
        <v>0</v>
      </c>
      <c r="AC1057" s="84">
        <v>8000</v>
      </c>
      <c r="AD1057" s="84">
        <v>30000</v>
      </c>
      <c r="AE1057" s="84">
        <v>100</v>
      </c>
      <c r="AF1057" s="84">
        <v>6</v>
      </c>
      <c r="AG1057" s="84">
        <v>10</v>
      </c>
      <c r="AH1057" s="84">
        <v>35000</v>
      </c>
    </row>
    <row r="1058" spans="1:34" ht="20.100000000000001" customHeight="1">
      <c r="A1058" s="65">
        <v>44967</v>
      </c>
      <c r="B1058" s="64">
        <v>0.37083333333333335</v>
      </c>
      <c r="C1058" s="8">
        <v>169</v>
      </c>
      <c r="D1058" s="8">
        <v>363240</v>
      </c>
      <c r="E1058" s="8">
        <f t="shared" si="491"/>
        <v>17149</v>
      </c>
      <c r="F1058" s="9">
        <v>8.08</v>
      </c>
      <c r="G1058" s="9">
        <v>41.6</v>
      </c>
      <c r="H1058" s="54"/>
      <c r="I1058" s="8">
        <v>1181</v>
      </c>
      <c r="J1058" s="8">
        <f t="shared" si="489"/>
        <v>20252.969000000001</v>
      </c>
      <c r="K1058" s="54"/>
      <c r="L1058" s="9">
        <v>69.77</v>
      </c>
      <c r="M1058" s="8">
        <v>34.720999999999997</v>
      </c>
      <c r="N1058" s="8">
        <v>228.26</v>
      </c>
      <c r="O1058" s="8">
        <v>29.71</v>
      </c>
      <c r="P1058" s="8">
        <f t="shared" si="492"/>
        <v>292.69099999999997</v>
      </c>
      <c r="Q1058" s="8">
        <f t="shared" si="490"/>
        <v>5019.3579589999999</v>
      </c>
      <c r="R1058" s="11" t="s">
        <v>121</v>
      </c>
      <c r="S1058" s="9">
        <f t="shared" si="493"/>
        <v>695.83043471676979</v>
      </c>
      <c r="T1058" s="25">
        <v>3.1829999999999998</v>
      </c>
      <c r="AC1058" s="84">
        <v>8000</v>
      </c>
      <c r="AD1058" s="84">
        <v>30000</v>
      </c>
      <c r="AE1058" s="84">
        <v>100</v>
      </c>
      <c r="AF1058" s="84">
        <v>6</v>
      </c>
      <c r="AG1058" s="84">
        <v>10</v>
      </c>
      <c r="AH1058" s="84">
        <v>35000</v>
      </c>
    </row>
    <row r="1059" spans="1:34" ht="20.100000000000001" customHeight="1">
      <c r="A1059" s="65">
        <v>44974</v>
      </c>
      <c r="B1059" s="64">
        <v>0.36944444444444446</v>
      </c>
      <c r="C1059" s="8">
        <v>150</v>
      </c>
      <c r="D1059" s="8">
        <v>377010</v>
      </c>
      <c r="E1059" s="8">
        <f t="shared" si="491"/>
        <v>13770</v>
      </c>
      <c r="F1059" s="9">
        <v>8.02</v>
      </c>
      <c r="G1059" s="9">
        <v>37.200000000000003</v>
      </c>
      <c r="H1059" s="54"/>
      <c r="I1059" s="8">
        <v>1232</v>
      </c>
      <c r="J1059" s="8">
        <f t="shared" ref="J1059:J1064" si="494">E1059*I1059/1000</f>
        <v>16964.64</v>
      </c>
      <c r="K1059" s="54"/>
      <c r="L1059" s="9">
        <v>75.17</v>
      </c>
      <c r="M1059" s="8">
        <v>38.76</v>
      </c>
      <c r="N1059" s="8">
        <v>193.41</v>
      </c>
      <c r="O1059" s="8">
        <v>46.99</v>
      </c>
      <c r="P1059" s="8">
        <f t="shared" si="492"/>
        <v>279.15999999999997</v>
      </c>
      <c r="Q1059" s="8">
        <f t="shared" ref="Q1059:Q1064" si="495">E1059*P1059/1000</f>
        <v>3844.0331999999999</v>
      </c>
      <c r="R1059" s="11" t="s">
        <v>121</v>
      </c>
      <c r="S1059" s="9">
        <f t="shared" si="493"/>
        <v>537.15206890248703</v>
      </c>
      <c r="T1059" s="25">
        <v>0</v>
      </c>
      <c r="AC1059" s="84">
        <v>8000</v>
      </c>
      <c r="AD1059" s="84">
        <v>30000</v>
      </c>
      <c r="AE1059" s="84">
        <v>100</v>
      </c>
      <c r="AF1059" s="84">
        <v>6</v>
      </c>
      <c r="AG1059" s="84">
        <v>10</v>
      </c>
      <c r="AH1059" s="84">
        <v>35000</v>
      </c>
    </row>
    <row r="1060" spans="1:34" ht="20.100000000000001" customHeight="1">
      <c r="A1060" s="65">
        <v>44981</v>
      </c>
      <c r="B1060" s="64">
        <v>0.37638888888888888</v>
      </c>
      <c r="C1060" s="8">
        <v>150</v>
      </c>
      <c r="D1060" s="8">
        <v>391050</v>
      </c>
      <c r="E1060" s="8">
        <f t="shared" si="491"/>
        <v>14040</v>
      </c>
      <c r="F1060" s="9">
        <v>8.1159999999999997</v>
      </c>
      <c r="G1060" s="9">
        <v>48</v>
      </c>
      <c r="H1060" s="54"/>
      <c r="I1060" s="8">
        <v>1353</v>
      </c>
      <c r="J1060" s="8">
        <f t="shared" si="494"/>
        <v>18996.12</v>
      </c>
      <c r="K1060" s="54"/>
      <c r="L1060" s="9">
        <v>79.61</v>
      </c>
      <c r="M1060" s="8">
        <v>76.12</v>
      </c>
      <c r="N1060" s="8">
        <v>154.71</v>
      </c>
      <c r="O1060" s="8">
        <v>32.67</v>
      </c>
      <c r="P1060" s="8">
        <f t="shared" si="492"/>
        <v>263.5</v>
      </c>
      <c r="Q1060" s="8">
        <f t="shared" si="495"/>
        <v>3699.54</v>
      </c>
      <c r="R1060" s="11" t="s">
        <v>121</v>
      </c>
      <c r="S1060" s="9">
        <f t="shared" si="493"/>
        <v>502.78037391601219</v>
      </c>
      <c r="T1060" s="25">
        <v>2.2000000000000002</v>
      </c>
      <c r="AC1060" s="84">
        <v>8000</v>
      </c>
      <c r="AD1060" s="84">
        <v>30000</v>
      </c>
      <c r="AE1060" s="84">
        <v>100</v>
      </c>
      <c r="AF1060" s="84">
        <v>6</v>
      </c>
      <c r="AG1060" s="84">
        <v>10</v>
      </c>
      <c r="AH1060" s="84">
        <v>35000</v>
      </c>
    </row>
    <row r="1061" spans="1:34" ht="20.100000000000001" customHeight="1">
      <c r="A1061" s="65">
        <v>44988</v>
      </c>
      <c r="B1061" s="64">
        <v>0.375</v>
      </c>
      <c r="C1061" s="8">
        <v>160</v>
      </c>
      <c r="D1061" s="8">
        <v>406170</v>
      </c>
      <c r="E1061" s="8">
        <f t="shared" ref="E1061:E1066" si="496">D1061-D1060</f>
        <v>15120</v>
      </c>
      <c r="F1061" s="9">
        <v>7.91</v>
      </c>
      <c r="G1061" s="9">
        <v>59.2</v>
      </c>
      <c r="H1061" s="54"/>
      <c r="I1061" s="8">
        <v>1750</v>
      </c>
      <c r="J1061" s="8">
        <f t="shared" si="494"/>
        <v>26460</v>
      </c>
      <c r="K1061" s="54"/>
      <c r="L1061" s="9">
        <v>75.510000000000005</v>
      </c>
      <c r="M1061" s="8">
        <v>113.48</v>
      </c>
      <c r="N1061" s="8">
        <v>206.29</v>
      </c>
      <c r="O1061" s="8">
        <v>75.06</v>
      </c>
      <c r="P1061" s="8">
        <f t="shared" si="492"/>
        <v>394.83</v>
      </c>
      <c r="Q1061" s="8">
        <f t="shared" si="495"/>
        <v>5969.8296</v>
      </c>
      <c r="R1061" s="11" t="s">
        <v>121</v>
      </c>
      <c r="S1061" s="9">
        <f t="shared" si="493"/>
        <v>820.29141291593339</v>
      </c>
      <c r="T1061" s="25">
        <v>0</v>
      </c>
      <c r="AC1061" s="84">
        <v>8000</v>
      </c>
      <c r="AD1061" s="84">
        <v>30000</v>
      </c>
      <c r="AE1061" s="84">
        <v>100</v>
      </c>
      <c r="AF1061" s="84">
        <v>6</v>
      </c>
      <c r="AG1061" s="84">
        <v>10</v>
      </c>
      <c r="AH1061" s="84">
        <v>35000</v>
      </c>
    </row>
    <row r="1062" spans="1:34" ht="20.100000000000001" customHeight="1">
      <c r="A1062" s="65">
        <v>44995</v>
      </c>
      <c r="B1062" s="64">
        <v>0.37152777777777773</v>
      </c>
      <c r="C1062" s="8">
        <v>169</v>
      </c>
      <c r="D1062" s="8">
        <v>422080</v>
      </c>
      <c r="E1062" s="8">
        <f t="shared" si="496"/>
        <v>15910</v>
      </c>
      <c r="F1062" s="9">
        <v>8.07</v>
      </c>
      <c r="G1062" s="9">
        <v>44.8</v>
      </c>
      <c r="H1062" s="54"/>
      <c r="I1062" s="8">
        <v>1422</v>
      </c>
      <c r="J1062" s="8">
        <f t="shared" si="494"/>
        <v>22624.02</v>
      </c>
      <c r="K1062" s="54"/>
      <c r="L1062" s="9">
        <v>85.2</v>
      </c>
      <c r="M1062" s="8">
        <v>80.59</v>
      </c>
      <c r="N1062" s="8">
        <v>216.85</v>
      </c>
      <c r="O1062" s="8">
        <v>37.9</v>
      </c>
      <c r="P1062" s="8">
        <f t="shared" si="492"/>
        <v>335.34</v>
      </c>
      <c r="Q1062" s="8">
        <f t="shared" si="495"/>
        <v>5335.259399999999</v>
      </c>
      <c r="R1062" s="11" t="s">
        <v>121</v>
      </c>
      <c r="S1062" s="9">
        <f t="shared" si="493"/>
        <v>728.68618218755569</v>
      </c>
      <c r="T1062" s="25">
        <v>0</v>
      </c>
      <c r="AC1062" s="84">
        <v>8000</v>
      </c>
      <c r="AD1062" s="84">
        <v>30000</v>
      </c>
      <c r="AE1062" s="84">
        <v>100</v>
      </c>
      <c r="AF1062" s="84">
        <v>6</v>
      </c>
      <c r="AG1062" s="84">
        <v>10</v>
      </c>
      <c r="AH1062" s="84">
        <v>35000</v>
      </c>
    </row>
    <row r="1063" spans="1:34" ht="20.100000000000001" customHeight="1">
      <c r="A1063" s="65">
        <v>45002</v>
      </c>
      <c r="B1063" s="64">
        <v>0.37013888888888885</v>
      </c>
      <c r="C1063" s="8">
        <v>157</v>
      </c>
      <c r="D1063" s="8">
        <v>436680</v>
      </c>
      <c r="E1063" s="8">
        <f t="shared" si="496"/>
        <v>14600</v>
      </c>
      <c r="F1063" s="9">
        <v>8.02</v>
      </c>
      <c r="G1063" s="9">
        <v>34.4</v>
      </c>
      <c r="H1063" s="54"/>
      <c r="I1063" s="8">
        <v>1384</v>
      </c>
      <c r="J1063" s="8">
        <f t="shared" si="494"/>
        <v>20206.400000000001</v>
      </c>
      <c r="K1063" s="54"/>
      <c r="L1063" s="9">
        <v>93.33</v>
      </c>
      <c r="M1063" s="8">
        <v>81.400000000000006</v>
      </c>
      <c r="N1063" s="8">
        <v>244.5</v>
      </c>
      <c r="O1063" s="8">
        <v>57.05</v>
      </c>
      <c r="P1063" s="8">
        <f t="shared" ref="P1063:P1068" si="497">M1063+N1063+O1063</f>
        <v>382.95</v>
      </c>
      <c r="Q1063" s="8">
        <f t="shared" si="495"/>
        <v>5591.07</v>
      </c>
      <c r="R1063" s="11" t="s">
        <v>121</v>
      </c>
      <c r="S1063" s="9">
        <f t="shared" ref="S1063:S1068" si="498">((O1063*14/87)+(N1063*14/101)+(M1063*14/117))*(E1063/1000)</f>
        <v>771.0511093602729</v>
      </c>
      <c r="T1063" s="25">
        <v>0</v>
      </c>
      <c r="AC1063" s="84">
        <v>8000</v>
      </c>
      <c r="AD1063" s="84">
        <v>30000</v>
      </c>
      <c r="AE1063" s="84">
        <v>100</v>
      </c>
      <c r="AF1063" s="84">
        <v>6</v>
      </c>
      <c r="AG1063" s="84">
        <v>10</v>
      </c>
      <c r="AH1063" s="84">
        <v>35000</v>
      </c>
    </row>
    <row r="1064" spans="1:34" ht="20.100000000000001" customHeight="1">
      <c r="A1064" s="65">
        <v>45009</v>
      </c>
      <c r="B1064" s="64">
        <v>0.36527777777777781</v>
      </c>
      <c r="C1064" s="8">
        <v>165</v>
      </c>
      <c r="D1064" s="8">
        <v>451910</v>
      </c>
      <c r="E1064" s="8">
        <f t="shared" si="496"/>
        <v>15230</v>
      </c>
      <c r="F1064" s="9">
        <v>8.17</v>
      </c>
      <c r="G1064" s="9">
        <v>49.6</v>
      </c>
      <c r="H1064" s="54"/>
      <c r="I1064" s="8">
        <v>1514</v>
      </c>
      <c r="J1064" s="8">
        <f t="shared" si="494"/>
        <v>23058.22</v>
      </c>
      <c r="K1064" s="54"/>
      <c r="L1064" s="9">
        <v>122</v>
      </c>
      <c r="M1064" s="8">
        <v>88.15</v>
      </c>
      <c r="N1064" s="8">
        <v>268.68</v>
      </c>
      <c r="O1064" s="8">
        <v>75.16</v>
      </c>
      <c r="P1064" s="8">
        <f t="shared" si="497"/>
        <v>431.99</v>
      </c>
      <c r="Q1064" s="8">
        <f t="shared" si="495"/>
        <v>6579.2076999999999</v>
      </c>
      <c r="R1064" s="11" t="s">
        <v>121</v>
      </c>
      <c r="S1064" s="9">
        <f t="shared" si="498"/>
        <v>912.05385261035383</v>
      </c>
      <c r="T1064" s="25">
        <v>0</v>
      </c>
      <c r="AC1064" s="84">
        <v>8000</v>
      </c>
      <c r="AD1064" s="84">
        <v>30000</v>
      </c>
      <c r="AE1064" s="84">
        <v>100</v>
      </c>
      <c r="AF1064" s="84">
        <v>6</v>
      </c>
      <c r="AG1064" s="84">
        <v>10</v>
      </c>
      <c r="AH1064" s="84">
        <v>35000</v>
      </c>
    </row>
    <row r="1065" spans="1:34" ht="20.100000000000001" customHeight="1">
      <c r="A1065" s="65">
        <v>45016</v>
      </c>
      <c r="B1065" s="64">
        <v>0.36805555555555558</v>
      </c>
      <c r="C1065" s="8">
        <v>122</v>
      </c>
      <c r="D1065" s="8">
        <v>463030</v>
      </c>
      <c r="E1065" s="8">
        <f t="shared" si="496"/>
        <v>11120</v>
      </c>
      <c r="F1065" s="9">
        <v>7.7619999999999996</v>
      </c>
      <c r="G1065" s="9">
        <v>66</v>
      </c>
      <c r="H1065" s="54"/>
      <c r="I1065" s="8">
        <v>904</v>
      </c>
      <c r="J1065" s="8">
        <f t="shared" ref="J1065:J1070" si="499">E1065*I1065/1000</f>
        <v>10052.48</v>
      </c>
      <c r="K1065" s="54"/>
      <c r="L1065" s="9">
        <v>24.1</v>
      </c>
      <c r="M1065" s="8">
        <v>53.56</v>
      </c>
      <c r="N1065" s="8">
        <v>191.42</v>
      </c>
      <c r="O1065" s="8">
        <v>22.85</v>
      </c>
      <c r="P1065" s="8">
        <f t="shared" si="497"/>
        <v>267.83</v>
      </c>
      <c r="Q1065" s="8">
        <f>E1065*P1065/1000</f>
        <v>2978.2695999999996</v>
      </c>
      <c r="R1065" s="11" t="s">
        <v>121</v>
      </c>
      <c r="S1065" s="9">
        <f t="shared" si="498"/>
        <v>407.20734691400173</v>
      </c>
      <c r="T1065" s="25">
        <v>0</v>
      </c>
      <c r="AC1065" s="84">
        <v>8000</v>
      </c>
      <c r="AD1065" s="84">
        <v>30000</v>
      </c>
      <c r="AE1065" s="84">
        <v>100</v>
      </c>
      <c r="AF1065" s="84">
        <v>6</v>
      </c>
      <c r="AG1065" s="84">
        <v>10</v>
      </c>
      <c r="AH1065" s="84">
        <v>35000</v>
      </c>
    </row>
    <row r="1066" spans="1:34" ht="20.100000000000001" customHeight="1">
      <c r="A1066" s="65">
        <v>45022</v>
      </c>
      <c r="B1066" s="64">
        <v>0.36736111111111108</v>
      </c>
      <c r="C1066" s="8">
        <v>149</v>
      </c>
      <c r="D1066" s="8">
        <v>476940</v>
      </c>
      <c r="E1066" s="8">
        <f t="shared" si="496"/>
        <v>13910</v>
      </c>
      <c r="F1066" s="9">
        <v>8.0500000000000007</v>
      </c>
      <c r="G1066" s="9">
        <v>90.8</v>
      </c>
      <c r="H1066" s="54"/>
      <c r="I1066" s="8">
        <v>1428</v>
      </c>
      <c r="J1066" s="8">
        <f t="shared" si="499"/>
        <v>19863.48</v>
      </c>
      <c r="K1066" s="54"/>
      <c r="L1066" s="9">
        <v>82.59</v>
      </c>
      <c r="M1066" s="8">
        <v>76.510000000000005</v>
      </c>
      <c r="N1066" s="8">
        <v>210.18</v>
      </c>
      <c r="O1066" s="8">
        <v>45.39</v>
      </c>
      <c r="P1066" s="8">
        <f t="shared" si="497"/>
        <v>332.08</v>
      </c>
      <c r="Q1066" s="8">
        <v>5386.5</v>
      </c>
      <c r="R1066" s="11" t="s">
        <v>121</v>
      </c>
      <c r="S1066" s="9">
        <f t="shared" si="498"/>
        <v>634.19921494632217</v>
      </c>
      <c r="T1066" s="25">
        <v>0</v>
      </c>
      <c r="AC1066" s="84">
        <v>8000</v>
      </c>
      <c r="AD1066" s="84">
        <v>30000</v>
      </c>
      <c r="AE1066" s="84">
        <v>100</v>
      </c>
      <c r="AF1066" s="84">
        <v>6</v>
      </c>
      <c r="AG1066" s="84">
        <v>10</v>
      </c>
      <c r="AH1066" s="84">
        <v>35000</v>
      </c>
    </row>
    <row r="1067" spans="1:34" ht="20.100000000000001" customHeight="1">
      <c r="A1067" s="65">
        <v>45030</v>
      </c>
      <c r="B1067" s="64">
        <v>0.37083333333333335</v>
      </c>
      <c r="C1067" s="8">
        <v>194</v>
      </c>
      <c r="D1067" s="8">
        <v>495280</v>
      </c>
      <c r="E1067" s="8">
        <f>D1067-D1066</f>
        <v>18340</v>
      </c>
      <c r="F1067" s="9">
        <v>8.3580000000000005</v>
      </c>
      <c r="G1067" s="9">
        <v>48.8</v>
      </c>
      <c r="H1067" s="54"/>
      <c r="I1067" s="8">
        <v>1129</v>
      </c>
      <c r="J1067" s="8">
        <f t="shared" si="499"/>
        <v>20705.86</v>
      </c>
      <c r="K1067" s="54"/>
      <c r="L1067" s="9">
        <v>94.14</v>
      </c>
      <c r="M1067" s="8">
        <v>83.86</v>
      </c>
      <c r="N1067" s="8">
        <v>178.53</v>
      </c>
      <c r="O1067" s="8">
        <v>47.48</v>
      </c>
      <c r="P1067" s="8">
        <f t="shared" si="497"/>
        <v>309.87</v>
      </c>
      <c r="Q1067" s="8">
        <v>4972</v>
      </c>
      <c r="R1067" s="11" t="s">
        <v>121</v>
      </c>
      <c r="S1067" s="9">
        <f t="shared" si="498"/>
        <v>778.01438804410941</v>
      </c>
      <c r="T1067" s="25">
        <v>0</v>
      </c>
      <c r="AC1067" s="84">
        <v>8000</v>
      </c>
      <c r="AD1067" s="84">
        <v>30000</v>
      </c>
      <c r="AE1067" s="84">
        <v>100</v>
      </c>
      <c r="AF1067" s="84">
        <v>6</v>
      </c>
      <c r="AG1067" s="84">
        <v>10</v>
      </c>
      <c r="AH1067" s="84">
        <v>35000</v>
      </c>
    </row>
    <row r="1068" spans="1:34" ht="20.100000000000001" customHeight="1">
      <c r="A1068" s="65">
        <v>45037</v>
      </c>
      <c r="B1068" s="64">
        <v>0.3611111111111111</v>
      </c>
      <c r="C1068" s="8">
        <v>170</v>
      </c>
      <c r="D1068" s="8">
        <v>9989</v>
      </c>
      <c r="E1068" s="8">
        <v>14709</v>
      </c>
      <c r="F1068" s="9">
        <v>8.2590000000000003</v>
      </c>
      <c r="G1068" s="9">
        <v>50.8</v>
      </c>
      <c r="H1068" s="54"/>
      <c r="I1068" s="8">
        <v>1557</v>
      </c>
      <c r="J1068" s="8">
        <f t="shared" si="499"/>
        <v>22901.913</v>
      </c>
      <c r="K1068" s="54"/>
      <c r="L1068" s="9">
        <v>119.5</v>
      </c>
      <c r="M1068" s="8">
        <v>203.71044000000001</v>
      </c>
      <c r="N1068" s="8">
        <v>229.95680999999999</v>
      </c>
      <c r="O1068" s="8">
        <v>32.224049999999998</v>
      </c>
      <c r="P1068" s="8">
        <f t="shared" si="497"/>
        <v>465.89129999999994</v>
      </c>
      <c r="Q1068" s="8">
        <f t="shared" ref="Q1068:Q1073" si="500">E1068*P1068/1000</f>
        <v>6852.7951316999988</v>
      </c>
      <c r="R1068" s="11" t="s">
        <v>120</v>
      </c>
      <c r="S1068" s="9">
        <f t="shared" si="498"/>
        <v>903.6663734538057</v>
      </c>
      <c r="T1068" s="25">
        <v>0</v>
      </c>
      <c r="AC1068" s="84">
        <v>8000</v>
      </c>
      <c r="AD1068" s="84">
        <v>30000</v>
      </c>
      <c r="AE1068" s="84">
        <v>100</v>
      </c>
      <c r="AF1068" s="84">
        <v>6</v>
      </c>
      <c r="AG1068" s="84">
        <v>10</v>
      </c>
      <c r="AH1068" s="84">
        <v>35000</v>
      </c>
    </row>
    <row r="1069" spans="1:34" ht="20.100000000000001" customHeight="1">
      <c r="A1069" s="65">
        <v>45044</v>
      </c>
      <c r="B1069" s="64">
        <v>0.36249999999999999</v>
      </c>
      <c r="C1069" s="8">
        <v>156</v>
      </c>
      <c r="D1069" s="8">
        <v>26620</v>
      </c>
      <c r="E1069" s="8">
        <f t="shared" ref="E1069:E1074" si="501">D1069-D1068</f>
        <v>16631</v>
      </c>
      <c r="F1069" s="9">
        <v>7.76</v>
      </c>
      <c r="G1069" s="9">
        <v>126.8</v>
      </c>
      <c r="H1069" s="54"/>
      <c r="I1069" s="8">
        <v>1219</v>
      </c>
      <c r="J1069" s="8">
        <f t="shared" si="499"/>
        <v>20273.188999999998</v>
      </c>
      <c r="K1069" s="54"/>
      <c r="L1069" s="9">
        <v>35.79</v>
      </c>
      <c r="M1069" s="8">
        <v>143.98848000000001</v>
      </c>
      <c r="N1069" s="8">
        <v>257.53339</v>
      </c>
      <c r="O1069" s="8">
        <v>27.987850000000002</v>
      </c>
      <c r="P1069" s="8">
        <f t="shared" ref="P1069:P1074" si="502">M1069+N1069+O1069</f>
        <v>429.50972000000002</v>
      </c>
      <c r="Q1069" s="8">
        <f t="shared" si="500"/>
        <v>7143.1761533200006</v>
      </c>
      <c r="R1069" s="11" t="s">
        <v>121</v>
      </c>
      <c r="S1069" s="9">
        <f t="shared" ref="S1069:S1074" si="503">((O1069*14/87)+(N1069*14/101)+(M1069*14/117))*(E1069/1000)</f>
        <v>955.13297105122524</v>
      </c>
      <c r="T1069" s="25">
        <v>0</v>
      </c>
      <c r="AC1069" s="84">
        <v>8000</v>
      </c>
      <c r="AD1069" s="84">
        <v>30000</v>
      </c>
      <c r="AE1069" s="84">
        <v>100</v>
      </c>
      <c r="AF1069" s="84">
        <v>6</v>
      </c>
      <c r="AG1069" s="84">
        <v>10</v>
      </c>
      <c r="AH1069" s="84">
        <v>35000</v>
      </c>
    </row>
    <row r="1070" spans="1:34" ht="20.100000000000001" customHeight="1">
      <c r="A1070" s="65">
        <v>45051</v>
      </c>
      <c r="B1070" s="64">
        <v>0.36736111111111108</v>
      </c>
      <c r="C1070" s="8">
        <v>165</v>
      </c>
      <c r="D1070" s="8">
        <v>42070</v>
      </c>
      <c r="E1070" s="8">
        <f t="shared" si="501"/>
        <v>15450</v>
      </c>
      <c r="F1070" s="9">
        <v>8.0399999999999991</v>
      </c>
      <c r="G1070" s="9">
        <v>30.4</v>
      </c>
      <c r="H1070" s="54"/>
      <c r="I1070" s="8">
        <v>1319</v>
      </c>
      <c r="J1070" s="8">
        <f t="shared" si="499"/>
        <v>20378.55</v>
      </c>
      <c r="K1070" s="54"/>
      <c r="L1070" s="9">
        <v>73.02</v>
      </c>
      <c r="M1070" s="8">
        <v>72.198570000000004</v>
      </c>
      <c r="N1070" s="8">
        <v>200.05099000000001</v>
      </c>
      <c r="O1070" s="8">
        <v>20.267700000000001</v>
      </c>
      <c r="P1070" s="8">
        <f t="shared" si="502"/>
        <v>292.51726000000002</v>
      </c>
      <c r="Q1070" s="8">
        <f t="shared" si="500"/>
        <v>4519.3916670000008</v>
      </c>
      <c r="R1070" s="11" t="s">
        <v>120</v>
      </c>
      <c r="S1070" s="9">
        <f t="shared" si="503"/>
        <v>612.29051880741656</v>
      </c>
      <c r="T1070" s="25">
        <v>13.595179999999999</v>
      </c>
      <c r="AC1070" s="84">
        <v>8000</v>
      </c>
      <c r="AD1070" s="84">
        <v>30000</v>
      </c>
      <c r="AE1070" s="84">
        <v>100</v>
      </c>
      <c r="AF1070" s="84">
        <v>6</v>
      </c>
      <c r="AG1070" s="84">
        <v>10</v>
      </c>
      <c r="AH1070" s="84">
        <v>35000</v>
      </c>
    </row>
    <row r="1071" spans="1:34" ht="20.100000000000001" customHeight="1">
      <c r="A1071" s="65">
        <v>45058</v>
      </c>
      <c r="B1071" s="64">
        <v>0.3666666666666667</v>
      </c>
      <c r="C1071" s="8">
        <v>161</v>
      </c>
      <c r="D1071" s="8">
        <v>58230</v>
      </c>
      <c r="E1071" s="8">
        <f t="shared" si="501"/>
        <v>16160</v>
      </c>
      <c r="F1071" s="9">
        <v>8.0399999999999991</v>
      </c>
      <c r="G1071" s="9">
        <v>30.4</v>
      </c>
      <c r="H1071" s="54"/>
      <c r="I1071" s="8">
        <v>1205</v>
      </c>
      <c r="J1071" s="8">
        <f t="shared" ref="J1071:J1080" si="504">E1071*I1071/1000</f>
        <v>19472.8</v>
      </c>
      <c r="K1071" s="54"/>
      <c r="L1071" s="9">
        <v>77.349999999999994</v>
      </c>
      <c r="M1071" s="8">
        <v>75.739999999999995</v>
      </c>
      <c r="N1071" s="8">
        <v>208.12</v>
      </c>
      <c r="O1071" s="8">
        <v>47.06</v>
      </c>
      <c r="P1071" s="8">
        <f t="shared" si="502"/>
        <v>330.92</v>
      </c>
      <c r="Q1071" s="8">
        <f t="shared" si="500"/>
        <v>5347.6671999999999</v>
      </c>
      <c r="R1071" s="11" t="s">
        <v>121</v>
      </c>
      <c r="S1071" s="9">
        <f t="shared" si="503"/>
        <v>735.02299746536994</v>
      </c>
      <c r="T1071" s="25">
        <v>12.02</v>
      </c>
      <c r="AC1071" s="84">
        <v>8000</v>
      </c>
      <c r="AD1071" s="84">
        <v>30000</v>
      </c>
      <c r="AE1071" s="84">
        <v>100</v>
      </c>
      <c r="AF1071" s="84">
        <v>6</v>
      </c>
      <c r="AG1071" s="84">
        <v>10</v>
      </c>
      <c r="AH1071" s="84">
        <v>35000</v>
      </c>
    </row>
    <row r="1072" spans="1:34" ht="20.100000000000001" customHeight="1">
      <c r="A1072" s="65">
        <v>45065</v>
      </c>
      <c r="B1072" s="64">
        <v>0.37013888888888885</v>
      </c>
      <c r="C1072" s="8">
        <v>172</v>
      </c>
      <c r="D1072" s="8">
        <v>74390</v>
      </c>
      <c r="E1072" s="8">
        <f t="shared" si="501"/>
        <v>16160</v>
      </c>
      <c r="F1072" s="9">
        <v>7.93</v>
      </c>
      <c r="G1072" s="9">
        <v>33.6</v>
      </c>
      <c r="H1072" s="54"/>
      <c r="I1072" s="8">
        <v>1350</v>
      </c>
      <c r="J1072" s="8">
        <f t="shared" si="504"/>
        <v>21816</v>
      </c>
      <c r="K1072" s="54"/>
      <c r="L1072" s="9">
        <v>102.4</v>
      </c>
      <c r="M1072" s="8">
        <v>71.992739999999998</v>
      </c>
      <c r="N1072" s="8">
        <v>251.01646</v>
      </c>
      <c r="O1072" s="8">
        <v>91.483980000000003</v>
      </c>
      <c r="P1072" s="8">
        <f t="shared" si="502"/>
        <v>414.49317999999994</v>
      </c>
      <c r="Q1072" s="8">
        <f t="shared" si="500"/>
        <v>6698.2097887999989</v>
      </c>
      <c r="R1072" s="11" t="s">
        <v>120</v>
      </c>
      <c r="S1072" s="9">
        <f t="shared" si="503"/>
        <v>939.38785690256395</v>
      </c>
      <c r="T1072" s="25">
        <v>27.731480000000001</v>
      </c>
      <c r="AC1072" s="84">
        <v>8000</v>
      </c>
      <c r="AD1072" s="84">
        <v>30000</v>
      </c>
      <c r="AE1072" s="84">
        <v>100</v>
      </c>
      <c r="AF1072" s="84">
        <v>6</v>
      </c>
      <c r="AG1072" s="84">
        <v>10</v>
      </c>
      <c r="AH1072" s="84">
        <v>35000</v>
      </c>
    </row>
    <row r="1073" spans="1:34" ht="20.100000000000001" customHeight="1">
      <c r="A1073" s="65">
        <v>45072</v>
      </c>
      <c r="B1073" s="64">
        <v>0.38194444444444442</v>
      </c>
      <c r="C1073" s="8">
        <v>141</v>
      </c>
      <c r="D1073" s="8">
        <v>87500</v>
      </c>
      <c r="E1073" s="8">
        <f t="shared" si="501"/>
        <v>13110</v>
      </c>
      <c r="F1073" s="9">
        <v>8.1240000000000006</v>
      </c>
      <c r="G1073" s="9">
        <v>46</v>
      </c>
      <c r="H1073" s="54"/>
      <c r="I1073" s="8">
        <v>1565</v>
      </c>
      <c r="J1073" s="8">
        <f t="shared" si="504"/>
        <v>20517.150000000001</v>
      </c>
      <c r="K1073" s="54"/>
      <c r="L1073" s="9">
        <v>109.9</v>
      </c>
      <c r="M1073" s="8">
        <v>84.049819999999997</v>
      </c>
      <c r="N1073" s="8">
        <v>201.63460000000001</v>
      </c>
      <c r="O1073" s="8">
        <v>107.79107</v>
      </c>
      <c r="P1073" s="8">
        <f t="shared" si="502"/>
        <v>393.47548999999998</v>
      </c>
      <c r="Q1073" s="8">
        <f t="shared" si="500"/>
        <v>5158.4636738999998</v>
      </c>
      <c r="R1073" s="11" t="s">
        <v>120</v>
      </c>
      <c r="S1073" s="9">
        <f t="shared" si="503"/>
        <v>725.66843457612902</v>
      </c>
      <c r="T1073" s="25">
        <v>32.56185</v>
      </c>
      <c r="AC1073" s="84">
        <v>8000</v>
      </c>
      <c r="AD1073" s="84">
        <v>30000</v>
      </c>
      <c r="AE1073" s="84">
        <v>100</v>
      </c>
      <c r="AF1073" s="84">
        <v>6</v>
      </c>
      <c r="AG1073" s="84">
        <v>10</v>
      </c>
      <c r="AH1073" s="84">
        <v>35000</v>
      </c>
    </row>
    <row r="1074" spans="1:34" ht="20.100000000000001" customHeight="1">
      <c r="A1074" s="65">
        <v>45079</v>
      </c>
      <c r="B1074" s="64">
        <v>0.37222222222222223</v>
      </c>
      <c r="C1074" s="8">
        <v>135</v>
      </c>
      <c r="D1074" s="8">
        <v>99980</v>
      </c>
      <c r="E1074" s="8">
        <f t="shared" si="501"/>
        <v>12480</v>
      </c>
      <c r="F1074" s="9">
        <v>8.3000000000000007</v>
      </c>
      <c r="G1074" s="9">
        <v>30.4</v>
      </c>
      <c r="H1074" s="54"/>
      <c r="I1074" s="8">
        <v>1543</v>
      </c>
      <c r="J1074" s="8">
        <f t="shared" si="504"/>
        <v>19256.64</v>
      </c>
      <c r="K1074" s="54"/>
      <c r="L1074" s="9">
        <v>96.94</v>
      </c>
      <c r="M1074" s="8">
        <v>101.94</v>
      </c>
      <c r="N1074" s="8">
        <v>229.67</v>
      </c>
      <c r="O1074" s="8">
        <v>4.25</v>
      </c>
      <c r="P1074" s="8">
        <f t="shared" si="502"/>
        <v>335.86</v>
      </c>
      <c r="Q1074" s="8">
        <f t="shared" ref="Q1074:Q1080" si="505">E1074*P1074/1000</f>
        <v>4191.5328</v>
      </c>
      <c r="R1074" s="11" t="s">
        <v>121</v>
      </c>
      <c r="S1074" s="9">
        <f t="shared" si="503"/>
        <v>558.07193280983279</v>
      </c>
      <c r="T1074" s="25">
        <v>135.88999999999999</v>
      </c>
      <c r="AC1074" s="84">
        <v>8000</v>
      </c>
      <c r="AD1074" s="84">
        <v>30000</v>
      </c>
      <c r="AE1074" s="84">
        <v>100</v>
      </c>
      <c r="AF1074" s="84">
        <v>6</v>
      </c>
      <c r="AG1074" s="84">
        <v>10</v>
      </c>
      <c r="AH1074" s="84">
        <v>35000</v>
      </c>
    </row>
    <row r="1075" spans="1:34" ht="20.100000000000001" customHeight="1">
      <c r="A1075" s="65">
        <v>45086</v>
      </c>
      <c r="B1075" s="64">
        <v>0.37986111111111115</v>
      </c>
      <c r="C1075" s="8">
        <v>165</v>
      </c>
      <c r="D1075" s="8">
        <v>116430</v>
      </c>
      <c r="E1075" s="8">
        <f t="shared" ref="E1075:E1080" si="506">D1075-D1074</f>
        <v>16450</v>
      </c>
      <c r="F1075" s="9">
        <v>8.4480000000000004</v>
      </c>
      <c r="G1075" s="9">
        <v>38</v>
      </c>
      <c r="H1075" s="54"/>
      <c r="I1075" s="8">
        <v>1593</v>
      </c>
      <c r="J1075" s="8">
        <f t="shared" si="504"/>
        <v>26204.85</v>
      </c>
      <c r="K1075" s="54"/>
      <c r="L1075" s="9">
        <v>110.4</v>
      </c>
      <c r="M1075" s="8">
        <v>119.6375</v>
      </c>
      <c r="N1075" s="8">
        <v>153.3408</v>
      </c>
      <c r="O1075" s="8">
        <v>5.5119100000000003</v>
      </c>
      <c r="P1075" s="8">
        <f t="shared" ref="P1075:P1080" si="507">M1075+N1075+O1075</f>
        <v>278.49020999999999</v>
      </c>
      <c r="Q1075" s="8">
        <f t="shared" si="505"/>
        <v>4581.1639544999998</v>
      </c>
      <c r="R1075" s="11" t="s">
        <v>121</v>
      </c>
      <c r="S1075" s="9">
        <f t="shared" ref="S1075:S1080" si="508">((O1075*14/87)+(N1075*14/101)+(M1075*14/117))*(E1075/1000)</f>
        <v>599.72970307335436</v>
      </c>
      <c r="T1075" s="25">
        <v>87.44</v>
      </c>
      <c r="AC1075" s="84">
        <v>8000</v>
      </c>
      <c r="AD1075" s="84">
        <v>30000</v>
      </c>
      <c r="AE1075" s="84">
        <v>100</v>
      </c>
      <c r="AF1075" s="84">
        <v>6</v>
      </c>
      <c r="AG1075" s="84">
        <v>10</v>
      </c>
      <c r="AH1075" s="84">
        <v>35000</v>
      </c>
    </row>
    <row r="1076" spans="1:34" ht="20.100000000000001" customHeight="1">
      <c r="A1076" s="65">
        <v>45093</v>
      </c>
      <c r="B1076" s="64">
        <v>0.38194444444444442</v>
      </c>
      <c r="C1076" s="8">
        <v>105</v>
      </c>
      <c r="D1076" s="8">
        <v>125870</v>
      </c>
      <c r="E1076" s="8">
        <f t="shared" si="506"/>
        <v>9440</v>
      </c>
      <c r="F1076" s="9">
        <v>8.16</v>
      </c>
      <c r="G1076" s="9">
        <v>40</v>
      </c>
      <c r="H1076" s="54"/>
      <c r="I1076" s="8">
        <v>859</v>
      </c>
      <c r="J1076" s="8">
        <f>E1076*I1076/1000</f>
        <v>8108.96</v>
      </c>
      <c r="K1076" s="54"/>
      <c r="L1076" s="9">
        <v>48.11</v>
      </c>
      <c r="M1076" s="8">
        <v>49.06</v>
      </c>
      <c r="N1076" s="8">
        <v>157.27000000000001</v>
      </c>
      <c r="O1076" s="8">
        <v>6.07</v>
      </c>
      <c r="P1076" s="8">
        <f t="shared" si="507"/>
        <v>212.4</v>
      </c>
      <c r="Q1076" s="8">
        <f t="shared" si="505"/>
        <v>2005.056</v>
      </c>
      <c r="R1076" s="11" t="s">
        <v>121</v>
      </c>
      <c r="S1076" s="9">
        <f t="shared" si="508"/>
        <v>270.42778327190808</v>
      </c>
      <c r="T1076" s="25">
        <v>54.88</v>
      </c>
      <c r="AC1076" s="84">
        <v>8000</v>
      </c>
      <c r="AD1076" s="84">
        <v>30000</v>
      </c>
      <c r="AE1076" s="84">
        <v>100</v>
      </c>
      <c r="AF1076" s="84">
        <v>6</v>
      </c>
      <c r="AG1076" s="84">
        <v>10</v>
      </c>
      <c r="AH1076" s="84">
        <v>35000</v>
      </c>
    </row>
    <row r="1077" spans="1:34" ht="20.100000000000001" customHeight="1">
      <c r="A1077" s="65">
        <v>45100</v>
      </c>
      <c r="B1077" s="64">
        <v>0.38541666666666669</v>
      </c>
      <c r="C1077" s="8">
        <v>87</v>
      </c>
      <c r="D1077" s="8">
        <v>138170</v>
      </c>
      <c r="E1077" s="8">
        <f t="shared" si="506"/>
        <v>12300</v>
      </c>
      <c r="F1077" s="9">
        <v>8.41</v>
      </c>
      <c r="G1077" s="9">
        <v>34.799999999999997</v>
      </c>
      <c r="H1077" s="54"/>
      <c r="I1077" s="8">
        <v>1201</v>
      </c>
      <c r="J1077" s="8">
        <f t="shared" ref="J1077" si="509">E1077*I1077/1000</f>
        <v>14772.3</v>
      </c>
      <c r="K1077" s="54"/>
      <c r="L1077" s="9">
        <v>92.15</v>
      </c>
      <c r="M1077" s="8">
        <v>28.83</v>
      </c>
      <c r="N1077" s="8">
        <v>237.96</v>
      </c>
      <c r="O1077" s="8">
        <v>4.9740000000000002</v>
      </c>
      <c r="P1077" s="8">
        <f t="shared" si="507"/>
        <v>271.76400000000001</v>
      </c>
      <c r="Q1077" s="8">
        <f t="shared" si="505"/>
        <v>3342.6972000000001</v>
      </c>
      <c r="R1077" s="11" t="s">
        <v>121</v>
      </c>
      <c r="S1077" s="9">
        <f t="shared" si="508"/>
        <v>457.98695561099879</v>
      </c>
      <c r="T1077" s="25">
        <v>35.08</v>
      </c>
      <c r="AC1077" s="84">
        <v>8000</v>
      </c>
      <c r="AD1077" s="84">
        <v>30000</v>
      </c>
      <c r="AE1077" s="84">
        <v>100</v>
      </c>
      <c r="AF1077" s="84">
        <v>6</v>
      </c>
      <c r="AG1077" s="84">
        <v>10</v>
      </c>
      <c r="AH1077" s="84">
        <v>35000</v>
      </c>
    </row>
    <row r="1078" spans="1:34" ht="20.100000000000001" customHeight="1">
      <c r="A1078" s="65">
        <v>45107</v>
      </c>
      <c r="B1078" s="64">
        <v>0.37916666666666665</v>
      </c>
      <c r="C1078" s="8">
        <v>127</v>
      </c>
      <c r="D1078" s="8">
        <v>149760</v>
      </c>
      <c r="E1078" s="8">
        <f t="shared" si="506"/>
        <v>11590</v>
      </c>
      <c r="F1078" s="9">
        <v>7.7</v>
      </c>
      <c r="G1078" s="9">
        <v>34.4</v>
      </c>
      <c r="H1078" s="54"/>
      <c r="I1078" s="8">
        <v>815</v>
      </c>
      <c r="J1078" s="8">
        <f>E1078*I1078/1000</f>
        <v>9445.85</v>
      </c>
      <c r="K1078" s="54"/>
      <c r="L1078" s="9">
        <v>46.48</v>
      </c>
      <c r="M1078" s="8">
        <v>11.676</v>
      </c>
      <c r="N1078" s="8">
        <v>153.12799999999999</v>
      </c>
      <c r="O1078" s="8">
        <v>8.2110000000000003</v>
      </c>
      <c r="P1078" s="8">
        <f t="shared" si="507"/>
        <v>173.01499999999999</v>
      </c>
      <c r="Q1078" s="8">
        <f t="shared" si="505"/>
        <v>2005.2438499999998</v>
      </c>
      <c r="R1078" s="11" t="s">
        <v>121</v>
      </c>
      <c r="S1078" s="9">
        <f t="shared" si="508"/>
        <v>277.51214120982922</v>
      </c>
      <c r="T1078" s="25">
        <v>26.254999999999999</v>
      </c>
      <c r="AC1078" s="84">
        <v>8000</v>
      </c>
      <c r="AD1078" s="84">
        <v>30000</v>
      </c>
      <c r="AE1078" s="84">
        <v>100</v>
      </c>
      <c r="AF1078" s="84">
        <v>6</v>
      </c>
      <c r="AG1078" s="84">
        <v>10</v>
      </c>
      <c r="AH1078" s="84">
        <v>35000</v>
      </c>
    </row>
    <row r="1079" spans="1:34" ht="20.100000000000001" customHeight="1">
      <c r="A1079" s="65">
        <v>45114</v>
      </c>
      <c r="B1079" s="64">
        <v>0.36527777777777781</v>
      </c>
      <c r="C1079" s="8">
        <v>121</v>
      </c>
      <c r="D1079" s="8">
        <v>164000</v>
      </c>
      <c r="E1079" s="8">
        <f t="shared" si="506"/>
        <v>14240</v>
      </c>
      <c r="F1079" s="9">
        <v>7.7480000000000002</v>
      </c>
      <c r="G1079" s="9">
        <v>42</v>
      </c>
      <c r="H1079" s="54"/>
      <c r="I1079" s="8">
        <v>951.55</v>
      </c>
      <c r="J1079" s="8">
        <f>E1079*I1079/1000</f>
        <v>13550.072</v>
      </c>
      <c r="K1079" s="54"/>
      <c r="L1079" s="9">
        <v>56.86</v>
      </c>
      <c r="M1079" s="8">
        <v>11.348039999999999</v>
      </c>
      <c r="N1079" s="8">
        <v>136.99028999999999</v>
      </c>
      <c r="O1079" s="8">
        <v>10.35665</v>
      </c>
      <c r="P1079" s="8">
        <f t="shared" si="507"/>
        <v>158.69497999999999</v>
      </c>
      <c r="Q1079" s="8">
        <f>E1079*P1079/1000</f>
        <v>2259.8165151999997</v>
      </c>
      <c r="R1079" s="11" t="s">
        <v>120</v>
      </c>
      <c r="S1079" s="9">
        <f t="shared" si="508"/>
        <v>313.46833188659474</v>
      </c>
      <c r="T1079" s="25">
        <v>11.4499</v>
      </c>
      <c r="AC1079" s="84">
        <v>8000</v>
      </c>
      <c r="AD1079" s="84">
        <v>30000</v>
      </c>
      <c r="AE1079" s="84">
        <v>100</v>
      </c>
      <c r="AF1079" s="84">
        <v>6</v>
      </c>
      <c r="AG1079" s="84">
        <v>10</v>
      </c>
      <c r="AH1079" s="84">
        <v>35000</v>
      </c>
    </row>
    <row r="1080" spans="1:34" ht="20.100000000000001" customHeight="1">
      <c r="A1080" s="65">
        <v>45121</v>
      </c>
      <c r="B1080" s="64">
        <v>0.37291666666666662</v>
      </c>
      <c r="C1080" s="8">
        <v>191</v>
      </c>
      <c r="D1080" s="8">
        <v>182050</v>
      </c>
      <c r="E1080" s="8">
        <f t="shared" si="506"/>
        <v>18050</v>
      </c>
      <c r="F1080" s="9">
        <v>7.72</v>
      </c>
      <c r="G1080" s="9">
        <v>73.599999999999994</v>
      </c>
      <c r="H1080" s="54"/>
      <c r="I1080" s="8">
        <v>859</v>
      </c>
      <c r="J1080" s="8">
        <f t="shared" si="504"/>
        <v>15504.95</v>
      </c>
      <c r="K1080" s="54"/>
      <c r="L1080" s="9">
        <v>46.75</v>
      </c>
      <c r="M1080" s="8">
        <v>7.86</v>
      </c>
      <c r="N1080" s="8">
        <v>112.74</v>
      </c>
      <c r="O1080" s="8">
        <v>7.24</v>
      </c>
      <c r="P1080" s="8">
        <f t="shared" si="507"/>
        <v>127.83999999999999</v>
      </c>
      <c r="Q1080" s="8">
        <f t="shared" si="505"/>
        <v>2307.5120000000002</v>
      </c>
      <c r="R1080" s="11" t="s">
        <v>121</v>
      </c>
      <c r="S1080" s="9">
        <f t="shared" si="508"/>
        <v>320.07879129133073</v>
      </c>
      <c r="T1080" s="25" t="s">
        <v>129</v>
      </c>
      <c r="AC1080" s="84">
        <v>8000</v>
      </c>
      <c r="AD1080" s="84">
        <v>30000</v>
      </c>
      <c r="AE1080" s="84">
        <v>100</v>
      </c>
      <c r="AF1080" s="84">
        <v>6</v>
      </c>
      <c r="AG1080" s="84">
        <v>10</v>
      </c>
      <c r="AH1080" s="84">
        <v>35000</v>
      </c>
    </row>
    <row r="1081" spans="1:34" ht="20.100000000000001" customHeight="1">
      <c r="A1081" s="65">
        <v>45128</v>
      </c>
      <c r="B1081" s="64">
        <v>0.37152777777777773</v>
      </c>
      <c r="C1081" s="8">
        <v>171</v>
      </c>
      <c r="D1081" s="8">
        <v>199120</v>
      </c>
      <c r="E1081" s="8">
        <f t="shared" ref="E1081:E1086" si="510">D1081-D1080</f>
        <v>17070</v>
      </c>
      <c r="F1081" s="9">
        <v>8.0459999999999994</v>
      </c>
      <c r="G1081" s="9">
        <v>51.2</v>
      </c>
      <c r="H1081" s="54"/>
      <c r="I1081" s="8">
        <v>1086</v>
      </c>
      <c r="J1081" s="8">
        <f t="shared" ref="J1081:J1086" si="511">E1081*I1081/1000</f>
        <v>18538.02</v>
      </c>
      <c r="K1081" s="54"/>
      <c r="L1081" s="9">
        <v>59.84</v>
      </c>
      <c r="M1081" s="8">
        <v>20.212199999999999</v>
      </c>
      <c r="N1081" s="8">
        <v>125.629</v>
      </c>
      <c r="O1081" s="8">
        <v>4.1550000000000002</v>
      </c>
      <c r="P1081" s="8">
        <f t="shared" ref="P1081:P1086" si="512">M1081+N1081+O1081</f>
        <v>149.99620000000002</v>
      </c>
      <c r="Q1081" s="8">
        <f t="shared" ref="Q1081:Q1086" si="513">E1081*P1081/1000</f>
        <v>2560.4351340000003</v>
      </c>
      <c r="R1081" s="11" t="s">
        <v>120</v>
      </c>
      <c r="S1081" s="9">
        <f t="shared" ref="S1081:S1086" si="514">((O1081*14/87)+(N1081*14/101)+(M1081*14/117))*(E1081/1000)</f>
        <v>349.95369724705199</v>
      </c>
      <c r="T1081" s="25" t="s">
        <v>129</v>
      </c>
      <c r="AC1081" s="84">
        <v>8000</v>
      </c>
      <c r="AD1081" s="84">
        <v>30000</v>
      </c>
      <c r="AE1081" s="84">
        <v>100</v>
      </c>
      <c r="AF1081" s="84">
        <v>6</v>
      </c>
      <c r="AG1081" s="84">
        <v>10</v>
      </c>
      <c r="AH1081" s="84">
        <v>35000</v>
      </c>
    </row>
    <row r="1082" spans="1:34" ht="20.100000000000001" customHeight="1">
      <c r="A1082" s="65">
        <v>45135</v>
      </c>
      <c r="B1082" s="64">
        <v>0.3756944444444445</v>
      </c>
      <c r="C1082" s="8">
        <v>200</v>
      </c>
      <c r="D1082" s="8">
        <v>218150</v>
      </c>
      <c r="E1082" s="8">
        <f t="shared" si="510"/>
        <v>19030</v>
      </c>
      <c r="F1082" s="9">
        <v>8.0109999999999992</v>
      </c>
      <c r="G1082" s="9">
        <v>48.8</v>
      </c>
      <c r="H1082" s="54"/>
      <c r="I1082" s="8">
        <v>1022</v>
      </c>
      <c r="J1082" s="8">
        <f t="shared" si="511"/>
        <v>19448.66</v>
      </c>
      <c r="K1082" s="54"/>
      <c r="L1082" s="9">
        <v>43.78</v>
      </c>
      <c r="M1082" s="8">
        <v>38.75</v>
      </c>
      <c r="N1082" s="8">
        <v>137.27000000000001</v>
      </c>
      <c r="O1082" s="8">
        <v>6.6</v>
      </c>
      <c r="P1082" s="8">
        <f t="shared" si="512"/>
        <v>182.62</v>
      </c>
      <c r="Q1082" s="8">
        <f t="shared" si="513"/>
        <v>3475.2586000000001</v>
      </c>
      <c r="R1082" s="11" t="s">
        <v>121</v>
      </c>
      <c r="S1082" s="9">
        <f t="shared" si="514"/>
        <v>470.54236161579024</v>
      </c>
      <c r="T1082" s="25" t="s">
        <v>129</v>
      </c>
      <c r="AC1082" s="84">
        <v>8000</v>
      </c>
      <c r="AD1082" s="84">
        <v>30000</v>
      </c>
      <c r="AE1082" s="84">
        <v>100</v>
      </c>
      <c r="AF1082" s="84">
        <v>6</v>
      </c>
      <c r="AG1082" s="84">
        <v>10</v>
      </c>
      <c r="AH1082" s="84">
        <v>35000</v>
      </c>
    </row>
    <row r="1083" spans="1:34" ht="20.100000000000001" customHeight="1">
      <c r="A1083" s="65">
        <v>45142</v>
      </c>
      <c r="B1083" s="64">
        <v>0.36388888888888887</v>
      </c>
      <c r="C1083" s="8">
        <v>166</v>
      </c>
      <c r="D1083" s="8">
        <v>233640</v>
      </c>
      <c r="E1083" s="8">
        <f t="shared" si="510"/>
        <v>15490</v>
      </c>
      <c r="F1083" s="9">
        <v>7.86</v>
      </c>
      <c r="G1083" s="9">
        <v>40</v>
      </c>
      <c r="H1083" s="54"/>
      <c r="I1083" s="8">
        <v>1194</v>
      </c>
      <c r="J1083" s="8">
        <f t="shared" si="511"/>
        <v>18495.060000000001</v>
      </c>
      <c r="K1083" s="54"/>
      <c r="L1083" s="9">
        <v>71.55</v>
      </c>
      <c r="M1083" s="8">
        <v>131.72</v>
      </c>
      <c r="N1083" s="8">
        <v>90.65</v>
      </c>
      <c r="O1083" s="8">
        <v>8.75</v>
      </c>
      <c r="P1083" s="8">
        <f t="shared" si="512"/>
        <v>231.12</v>
      </c>
      <c r="Q1083" s="8">
        <f t="shared" si="513"/>
        <v>3580.0488000000005</v>
      </c>
      <c r="R1083" s="11" t="s">
        <v>121</v>
      </c>
      <c r="S1083" s="9">
        <f t="shared" si="514"/>
        <v>460.59143291167311</v>
      </c>
      <c r="T1083" s="25" t="s">
        <v>129</v>
      </c>
      <c r="AC1083" s="84">
        <v>8000</v>
      </c>
      <c r="AD1083" s="84">
        <v>30000</v>
      </c>
      <c r="AE1083" s="84">
        <v>100</v>
      </c>
      <c r="AF1083" s="84">
        <v>6</v>
      </c>
      <c r="AG1083" s="84">
        <v>10</v>
      </c>
      <c r="AH1083" s="84">
        <v>35000</v>
      </c>
    </row>
    <row r="1084" spans="1:34" ht="20.100000000000001" customHeight="1">
      <c r="A1084" s="65">
        <v>45149</v>
      </c>
      <c r="B1084" s="64">
        <v>0.36319444444444443</v>
      </c>
      <c r="C1084" s="8">
        <v>184</v>
      </c>
      <c r="D1084" s="8">
        <v>250990</v>
      </c>
      <c r="E1084" s="8">
        <f t="shared" si="510"/>
        <v>17350</v>
      </c>
      <c r="F1084" s="9">
        <v>7.77</v>
      </c>
      <c r="G1084" s="9">
        <v>35.200000000000003</v>
      </c>
      <c r="H1084" s="54"/>
      <c r="I1084" s="8">
        <v>1054</v>
      </c>
      <c r="J1084" s="8">
        <f t="shared" si="511"/>
        <v>18286.900000000001</v>
      </c>
      <c r="K1084" s="54"/>
      <c r="L1084" s="9">
        <v>63.03</v>
      </c>
      <c r="M1084" s="8">
        <v>25.28</v>
      </c>
      <c r="N1084" s="8">
        <v>151.06</v>
      </c>
      <c r="O1084" s="8">
        <v>16.899999999999999</v>
      </c>
      <c r="P1084" s="8">
        <f t="shared" si="512"/>
        <v>193.24</v>
      </c>
      <c r="Q1084" s="8">
        <f t="shared" si="513"/>
        <v>3352.7139999999999</v>
      </c>
      <c r="R1084" s="11" t="s">
        <v>121</v>
      </c>
      <c r="S1084" s="9">
        <f t="shared" si="514"/>
        <v>462.95885331769256</v>
      </c>
      <c r="T1084" s="25" t="s">
        <v>129</v>
      </c>
      <c r="AC1084" s="84">
        <v>8000</v>
      </c>
      <c r="AD1084" s="84">
        <v>30000</v>
      </c>
      <c r="AE1084" s="84">
        <v>100</v>
      </c>
      <c r="AF1084" s="84">
        <v>6</v>
      </c>
      <c r="AG1084" s="84">
        <v>10</v>
      </c>
      <c r="AH1084" s="84">
        <v>35000</v>
      </c>
    </row>
    <row r="1085" spans="1:34" ht="20.100000000000001" customHeight="1">
      <c r="A1085" s="65">
        <v>45156</v>
      </c>
      <c r="B1085" s="64">
        <v>0.36944444444444446</v>
      </c>
      <c r="C1085" s="8">
        <v>161</v>
      </c>
      <c r="D1085" s="8">
        <v>266100</v>
      </c>
      <c r="E1085" s="8">
        <f t="shared" si="510"/>
        <v>15110</v>
      </c>
      <c r="F1085" s="9">
        <v>7.34</v>
      </c>
      <c r="G1085" s="9">
        <v>59.2</v>
      </c>
      <c r="H1085" s="54"/>
      <c r="I1085" s="8">
        <v>996</v>
      </c>
      <c r="J1085" s="8">
        <f t="shared" si="511"/>
        <v>15049.56</v>
      </c>
      <c r="K1085" s="54"/>
      <c r="L1085" s="9">
        <v>34.840000000000003</v>
      </c>
      <c r="M1085" s="8">
        <v>13.75</v>
      </c>
      <c r="N1085" s="8">
        <v>168.93</v>
      </c>
      <c r="O1085" s="8">
        <v>8.5500000000000007</v>
      </c>
      <c r="P1085" s="8">
        <f t="shared" si="512"/>
        <v>191.23000000000002</v>
      </c>
      <c r="Q1085" s="8">
        <f t="shared" si="513"/>
        <v>2889.4853000000003</v>
      </c>
      <c r="R1085" s="11" t="s">
        <v>121</v>
      </c>
      <c r="S1085" s="9">
        <f t="shared" si="514"/>
        <v>399.46610436338062</v>
      </c>
      <c r="T1085" s="25" t="s">
        <v>122</v>
      </c>
      <c r="AC1085" s="84">
        <v>8000</v>
      </c>
      <c r="AD1085" s="84">
        <v>30000</v>
      </c>
      <c r="AE1085" s="84">
        <v>100</v>
      </c>
      <c r="AF1085" s="84">
        <v>6</v>
      </c>
      <c r="AG1085" s="84">
        <v>10</v>
      </c>
      <c r="AH1085" s="84">
        <v>35000</v>
      </c>
    </row>
    <row r="1086" spans="1:34" ht="20.100000000000001" customHeight="1">
      <c r="A1086" s="65">
        <v>45163</v>
      </c>
      <c r="B1086" s="64">
        <v>0.3756944444444445</v>
      </c>
      <c r="C1086" s="8">
        <v>190</v>
      </c>
      <c r="D1086" s="8">
        <v>284060</v>
      </c>
      <c r="E1086" s="8">
        <f t="shared" si="510"/>
        <v>17960</v>
      </c>
      <c r="F1086" s="9">
        <v>7.79</v>
      </c>
      <c r="G1086" s="9">
        <v>46.4</v>
      </c>
      <c r="H1086" s="54"/>
      <c r="I1086" s="8">
        <v>1303</v>
      </c>
      <c r="J1086" s="8">
        <f t="shared" si="511"/>
        <v>23401.88</v>
      </c>
      <c r="K1086" s="54"/>
      <c r="L1086" s="9">
        <v>81.47</v>
      </c>
      <c r="M1086" s="8">
        <v>26.466650000000001</v>
      </c>
      <c r="N1086" s="8">
        <v>110.61559</v>
      </c>
      <c r="O1086" s="8">
        <v>8.1795600000000004</v>
      </c>
      <c r="P1086" s="8">
        <f t="shared" si="512"/>
        <v>145.26180000000002</v>
      </c>
      <c r="Q1086" s="8">
        <f t="shared" si="513"/>
        <v>2608.9019280000002</v>
      </c>
      <c r="R1086" s="11" t="s">
        <v>121</v>
      </c>
      <c r="S1086" s="9">
        <f t="shared" si="514"/>
        <v>355.89634181102736</v>
      </c>
      <c r="T1086" s="25" t="s">
        <v>122</v>
      </c>
      <c r="AC1086" s="84">
        <v>8000</v>
      </c>
      <c r="AD1086" s="84">
        <v>30000</v>
      </c>
      <c r="AE1086" s="84">
        <v>100</v>
      </c>
      <c r="AF1086" s="84">
        <v>6</v>
      </c>
      <c r="AG1086" s="84">
        <v>10</v>
      </c>
      <c r="AH1086" s="84">
        <v>35000</v>
      </c>
    </row>
    <row r="1087" spans="1:34" ht="20.100000000000001" customHeight="1">
      <c r="A1087" s="65">
        <v>45170</v>
      </c>
      <c r="B1087" s="64">
        <v>0.375</v>
      </c>
      <c r="C1087" s="8">
        <v>179</v>
      </c>
      <c r="D1087" s="8">
        <v>301000</v>
      </c>
      <c r="E1087" s="8">
        <f t="shared" ref="E1087:E1092" si="515">D1087-D1086</f>
        <v>16940</v>
      </c>
      <c r="F1087" s="9">
        <v>7.742</v>
      </c>
      <c r="G1087" s="9">
        <v>35.6</v>
      </c>
      <c r="H1087" s="54"/>
      <c r="I1087" s="8">
        <v>1251</v>
      </c>
      <c r="J1087" s="8">
        <f t="shared" ref="J1087:J1092" si="516">E1087*I1087/1000</f>
        <v>21191.94</v>
      </c>
      <c r="K1087" s="54"/>
      <c r="L1087" s="9">
        <v>97.21</v>
      </c>
      <c r="M1087" s="8">
        <v>16.847349999999999</v>
      </c>
      <c r="N1087" s="8">
        <v>190.01136</v>
      </c>
      <c r="O1087" s="8">
        <v>30.562819999999999</v>
      </c>
      <c r="P1087" s="8">
        <f t="shared" ref="P1087:P1092" si="517">M1087+N1087+O1087</f>
        <v>237.42152999999999</v>
      </c>
      <c r="Q1087" s="8">
        <f t="shared" ref="Q1087:Q1092" si="518">E1087*P1087/1000</f>
        <v>4021.9207182</v>
      </c>
      <c r="R1087" s="11" t="s">
        <v>121</v>
      </c>
      <c r="S1087" s="9">
        <f t="shared" ref="S1087:S1092" si="519">((O1087*14/87)+(N1087*14/101)+(M1087*14/117))*(E1087/1000)</f>
        <v>563.63251605800997</v>
      </c>
      <c r="T1087" s="25" t="s">
        <v>129</v>
      </c>
      <c r="AC1087" s="84">
        <v>8000</v>
      </c>
      <c r="AD1087" s="84">
        <v>30000</v>
      </c>
      <c r="AE1087" s="84">
        <v>100</v>
      </c>
      <c r="AF1087" s="84">
        <v>6</v>
      </c>
      <c r="AG1087" s="84">
        <v>10</v>
      </c>
      <c r="AH1087" s="84">
        <v>35000</v>
      </c>
    </row>
    <row r="1088" spans="1:34" ht="20.100000000000001" customHeight="1">
      <c r="A1088" s="65">
        <v>45177</v>
      </c>
      <c r="B1088" s="64">
        <v>0.37291666666666662</v>
      </c>
      <c r="C1088" s="8">
        <v>182</v>
      </c>
      <c r="D1088" s="8">
        <v>318250</v>
      </c>
      <c r="E1088" s="8">
        <f t="shared" si="515"/>
        <v>17250</v>
      </c>
      <c r="F1088" s="9">
        <v>7.8159999999999998</v>
      </c>
      <c r="G1088" s="9">
        <v>38.799999999999997</v>
      </c>
      <c r="H1088" s="54"/>
      <c r="I1088" s="8">
        <v>1094</v>
      </c>
      <c r="J1088" s="8">
        <f t="shared" si="516"/>
        <v>18871.5</v>
      </c>
      <c r="K1088" s="54"/>
      <c r="L1088" s="9">
        <v>63.12</v>
      </c>
      <c r="M1088" s="8">
        <v>15.63</v>
      </c>
      <c r="N1088" s="8">
        <v>148.33000000000001</v>
      </c>
      <c r="O1088" s="8">
        <v>12.94</v>
      </c>
      <c r="P1088" s="8">
        <f t="shared" si="517"/>
        <v>176.9</v>
      </c>
      <c r="Q1088" s="8">
        <f t="shared" si="518"/>
        <v>3051.5250000000001</v>
      </c>
      <c r="R1088" s="11" t="s">
        <v>121</v>
      </c>
      <c r="S1088" s="9">
        <f t="shared" si="519"/>
        <v>422.85182577408938</v>
      </c>
      <c r="T1088" s="25" t="s">
        <v>129</v>
      </c>
      <c r="AC1088" s="84">
        <v>8000</v>
      </c>
      <c r="AD1088" s="84">
        <v>30000</v>
      </c>
      <c r="AE1088" s="84">
        <v>100</v>
      </c>
      <c r="AF1088" s="84">
        <v>6</v>
      </c>
      <c r="AG1088" s="84">
        <v>10</v>
      </c>
      <c r="AH1088" s="84">
        <v>35000</v>
      </c>
    </row>
    <row r="1089" spans="1:34" ht="20.100000000000001" customHeight="1">
      <c r="A1089" s="65">
        <v>45184</v>
      </c>
      <c r="B1089" s="64">
        <v>0.3756944444444445</v>
      </c>
      <c r="C1089" s="8">
        <v>169</v>
      </c>
      <c r="D1089" s="8">
        <v>334100</v>
      </c>
      <c r="E1089" s="8">
        <f t="shared" si="515"/>
        <v>15850</v>
      </c>
      <c r="F1089" s="9">
        <v>7.2939999999999996</v>
      </c>
      <c r="G1089" s="9">
        <v>64</v>
      </c>
      <c r="H1089" s="54"/>
      <c r="I1089" s="8">
        <v>1326</v>
      </c>
      <c r="J1089" s="8">
        <f t="shared" si="516"/>
        <v>21017.1</v>
      </c>
      <c r="K1089" s="54"/>
      <c r="L1089" s="9">
        <v>59.75</v>
      </c>
      <c r="M1089" s="8">
        <v>119.503</v>
      </c>
      <c r="N1089" s="8">
        <v>156.351</v>
      </c>
      <c r="O1089" s="8">
        <v>28.373000000000001</v>
      </c>
      <c r="P1089" s="8">
        <f t="shared" si="517"/>
        <v>304.22699999999998</v>
      </c>
      <c r="Q1089" s="8">
        <f t="shared" si="518"/>
        <v>4821.997949999999</v>
      </c>
      <c r="R1089" s="11" t="s">
        <v>121</v>
      </c>
      <c r="S1089" s="9">
        <f t="shared" si="519"/>
        <v>642.5223901459907</v>
      </c>
      <c r="T1089" s="25" t="s">
        <v>129</v>
      </c>
      <c r="AC1089" s="84">
        <v>8000</v>
      </c>
      <c r="AD1089" s="84">
        <v>30000</v>
      </c>
      <c r="AE1089" s="84">
        <v>100</v>
      </c>
      <c r="AF1089" s="84">
        <v>6</v>
      </c>
      <c r="AG1089" s="84">
        <v>10</v>
      </c>
      <c r="AH1089" s="84">
        <v>35000</v>
      </c>
    </row>
    <row r="1090" spans="1:34" ht="20.100000000000001" customHeight="1">
      <c r="A1090" s="65">
        <v>45191</v>
      </c>
      <c r="B1090" s="64">
        <v>0.37152777777777773</v>
      </c>
      <c r="C1090" s="8">
        <v>178</v>
      </c>
      <c r="D1090" s="8">
        <v>350900</v>
      </c>
      <c r="E1090" s="8">
        <f t="shared" si="515"/>
        <v>16800</v>
      </c>
      <c r="F1090" s="9">
        <v>7.98</v>
      </c>
      <c r="G1090" s="9">
        <v>39.6</v>
      </c>
      <c r="H1090" s="54"/>
      <c r="I1090" s="8">
        <v>1325</v>
      </c>
      <c r="J1090" s="8">
        <f t="shared" si="516"/>
        <v>22260</v>
      </c>
      <c r="K1090" s="54"/>
      <c r="L1090" s="9">
        <v>108.9</v>
      </c>
      <c r="M1090" s="8">
        <v>19.762</v>
      </c>
      <c r="N1090" s="8">
        <v>171.27</v>
      </c>
      <c r="O1090" s="8">
        <v>21.693000000000001</v>
      </c>
      <c r="P1090" s="8">
        <f t="shared" si="517"/>
        <v>212.72500000000002</v>
      </c>
      <c r="Q1090" s="8">
        <f t="shared" si="518"/>
        <v>3573.7800000000007</v>
      </c>
      <c r="R1090" s="11" t="s">
        <v>121</v>
      </c>
      <c r="S1090" s="9">
        <f t="shared" si="519"/>
        <v>497.21124409310966</v>
      </c>
      <c r="T1090" s="25">
        <v>5.1440000000000001</v>
      </c>
      <c r="AC1090" s="84">
        <v>8000</v>
      </c>
      <c r="AD1090" s="84">
        <v>30000</v>
      </c>
      <c r="AE1090" s="84">
        <v>100</v>
      </c>
      <c r="AF1090" s="84">
        <v>6</v>
      </c>
      <c r="AG1090" s="84">
        <v>10</v>
      </c>
      <c r="AH1090" s="84">
        <v>35000</v>
      </c>
    </row>
    <row r="1091" spans="1:34" ht="20.100000000000001" customHeight="1">
      <c r="A1091" s="65">
        <v>45198</v>
      </c>
      <c r="B1091" s="64">
        <v>0.38263888888888892</v>
      </c>
      <c r="C1091" s="8">
        <v>147</v>
      </c>
      <c r="D1091" s="8">
        <v>365650</v>
      </c>
      <c r="E1091" s="8">
        <f t="shared" si="515"/>
        <v>14750</v>
      </c>
      <c r="F1091" s="9">
        <v>7.93</v>
      </c>
      <c r="G1091" s="9">
        <v>57.6</v>
      </c>
      <c r="H1091" s="54"/>
      <c r="I1091" s="8">
        <v>1455</v>
      </c>
      <c r="J1091" s="8">
        <f t="shared" si="516"/>
        <v>21461.25</v>
      </c>
      <c r="K1091" s="54"/>
      <c r="L1091" s="9">
        <v>109.2</v>
      </c>
      <c r="M1091" s="8">
        <v>49.354999999999997</v>
      </c>
      <c r="N1091" s="8">
        <v>202.398</v>
      </c>
      <c r="O1091" s="8">
        <v>27.381</v>
      </c>
      <c r="P1091" s="8">
        <f t="shared" si="517"/>
        <v>279.13400000000001</v>
      </c>
      <c r="Q1091" s="8">
        <f t="shared" si="518"/>
        <v>4117.2264999999998</v>
      </c>
      <c r="R1091" s="11" t="s">
        <v>121</v>
      </c>
      <c r="S1091" s="9">
        <f t="shared" si="519"/>
        <v>565.91373296799168</v>
      </c>
      <c r="T1091" s="25">
        <v>4.1280000000000001</v>
      </c>
      <c r="AC1091" s="84">
        <v>8000</v>
      </c>
      <c r="AD1091" s="84">
        <v>30000</v>
      </c>
      <c r="AE1091" s="84">
        <v>100</v>
      </c>
      <c r="AF1091" s="84">
        <v>6</v>
      </c>
      <c r="AG1091" s="84">
        <v>10</v>
      </c>
      <c r="AH1091" s="84">
        <v>35000</v>
      </c>
    </row>
    <row r="1092" spans="1:34" ht="20.100000000000001" customHeight="1">
      <c r="A1092" s="65">
        <v>45205</v>
      </c>
      <c r="B1092" s="64">
        <v>0.37083333333333335</v>
      </c>
      <c r="C1092" s="8">
        <v>152</v>
      </c>
      <c r="D1092" s="8">
        <v>379800</v>
      </c>
      <c r="E1092" s="8">
        <f t="shared" si="515"/>
        <v>14150</v>
      </c>
      <c r="F1092" s="9">
        <v>7.84</v>
      </c>
      <c r="G1092" s="9">
        <v>58.4</v>
      </c>
      <c r="H1092" s="54"/>
      <c r="I1092" s="8">
        <v>1552</v>
      </c>
      <c r="J1092" s="8">
        <f t="shared" si="516"/>
        <v>21960.799999999999</v>
      </c>
      <c r="K1092" s="54"/>
      <c r="L1092" s="9">
        <v>131.47999999999999</v>
      </c>
      <c r="M1092" s="8">
        <v>30.466570000000001</v>
      </c>
      <c r="N1092" s="8">
        <v>185.54004</v>
      </c>
      <c r="O1092" s="8">
        <v>50.684620000000002</v>
      </c>
      <c r="P1092" s="8">
        <f t="shared" si="517"/>
        <v>266.69123000000002</v>
      </c>
      <c r="Q1092" s="8">
        <f t="shared" si="518"/>
        <v>3773.6809045</v>
      </c>
      <c r="R1092" s="11" t="s">
        <v>120</v>
      </c>
      <c r="S1092" s="9">
        <f t="shared" si="519"/>
        <v>530.90997550835004</v>
      </c>
      <c r="T1092" s="25">
        <v>0</v>
      </c>
      <c r="AC1092" s="84">
        <v>8000</v>
      </c>
      <c r="AD1092" s="84">
        <v>30000</v>
      </c>
      <c r="AE1092" s="84">
        <v>100</v>
      </c>
      <c r="AF1092" s="84">
        <v>6</v>
      </c>
      <c r="AG1092" s="84">
        <v>10</v>
      </c>
      <c r="AH1092" s="84">
        <v>35000</v>
      </c>
    </row>
    <row r="1093" spans="1:34" ht="20.100000000000001" customHeight="1">
      <c r="A1093" s="65">
        <v>45212</v>
      </c>
      <c r="B1093" s="64">
        <v>0.37152777777777773</v>
      </c>
      <c r="C1093" s="8">
        <v>168</v>
      </c>
      <c r="D1093" s="8">
        <v>395630</v>
      </c>
      <c r="E1093" s="8">
        <f t="shared" ref="E1093:E1098" si="520">D1093-D1092</f>
        <v>15830</v>
      </c>
      <c r="F1093" s="9">
        <v>7.9</v>
      </c>
      <c r="G1093" s="9">
        <v>43.6</v>
      </c>
      <c r="H1093" s="54"/>
      <c r="I1093" s="8">
        <v>1289</v>
      </c>
      <c r="J1093" s="8">
        <f t="shared" ref="J1093:J1146" si="521">E1093*I1093/1000</f>
        <v>20404.87</v>
      </c>
      <c r="K1093" s="54"/>
      <c r="L1093" s="9">
        <v>73.42</v>
      </c>
      <c r="M1093" s="8">
        <v>5.55</v>
      </c>
      <c r="N1093" s="8">
        <v>203.71499</v>
      </c>
      <c r="O1093" s="8">
        <v>25.12</v>
      </c>
      <c r="P1093" s="8">
        <f t="shared" ref="P1093:P1146" si="522">M1093+N1093+O1093</f>
        <v>234.38499000000002</v>
      </c>
      <c r="Q1093" s="8">
        <f t="shared" ref="Q1093:Q1146" si="523">E1093*P1093/1000</f>
        <v>3710.3143917000002</v>
      </c>
      <c r="R1093" s="11" t="s">
        <v>120</v>
      </c>
      <c r="S1093" s="9">
        <f t="shared" ref="S1093:S1146" si="524">((O1093*14/87)+(N1093*14/101)+(M1093*14/117))*(E1093/1000)</f>
        <v>521.50546393691559</v>
      </c>
      <c r="T1093" s="25">
        <v>0</v>
      </c>
      <c r="AC1093" s="84">
        <v>8000</v>
      </c>
      <c r="AD1093" s="84">
        <v>30000</v>
      </c>
      <c r="AE1093" s="84">
        <v>100</v>
      </c>
      <c r="AF1093" s="84">
        <v>6</v>
      </c>
      <c r="AG1093" s="84">
        <v>10</v>
      </c>
      <c r="AH1093" s="84">
        <v>35000</v>
      </c>
    </row>
    <row r="1094" spans="1:34" ht="20.100000000000001" customHeight="1">
      <c r="A1094" s="65">
        <v>45219</v>
      </c>
      <c r="B1094" s="64">
        <v>0.3756944444444445</v>
      </c>
      <c r="C1094" s="8">
        <v>140</v>
      </c>
      <c r="D1094" s="8">
        <v>408690</v>
      </c>
      <c r="E1094" s="8">
        <f t="shared" si="520"/>
        <v>13060</v>
      </c>
      <c r="F1094" s="9">
        <v>7.7859999999999996</v>
      </c>
      <c r="G1094" s="9">
        <v>65.599999999999994</v>
      </c>
      <c r="H1094" s="54"/>
      <c r="I1094" s="8">
        <v>1230</v>
      </c>
      <c r="J1094" s="8">
        <f t="shared" si="521"/>
        <v>16063.8</v>
      </c>
      <c r="K1094" s="54"/>
      <c r="L1094" s="9">
        <v>76.89</v>
      </c>
      <c r="M1094" s="8">
        <v>89.135000000000005</v>
      </c>
      <c r="N1094" s="8">
        <v>139.91399999999999</v>
      </c>
      <c r="O1094" s="8">
        <v>29.309000000000001</v>
      </c>
      <c r="P1094" s="8">
        <f t="shared" si="522"/>
        <v>258.358</v>
      </c>
      <c r="Q1094" s="8">
        <f t="shared" si="523"/>
        <v>3374.1554799999999</v>
      </c>
      <c r="R1094" s="11" t="s">
        <v>121</v>
      </c>
      <c r="S1094" s="9">
        <f t="shared" si="524"/>
        <v>454.17635055609543</v>
      </c>
      <c r="T1094" s="25">
        <v>0</v>
      </c>
      <c r="AC1094" s="84">
        <v>8000</v>
      </c>
      <c r="AD1094" s="84">
        <v>30000</v>
      </c>
      <c r="AE1094" s="84">
        <v>100</v>
      </c>
      <c r="AF1094" s="84">
        <v>6</v>
      </c>
      <c r="AG1094" s="84">
        <v>10</v>
      </c>
      <c r="AH1094" s="84">
        <v>35000</v>
      </c>
    </row>
    <row r="1095" spans="1:34" ht="20.100000000000001" customHeight="1">
      <c r="A1095" s="65">
        <v>45226</v>
      </c>
      <c r="B1095" s="64">
        <v>0.37152777777777773</v>
      </c>
      <c r="C1095" s="8">
        <v>146</v>
      </c>
      <c r="D1095" s="8">
        <v>423310</v>
      </c>
      <c r="E1095" s="8">
        <f t="shared" si="520"/>
        <v>14620</v>
      </c>
      <c r="F1095" s="9">
        <v>7.64</v>
      </c>
      <c r="G1095" s="9">
        <v>38.4</v>
      </c>
      <c r="H1095" s="54"/>
      <c r="I1095" s="8">
        <v>1292</v>
      </c>
      <c r="J1095" s="8">
        <f t="shared" si="521"/>
        <v>18889.04</v>
      </c>
      <c r="K1095" s="54"/>
      <c r="L1095" s="9">
        <v>77.73</v>
      </c>
      <c r="M1095" s="8">
        <v>125.81406</v>
      </c>
      <c r="N1095" s="8">
        <v>109.94002</v>
      </c>
      <c r="O1095" s="8">
        <v>17.879639999999998</v>
      </c>
      <c r="P1095" s="8">
        <f t="shared" si="522"/>
        <v>253.63371999999998</v>
      </c>
      <c r="Q1095" s="8">
        <f t="shared" si="523"/>
        <v>3708.1249863999997</v>
      </c>
      <c r="R1095" s="11" t="s">
        <v>120</v>
      </c>
      <c r="S1095" s="9">
        <f t="shared" si="524"/>
        <v>484.96101397723555</v>
      </c>
      <c r="T1095" s="25"/>
      <c r="U1095" t="s">
        <v>131</v>
      </c>
      <c r="AC1095" s="84">
        <v>8000</v>
      </c>
      <c r="AD1095" s="84">
        <v>30000</v>
      </c>
      <c r="AE1095" s="84">
        <v>100</v>
      </c>
      <c r="AF1095" s="84">
        <v>6</v>
      </c>
      <c r="AG1095" s="84">
        <v>10</v>
      </c>
      <c r="AH1095" s="84">
        <v>35000</v>
      </c>
    </row>
    <row r="1096" spans="1:34" ht="20.100000000000001" customHeight="1">
      <c r="A1096" s="65">
        <v>45233</v>
      </c>
      <c r="B1096" s="64">
        <v>0.3756944444444445</v>
      </c>
      <c r="C1096" s="8">
        <v>151</v>
      </c>
      <c r="D1096" s="8">
        <v>437450</v>
      </c>
      <c r="E1096" s="8">
        <f t="shared" si="520"/>
        <v>14140</v>
      </c>
      <c r="F1096" s="9">
        <v>7.6</v>
      </c>
      <c r="G1096" s="9">
        <v>61.2</v>
      </c>
      <c r="H1096" s="54"/>
      <c r="I1096" s="8">
        <v>914.8</v>
      </c>
      <c r="J1096" s="8">
        <f t="shared" si="521"/>
        <v>12935.272000000001</v>
      </c>
      <c r="K1096" s="54"/>
      <c r="L1096" s="9">
        <v>37</v>
      </c>
      <c r="M1096" s="8">
        <v>101</v>
      </c>
      <c r="N1096" s="8">
        <v>105</v>
      </c>
      <c r="O1096" s="8">
        <v>30</v>
      </c>
      <c r="P1096" s="8">
        <f t="shared" si="522"/>
        <v>236</v>
      </c>
      <c r="Q1096" s="8">
        <f t="shared" si="523"/>
        <v>3337.04</v>
      </c>
      <c r="R1096" s="11" t="s">
        <v>120</v>
      </c>
      <c r="S1096" s="9">
        <f t="shared" si="524"/>
        <v>444.95061597406425</v>
      </c>
      <c r="T1096" s="25">
        <v>0</v>
      </c>
      <c r="AC1096" s="84">
        <v>8000</v>
      </c>
      <c r="AD1096" s="84">
        <v>30000</v>
      </c>
      <c r="AE1096" s="84">
        <v>100</v>
      </c>
      <c r="AF1096" s="84">
        <v>6</v>
      </c>
      <c r="AG1096" s="84">
        <v>10</v>
      </c>
      <c r="AH1096" s="84">
        <v>35000</v>
      </c>
    </row>
    <row r="1097" spans="1:34" ht="20.100000000000001" customHeight="1">
      <c r="A1097" s="65">
        <v>45240</v>
      </c>
      <c r="B1097" s="64">
        <v>0.37152777777777773</v>
      </c>
      <c r="C1097" s="8">
        <v>166</v>
      </c>
      <c r="D1097" s="8">
        <v>452930</v>
      </c>
      <c r="E1097" s="8">
        <f t="shared" si="520"/>
        <v>15480</v>
      </c>
      <c r="F1097" s="9">
        <v>7.9</v>
      </c>
      <c r="G1097" s="9">
        <v>26.4</v>
      </c>
      <c r="H1097" s="54"/>
      <c r="I1097" s="8">
        <v>1546</v>
      </c>
      <c r="J1097" s="8">
        <f t="shared" si="521"/>
        <v>23932.080000000002</v>
      </c>
      <c r="K1097" s="54"/>
      <c r="L1097" s="9">
        <v>112.7</v>
      </c>
      <c r="M1097" s="8">
        <v>165.6</v>
      </c>
      <c r="N1097" s="8">
        <v>165.3</v>
      </c>
      <c r="O1097" s="8">
        <v>43.4</v>
      </c>
      <c r="P1097" s="8">
        <f t="shared" si="522"/>
        <v>374.29999999999995</v>
      </c>
      <c r="Q1097" s="8">
        <f t="shared" si="523"/>
        <v>5794.1639999999989</v>
      </c>
      <c r="R1097" s="11" t="s">
        <v>120</v>
      </c>
      <c r="S1097" s="9">
        <f t="shared" si="524"/>
        <v>769.54429792263056</v>
      </c>
      <c r="T1097" s="25">
        <v>0</v>
      </c>
      <c r="AC1097" s="84">
        <v>8000</v>
      </c>
      <c r="AD1097" s="84">
        <v>30000</v>
      </c>
      <c r="AE1097" s="84">
        <v>100</v>
      </c>
      <c r="AF1097" s="84">
        <v>6</v>
      </c>
      <c r="AG1097" s="84">
        <v>10</v>
      </c>
      <c r="AH1097" s="84">
        <v>35000</v>
      </c>
    </row>
    <row r="1098" spans="1:34" ht="18.75" customHeight="1">
      <c r="A1098" s="65">
        <v>45247</v>
      </c>
      <c r="B1098" s="64">
        <v>0.375</v>
      </c>
      <c r="C1098" s="8">
        <v>160</v>
      </c>
      <c r="D1098" s="8">
        <v>467940</v>
      </c>
      <c r="E1098" s="8">
        <f t="shared" si="520"/>
        <v>15010</v>
      </c>
      <c r="F1098" s="9">
        <v>7.7270000000000003</v>
      </c>
      <c r="G1098" s="9">
        <v>30.4</v>
      </c>
      <c r="H1098" s="54"/>
      <c r="I1098" s="8">
        <v>1329</v>
      </c>
      <c r="J1098" s="8">
        <f t="shared" si="521"/>
        <v>19948.29</v>
      </c>
      <c r="K1098" s="54"/>
      <c r="L1098" s="9">
        <v>90.65</v>
      </c>
      <c r="M1098" s="8">
        <v>94.738</v>
      </c>
      <c r="N1098" s="8">
        <v>89.353999999999999</v>
      </c>
      <c r="O1098" s="8">
        <v>97.79</v>
      </c>
      <c r="P1098" s="8">
        <f t="shared" si="522"/>
        <v>281.88200000000001</v>
      </c>
      <c r="Q1098" s="8">
        <f t="shared" si="523"/>
        <v>4231.04882</v>
      </c>
      <c r="R1098" s="11" t="s">
        <v>121</v>
      </c>
      <c r="S1098" s="9">
        <f t="shared" si="524"/>
        <v>592.26751820072195</v>
      </c>
      <c r="T1098" s="25">
        <v>0</v>
      </c>
      <c r="AC1098" s="84">
        <v>8000</v>
      </c>
      <c r="AD1098" s="84">
        <v>30000</v>
      </c>
      <c r="AE1098" s="84">
        <v>100</v>
      </c>
      <c r="AF1098" s="84">
        <v>6</v>
      </c>
      <c r="AG1098" s="84">
        <v>10</v>
      </c>
      <c r="AH1098" s="84">
        <v>35000</v>
      </c>
    </row>
    <row r="1099" spans="1:34" ht="18.75" customHeight="1">
      <c r="A1099" s="65">
        <v>45254</v>
      </c>
      <c r="B1099" s="64">
        <v>0.36805555555555558</v>
      </c>
      <c r="C1099" s="8">
        <v>143</v>
      </c>
      <c r="D1099" s="8">
        <v>481380</v>
      </c>
      <c r="E1099" s="8">
        <f t="shared" ref="E1099" si="525">D1099-D1098</f>
        <v>13440</v>
      </c>
      <c r="F1099" s="9">
        <v>7.6340000000000003</v>
      </c>
      <c r="G1099" s="9">
        <v>61.6</v>
      </c>
      <c r="H1099" s="54"/>
      <c r="I1099" s="8">
        <v>1399</v>
      </c>
      <c r="J1099" s="8">
        <f t="shared" ref="J1099:J1105" si="526">E1099*I1099/1000</f>
        <v>18802.560000000001</v>
      </c>
      <c r="K1099" s="54"/>
      <c r="L1099" s="9">
        <v>47.57</v>
      </c>
      <c r="M1099" s="8">
        <v>81.567999999999998</v>
      </c>
      <c r="N1099" s="8">
        <v>180.18100000000001</v>
      </c>
      <c r="O1099" s="8">
        <v>28.407</v>
      </c>
      <c r="P1099" s="8">
        <f t="shared" ref="P1099:P1105" si="527">M1099+N1099+O1099</f>
        <v>290.15600000000001</v>
      </c>
      <c r="Q1099" s="8">
        <f t="shared" ref="Q1099:Q1105" si="528">E1099*P1099/1000</f>
        <v>3899.6966400000001</v>
      </c>
      <c r="R1099" s="11" t="s">
        <v>121</v>
      </c>
      <c r="S1099" s="9">
        <f t="shared" ref="S1099:S1105" si="529">((O1099*14/87)+(N1099*14/101)+(M1099*14/117))*(E1099/1000)</f>
        <v>528.28741112447585</v>
      </c>
      <c r="T1099" s="25">
        <v>0</v>
      </c>
      <c r="AC1099" s="84">
        <v>8000</v>
      </c>
      <c r="AD1099" s="84">
        <v>30000</v>
      </c>
      <c r="AE1099" s="84">
        <v>100</v>
      </c>
      <c r="AF1099" s="84">
        <v>6</v>
      </c>
      <c r="AG1099" s="84">
        <v>10</v>
      </c>
      <c r="AH1099" s="84">
        <v>35000</v>
      </c>
    </row>
    <row r="1100" spans="1:34" ht="20.100000000000001" customHeight="1">
      <c r="A1100" s="65">
        <v>45261</v>
      </c>
      <c r="B1100" s="64">
        <v>0.37152777777777773</v>
      </c>
      <c r="C1100" s="8">
        <v>165</v>
      </c>
      <c r="D1100" s="8">
        <v>496890</v>
      </c>
      <c r="E1100" s="8">
        <f>D1100-D1099</f>
        <v>15510</v>
      </c>
      <c r="F1100" s="9">
        <v>8.2330000000000005</v>
      </c>
      <c r="G1100" s="9">
        <v>64.8</v>
      </c>
      <c r="H1100" s="54"/>
      <c r="I1100" s="8">
        <v>1707</v>
      </c>
      <c r="J1100" s="8">
        <f t="shared" si="526"/>
        <v>26475.57</v>
      </c>
      <c r="K1100" s="54"/>
      <c r="L1100" s="9">
        <v>167.1</v>
      </c>
      <c r="M1100" s="8">
        <v>147.05133000000001</v>
      </c>
      <c r="N1100" s="8">
        <v>179.82492999999999</v>
      </c>
      <c r="O1100" s="8">
        <v>60.134880000000003</v>
      </c>
      <c r="P1100" s="8">
        <f t="shared" si="527"/>
        <v>387.01114000000001</v>
      </c>
      <c r="Q1100" s="8">
        <f t="shared" si="528"/>
        <v>6002.5427813999995</v>
      </c>
      <c r="R1100" s="11" t="s">
        <v>120</v>
      </c>
      <c r="S1100" s="9">
        <f t="shared" si="529"/>
        <v>809.60634735758595</v>
      </c>
      <c r="T1100" s="25">
        <v>0</v>
      </c>
      <c r="AC1100" s="84">
        <v>8000</v>
      </c>
      <c r="AD1100" s="84">
        <v>30000</v>
      </c>
      <c r="AE1100" s="84">
        <v>100</v>
      </c>
      <c r="AF1100" s="84">
        <v>6</v>
      </c>
      <c r="AG1100" s="84">
        <v>10</v>
      </c>
      <c r="AH1100" s="84">
        <v>35000</v>
      </c>
    </row>
    <row r="1101" spans="1:34" ht="18.75" customHeight="1">
      <c r="A1101" s="65">
        <v>45268</v>
      </c>
      <c r="B1101" s="64">
        <v>0.37361111111111112</v>
      </c>
      <c r="C1101" s="8">
        <v>88</v>
      </c>
      <c r="D1101" s="8">
        <v>4520</v>
      </c>
      <c r="E1101" s="8">
        <v>7620</v>
      </c>
      <c r="F1101" s="9">
        <v>7.75</v>
      </c>
      <c r="G1101" s="9">
        <v>51.2</v>
      </c>
      <c r="H1101" s="54"/>
      <c r="I1101" s="8">
        <v>1348</v>
      </c>
      <c r="J1101" s="8">
        <f t="shared" si="526"/>
        <v>10271.76</v>
      </c>
      <c r="K1101" s="54"/>
      <c r="L1101" s="9">
        <v>48.6</v>
      </c>
      <c r="M1101" s="8">
        <v>368.70299999999997</v>
      </c>
      <c r="N1101" s="8">
        <v>142.108</v>
      </c>
      <c r="O1101" s="8">
        <v>21.244</v>
      </c>
      <c r="P1101" s="8">
        <f t="shared" si="527"/>
        <v>532.05499999999995</v>
      </c>
      <c r="Q1101" s="8">
        <f t="shared" si="528"/>
        <v>4054.2590999999998</v>
      </c>
      <c r="R1101" s="11" t="s">
        <v>121</v>
      </c>
      <c r="S1101" s="9">
        <f t="shared" si="529"/>
        <v>512.33086016335324</v>
      </c>
      <c r="T1101" s="25">
        <v>0</v>
      </c>
      <c r="AC1101" s="84">
        <v>8000</v>
      </c>
      <c r="AD1101" s="84">
        <v>30000</v>
      </c>
      <c r="AE1101" s="84">
        <v>100</v>
      </c>
      <c r="AF1101" s="84">
        <v>6</v>
      </c>
      <c r="AG1101" s="84">
        <v>10</v>
      </c>
      <c r="AH1101" s="84">
        <v>35000</v>
      </c>
    </row>
    <row r="1102" spans="1:34" ht="18.75" customHeight="1">
      <c r="A1102" s="65">
        <v>45275</v>
      </c>
      <c r="B1102" s="64">
        <v>0.375</v>
      </c>
      <c r="C1102" s="8">
        <v>103</v>
      </c>
      <c r="D1102" s="8">
        <v>13810</v>
      </c>
      <c r="E1102" s="8">
        <f t="shared" ref="E1102:E1104" si="530">D1102-D1101</f>
        <v>9290</v>
      </c>
      <c r="F1102" s="9">
        <v>7.7</v>
      </c>
      <c r="G1102" s="9">
        <v>20.8</v>
      </c>
      <c r="H1102" s="54"/>
      <c r="I1102" s="8">
        <v>872.2</v>
      </c>
      <c r="J1102" s="8">
        <f t="shared" si="526"/>
        <v>8102.7380000000003</v>
      </c>
      <c r="K1102" s="54"/>
      <c r="L1102" s="9">
        <v>4.1210000000000004</v>
      </c>
      <c r="M1102" s="8">
        <v>7.79</v>
      </c>
      <c r="N1102" s="8">
        <v>209.81700000000001</v>
      </c>
      <c r="O1102" s="8">
        <v>21</v>
      </c>
      <c r="P1102" s="8">
        <f t="shared" si="527"/>
        <v>238.607</v>
      </c>
      <c r="Q1102" s="8">
        <f t="shared" si="528"/>
        <v>2216.6590299999998</v>
      </c>
      <c r="R1102" s="11" t="s">
        <v>120</v>
      </c>
      <c r="S1102" s="9">
        <f t="shared" si="529"/>
        <v>310.23947244168971</v>
      </c>
      <c r="T1102" s="25">
        <v>0</v>
      </c>
      <c r="AC1102" s="84">
        <v>8000</v>
      </c>
      <c r="AD1102" s="84">
        <v>30000</v>
      </c>
      <c r="AE1102" s="84">
        <v>100</v>
      </c>
      <c r="AF1102" s="84">
        <v>6</v>
      </c>
      <c r="AG1102" s="84">
        <v>10</v>
      </c>
      <c r="AH1102" s="84">
        <v>35000</v>
      </c>
    </row>
    <row r="1103" spans="1:34" ht="18.75" customHeight="1">
      <c r="A1103" s="65">
        <v>45282</v>
      </c>
      <c r="B1103" s="64">
        <v>0.375</v>
      </c>
      <c r="C1103" s="8">
        <v>115</v>
      </c>
      <c r="D1103" s="8">
        <v>24310</v>
      </c>
      <c r="E1103" s="8">
        <f t="shared" si="530"/>
        <v>10500</v>
      </c>
      <c r="F1103" s="9">
        <v>8.0269999999999992</v>
      </c>
      <c r="G1103" s="9">
        <v>34</v>
      </c>
      <c r="H1103" s="54"/>
      <c r="I1103" s="8">
        <v>1458</v>
      </c>
      <c r="J1103" s="8">
        <f t="shared" si="526"/>
        <v>15309</v>
      </c>
      <c r="K1103" s="54"/>
      <c r="L1103" s="9">
        <v>81.099999999999994</v>
      </c>
      <c r="M1103" s="8">
        <v>102.22</v>
      </c>
      <c r="N1103" s="8">
        <v>165.51</v>
      </c>
      <c r="O1103" s="8">
        <v>24.648</v>
      </c>
      <c r="P1103" s="8">
        <f t="shared" si="527"/>
        <v>292.37800000000004</v>
      </c>
      <c r="Q1103" s="8">
        <f t="shared" si="528"/>
        <v>3069.9690000000005</v>
      </c>
      <c r="R1103" s="11" t="s">
        <v>120</v>
      </c>
      <c r="S1103" s="9">
        <f t="shared" si="529"/>
        <v>410.96766917911953</v>
      </c>
      <c r="T1103" s="25">
        <v>0</v>
      </c>
      <c r="AC1103" s="84">
        <v>8000</v>
      </c>
      <c r="AD1103" s="84">
        <v>30000</v>
      </c>
      <c r="AE1103" s="84">
        <v>100</v>
      </c>
      <c r="AF1103" s="84">
        <v>6</v>
      </c>
      <c r="AG1103" s="84">
        <v>10</v>
      </c>
      <c r="AH1103" s="84">
        <v>35000</v>
      </c>
    </row>
    <row r="1104" spans="1:34" ht="18.75" customHeight="1">
      <c r="A1104" s="65">
        <v>45289</v>
      </c>
      <c r="B1104" s="64">
        <v>0.37291666666666662</v>
      </c>
      <c r="C1104" s="8">
        <v>168</v>
      </c>
      <c r="D1104" s="8">
        <v>40040</v>
      </c>
      <c r="E1104" s="8">
        <f t="shared" si="530"/>
        <v>15730</v>
      </c>
      <c r="F1104" s="9">
        <v>8.08</v>
      </c>
      <c r="G1104" s="9">
        <v>43.2</v>
      </c>
      <c r="H1104" s="54"/>
      <c r="I1104" s="8">
        <v>1608</v>
      </c>
      <c r="J1104" s="8">
        <f t="shared" si="526"/>
        <v>25293.84</v>
      </c>
      <c r="K1104" s="54"/>
      <c r="L1104" s="9">
        <v>157.13999999999999</v>
      </c>
      <c r="M1104" s="8">
        <v>81.912840000000003</v>
      </c>
      <c r="N1104" s="8">
        <v>172.83555000000001</v>
      </c>
      <c r="O1104" s="8">
        <v>26.0426</v>
      </c>
      <c r="P1104" s="8">
        <f t="shared" si="527"/>
        <v>280.79099000000002</v>
      </c>
      <c r="Q1104" s="8">
        <f t="shared" si="528"/>
        <v>4416.8422727000006</v>
      </c>
      <c r="R1104" s="11" t="s">
        <v>120</v>
      </c>
      <c r="S1104" s="9">
        <f t="shared" si="529"/>
        <v>596.94882188139309</v>
      </c>
      <c r="T1104" s="25">
        <v>0</v>
      </c>
      <c r="AC1104" s="84">
        <v>8000</v>
      </c>
      <c r="AD1104" s="84">
        <v>30000</v>
      </c>
      <c r="AE1104" s="84">
        <v>100</v>
      </c>
      <c r="AF1104" s="84">
        <v>6</v>
      </c>
      <c r="AG1104" s="84">
        <v>10</v>
      </c>
      <c r="AH1104" s="84">
        <v>35000</v>
      </c>
    </row>
    <row r="1105" spans="1:34" ht="20.100000000000001" customHeight="1">
      <c r="A1105" s="65">
        <v>45296</v>
      </c>
      <c r="B1105" s="64">
        <v>0.375</v>
      </c>
      <c r="C1105" s="8">
        <v>173</v>
      </c>
      <c r="D1105" s="8">
        <v>56360</v>
      </c>
      <c r="E1105" s="8">
        <f t="shared" ref="E1105:E1110" si="531">D1105-D1104</f>
        <v>16320</v>
      </c>
      <c r="F1105" s="9">
        <v>7.8150000000000004</v>
      </c>
      <c r="G1105" s="9">
        <v>48.8</v>
      </c>
      <c r="H1105" s="54"/>
      <c r="I1105" s="8">
        <v>1425</v>
      </c>
      <c r="J1105" s="8">
        <f t="shared" si="526"/>
        <v>23256</v>
      </c>
      <c r="K1105" s="54"/>
      <c r="L1105" s="9">
        <v>130.91999999999999</v>
      </c>
      <c r="M1105" s="8">
        <v>80.345789999999994</v>
      </c>
      <c r="N1105" s="8">
        <v>233.35425000000001</v>
      </c>
      <c r="O1105" s="8">
        <v>48.597949999999997</v>
      </c>
      <c r="P1105" s="8">
        <f t="shared" si="527"/>
        <v>362.29799000000003</v>
      </c>
      <c r="Q1105" s="8">
        <f t="shared" si="528"/>
        <v>5912.7031968000001</v>
      </c>
      <c r="R1105" s="11" t="s">
        <v>121</v>
      </c>
      <c r="S1105" s="9">
        <f t="shared" si="529"/>
        <v>812.41807966518377</v>
      </c>
      <c r="T1105" s="25">
        <v>0</v>
      </c>
      <c r="AC1105" s="84">
        <v>8000</v>
      </c>
      <c r="AD1105" s="84">
        <v>30000</v>
      </c>
      <c r="AE1105" s="84">
        <v>100</v>
      </c>
      <c r="AF1105" s="84">
        <v>6</v>
      </c>
      <c r="AG1105" s="84">
        <v>10</v>
      </c>
      <c r="AH1105" s="84">
        <v>35000</v>
      </c>
    </row>
    <row r="1106" spans="1:34" ht="18.75" customHeight="1">
      <c r="A1106" s="65">
        <v>45303</v>
      </c>
      <c r="B1106" s="64">
        <v>0.37361111111111112</v>
      </c>
      <c r="C1106" s="8">
        <v>150</v>
      </c>
      <c r="D1106" s="8">
        <v>70340</v>
      </c>
      <c r="E1106" s="8">
        <f t="shared" si="531"/>
        <v>13980</v>
      </c>
      <c r="F1106" s="9">
        <v>7.6740000000000004</v>
      </c>
      <c r="G1106" s="9">
        <v>46.8</v>
      </c>
      <c r="H1106" s="54"/>
      <c r="I1106" s="8">
        <v>1358</v>
      </c>
      <c r="J1106" s="8">
        <f t="shared" ref="J1106:J1116" si="532">E1106*I1106/1000</f>
        <v>18984.84</v>
      </c>
      <c r="K1106" s="54"/>
      <c r="L1106" s="9">
        <v>72.67</v>
      </c>
      <c r="M1106" s="8">
        <v>49.646999999999998</v>
      </c>
      <c r="N1106" s="8">
        <v>213.71</v>
      </c>
      <c r="O1106" s="8">
        <v>36.239849999999997</v>
      </c>
      <c r="P1106" s="8">
        <f t="shared" ref="P1106:P1129" si="533">M1106+N1106+O1106</f>
        <v>299.59685000000002</v>
      </c>
      <c r="Q1106" s="8">
        <f t="shared" ref="Q1106:Q1116" si="534">E1106*P1106/1000</f>
        <v>4188.3639630000007</v>
      </c>
      <c r="R1106" s="11" t="s">
        <v>121</v>
      </c>
      <c r="S1106" s="9">
        <f t="shared" ref="S1106:S1143" si="535">((O1106*14/87)+(N1106*14/101)+(M1106*14/117))*(E1106/1000)</f>
        <v>578.70957906930698</v>
      </c>
      <c r="T1106" s="25">
        <v>0</v>
      </c>
      <c r="AC1106" s="84">
        <v>8000</v>
      </c>
      <c r="AD1106" s="84">
        <v>30000</v>
      </c>
      <c r="AE1106" s="84">
        <v>100</v>
      </c>
      <c r="AF1106" s="84">
        <v>6</v>
      </c>
      <c r="AG1106" s="84">
        <v>10</v>
      </c>
      <c r="AH1106" s="84">
        <v>35000</v>
      </c>
    </row>
    <row r="1107" spans="1:34" ht="18.75" customHeight="1">
      <c r="A1107" s="65">
        <v>45310</v>
      </c>
      <c r="B1107" s="64">
        <v>0.3743055555555555</v>
      </c>
      <c r="C1107" s="8">
        <v>161</v>
      </c>
      <c r="D1107" s="8">
        <v>85520</v>
      </c>
      <c r="E1107" s="8">
        <f t="shared" si="531"/>
        <v>15180</v>
      </c>
      <c r="F1107" s="9">
        <v>7.71</v>
      </c>
      <c r="G1107" s="9">
        <v>24.4</v>
      </c>
      <c r="H1107" s="54"/>
      <c r="I1107" s="8">
        <v>1749</v>
      </c>
      <c r="J1107" s="8">
        <f t="shared" si="532"/>
        <v>26549.82</v>
      </c>
      <c r="K1107" s="54"/>
      <c r="L1107" s="9">
        <v>132</v>
      </c>
      <c r="M1107" s="8">
        <v>68.120999999999995</v>
      </c>
      <c r="N1107" s="8">
        <v>298.46100000000001</v>
      </c>
      <c r="O1107" s="8">
        <v>63.183</v>
      </c>
      <c r="P1107" s="8">
        <f t="shared" si="533"/>
        <v>429.76499999999999</v>
      </c>
      <c r="Q1107" s="8">
        <f t="shared" si="534"/>
        <v>6523.8326999999999</v>
      </c>
      <c r="R1107" s="11" t="s">
        <v>121</v>
      </c>
      <c r="S1107" s="9">
        <f t="shared" si="535"/>
        <v>906.0857259584526</v>
      </c>
      <c r="T1107" s="25">
        <v>0</v>
      </c>
      <c r="AC1107" s="84">
        <v>8000</v>
      </c>
      <c r="AD1107" s="84">
        <v>30000</v>
      </c>
      <c r="AE1107" s="84">
        <v>100</v>
      </c>
      <c r="AF1107" s="84">
        <v>6</v>
      </c>
      <c r="AG1107" s="84">
        <v>10</v>
      </c>
      <c r="AH1107" s="84">
        <v>35000</v>
      </c>
    </row>
    <row r="1108" spans="1:34" ht="18.75" customHeight="1">
      <c r="A1108" s="65">
        <v>45317</v>
      </c>
      <c r="B1108" s="64">
        <v>0.37986111111111115</v>
      </c>
      <c r="C1108" s="8">
        <v>155</v>
      </c>
      <c r="D1108" s="8">
        <v>100040</v>
      </c>
      <c r="E1108" s="8">
        <f t="shared" si="531"/>
        <v>14520</v>
      </c>
      <c r="F1108" s="9">
        <v>7.75</v>
      </c>
      <c r="G1108" s="9">
        <v>44.8</v>
      </c>
      <c r="H1108" s="54"/>
      <c r="I1108" s="8">
        <v>1282</v>
      </c>
      <c r="J1108" s="8">
        <f t="shared" si="532"/>
        <v>18614.64</v>
      </c>
      <c r="K1108" s="54"/>
      <c r="L1108" s="9">
        <v>91.96</v>
      </c>
      <c r="M1108" s="8">
        <v>30.637170000000001</v>
      </c>
      <c r="N1108" s="8">
        <v>204.04532</v>
      </c>
      <c r="O1108" s="8">
        <v>30.91938</v>
      </c>
      <c r="P1108" s="8">
        <f t="shared" si="533"/>
        <v>265.60187000000002</v>
      </c>
      <c r="Q1108" s="8">
        <f t="shared" si="534"/>
        <v>3856.5391524000006</v>
      </c>
      <c r="R1108" s="11" t="s">
        <v>120</v>
      </c>
      <c r="S1108" s="9">
        <f t="shared" si="535"/>
        <v>536.15141048925079</v>
      </c>
      <c r="T1108" s="25">
        <v>0</v>
      </c>
      <c r="AC1108" s="84">
        <v>8000</v>
      </c>
      <c r="AD1108" s="84">
        <v>30000</v>
      </c>
      <c r="AE1108" s="84">
        <v>100</v>
      </c>
      <c r="AF1108" s="84">
        <v>6</v>
      </c>
      <c r="AG1108" s="84">
        <v>10</v>
      </c>
      <c r="AH1108" s="84">
        <v>35000</v>
      </c>
    </row>
    <row r="1109" spans="1:34" ht="20.100000000000001" customHeight="1">
      <c r="A1109" s="65">
        <v>45324</v>
      </c>
      <c r="B1109" s="64">
        <v>0.37152777777777773</v>
      </c>
      <c r="C1109" s="8">
        <v>122</v>
      </c>
      <c r="D1109" s="8">
        <v>112240</v>
      </c>
      <c r="E1109" s="8">
        <f t="shared" si="531"/>
        <v>12200</v>
      </c>
      <c r="F1109" s="9">
        <v>7.7350000000000003</v>
      </c>
      <c r="G1109" s="9">
        <v>38.799999999999997</v>
      </c>
      <c r="H1109" s="54"/>
      <c r="I1109" s="8">
        <v>1605</v>
      </c>
      <c r="J1109" s="8">
        <f t="shared" si="532"/>
        <v>19581</v>
      </c>
      <c r="K1109" s="54"/>
      <c r="L1109" s="9">
        <v>129.69999999999999</v>
      </c>
      <c r="M1109" s="8">
        <v>19.375139999999998</v>
      </c>
      <c r="N1109" s="8">
        <v>251.54499999999999</v>
      </c>
      <c r="O1109" s="8">
        <v>4.8231000000000002</v>
      </c>
      <c r="P1109" s="8">
        <f t="shared" si="533"/>
        <v>275.74324000000001</v>
      </c>
      <c r="Q1109" s="8">
        <f t="shared" si="534"/>
        <v>3364.0675280000005</v>
      </c>
      <c r="R1109" s="11" t="s">
        <v>121</v>
      </c>
      <c r="S1109" s="9">
        <f t="shared" si="535"/>
        <v>463.13820093193607</v>
      </c>
      <c r="T1109" s="25">
        <v>0</v>
      </c>
      <c r="AC1109" s="84">
        <v>8000</v>
      </c>
      <c r="AD1109" s="84">
        <v>30000</v>
      </c>
      <c r="AE1109" s="84">
        <v>100</v>
      </c>
      <c r="AF1109" s="84">
        <v>6</v>
      </c>
      <c r="AG1109" s="84">
        <v>10</v>
      </c>
      <c r="AH1109" s="84">
        <v>35000</v>
      </c>
    </row>
    <row r="1110" spans="1:34" ht="18.75" customHeight="1">
      <c r="A1110" s="65">
        <v>45331</v>
      </c>
      <c r="B1110" s="64">
        <v>0.37083333333333335</v>
      </c>
      <c r="C1110" s="8">
        <v>180</v>
      </c>
      <c r="D1110" s="8">
        <v>128670</v>
      </c>
      <c r="E1110" s="8">
        <f t="shared" si="531"/>
        <v>16430</v>
      </c>
      <c r="F1110" s="9">
        <v>7.6</v>
      </c>
      <c r="G1110" s="9">
        <v>48.8</v>
      </c>
      <c r="H1110" s="54"/>
      <c r="I1110" s="8">
        <v>1120</v>
      </c>
      <c r="J1110" s="8">
        <f t="shared" si="532"/>
        <v>18401.599999999999</v>
      </c>
      <c r="K1110" s="54"/>
      <c r="L1110" s="9">
        <v>84.19</v>
      </c>
      <c r="M1110" s="8">
        <v>63.6</v>
      </c>
      <c r="N1110" s="8">
        <v>148</v>
      </c>
      <c r="O1110" s="8">
        <v>12.6</v>
      </c>
      <c r="P1110" s="8">
        <f t="shared" si="533"/>
        <v>224.2</v>
      </c>
      <c r="Q1110" s="8">
        <f t="shared" si="534"/>
        <v>3683.6060000000002</v>
      </c>
      <c r="R1110" s="11" t="s">
        <v>120</v>
      </c>
      <c r="S1110" s="9">
        <f t="shared" si="535"/>
        <v>495.40876410081319</v>
      </c>
      <c r="T1110" s="25">
        <v>0</v>
      </c>
      <c r="AC1110" s="84">
        <v>8000</v>
      </c>
      <c r="AD1110" s="84">
        <v>30000</v>
      </c>
      <c r="AE1110" s="84">
        <v>100</v>
      </c>
      <c r="AF1110" s="84">
        <v>6</v>
      </c>
      <c r="AG1110" s="84">
        <v>10</v>
      </c>
      <c r="AH1110" s="84">
        <v>35000</v>
      </c>
    </row>
    <row r="1111" spans="1:34" ht="18.75" customHeight="1">
      <c r="A1111" s="65">
        <v>45338</v>
      </c>
      <c r="B1111" s="64">
        <v>0.38194444444444442</v>
      </c>
      <c r="C1111" s="8">
        <v>159</v>
      </c>
      <c r="D1111" s="8">
        <v>143560</v>
      </c>
      <c r="E1111" s="8">
        <f t="shared" ref="E1111:E1116" si="536">D1111-D1110</f>
        <v>14890</v>
      </c>
      <c r="F1111" s="9">
        <v>7.79</v>
      </c>
      <c r="G1111" s="9">
        <v>45.2</v>
      </c>
      <c r="H1111" s="54"/>
      <c r="I1111" s="8">
        <v>1391</v>
      </c>
      <c r="J1111" s="8">
        <f t="shared" si="532"/>
        <v>20711.990000000002</v>
      </c>
      <c r="K1111" s="54"/>
      <c r="L1111" s="9">
        <v>98.99</v>
      </c>
      <c r="M1111" s="8">
        <v>50.213920000000002</v>
      </c>
      <c r="N1111" s="8">
        <v>182.37899999999999</v>
      </c>
      <c r="O1111" s="8">
        <v>20.765000000000001</v>
      </c>
      <c r="P1111" s="8">
        <f t="shared" si="533"/>
        <v>253.35791999999998</v>
      </c>
      <c r="Q1111" s="8">
        <f t="shared" si="534"/>
        <v>3772.4994287999998</v>
      </c>
      <c r="R1111" s="11" t="s">
        <v>120</v>
      </c>
      <c r="S1111" s="9">
        <f t="shared" si="535"/>
        <v>515.64449585527814</v>
      </c>
      <c r="T1111" s="25">
        <v>0</v>
      </c>
      <c r="AC1111" s="84">
        <v>8000</v>
      </c>
      <c r="AD1111" s="84">
        <v>30000</v>
      </c>
      <c r="AE1111" s="84">
        <v>100</v>
      </c>
      <c r="AF1111" s="84">
        <v>6</v>
      </c>
      <c r="AG1111" s="84">
        <v>10</v>
      </c>
      <c r="AH1111" s="84">
        <v>35000</v>
      </c>
    </row>
    <row r="1112" spans="1:34" ht="18.75" customHeight="1">
      <c r="A1112" s="65">
        <v>45345</v>
      </c>
      <c r="B1112" s="64">
        <v>0.36874999999999997</v>
      </c>
      <c r="C1112" s="8">
        <v>147</v>
      </c>
      <c r="D1112" s="8">
        <v>157120</v>
      </c>
      <c r="E1112" s="8">
        <f t="shared" si="536"/>
        <v>13560</v>
      </c>
      <c r="F1112" s="9">
        <v>7.931</v>
      </c>
      <c r="G1112" s="9">
        <v>53.2</v>
      </c>
      <c r="H1112" s="54"/>
      <c r="I1112" s="8">
        <v>1590</v>
      </c>
      <c r="J1112" s="8">
        <f t="shared" si="532"/>
        <v>21560.400000000001</v>
      </c>
      <c r="K1112" s="54"/>
      <c r="L1112" s="9">
        <v>113.6</v>
      </c>
      <c r="M1112" s="8">
        <v>66.348510000000005</v>
      </c>
      <c r="N1112" s="8">
        <v>199.30354</v>
      </c>
      <c r="O1112" s="8">
        <v>10.97007</v>
      </c>
      <c r="P1112" s="8">
        <f t="shared" si="533"/>
        <v>276.62212000000005</v>
      </c>
      <c r="Q1112" s="8">
        <f t="shared" si="534"/>
        <v>3750.995947200001</v>
      </c>
      <c r="R1112" s="11" t="s">
        <v>120</v>
      </c>
      <c r="S1112" s="9">
        <f t="shared" si="535"/>
        <v>506.20388298611772</v>
      </c>
      <c r="T1112" s="25">
        <v>0</v>
      </c>
      <c r="AC1112" s="84">
        <v>8000</v>
      </c>
      <c r="AD1112" s="84">
        <v>30000</v>
      </c>
      <c r="AE1112" s="84">
        <v>100</v>
      </c>
      <c r="AF1112" s="84">
        <v>6</v>
      </c>
      <c r="AG1112" s="84">
        <v>10</v>
      </c>
      <c r="AH1112" s="84">
        <v>35000</v>
      </c>
    </row>
    <row r="1113" spans="1:34" ht="20.100000000000001" customHeight="1">
      <c r="A1113" s="65">
        <v>45352</v>
      </c>
      <c r="B1113" s="64">
        <v>0.3756944444444445</v>
      </c>
      <c r="C1113" s="8">
        <v>163</v>
      </c>
      <c r="D1113" s="8">
        <v>171310</v>
      </c>
      <c r="E1113" s="8">
        <f t="shared" si="536"/>
        <v>14190</v>
      </c>
      <c r="F1113" s="9">
        <v>8.2460000000000004</v>
      </c>
      <c r="G1113" s="9">
        <v>64</v>
      </c>
      <c r="H1113" s="54"/>
      <c r="I1113" s="8">
        <v>1672</v>
      </c>
      <c r="J1113" s="8">
        <f t="shared" si="532"/>
        <v>23725.68</v>
      </c>
      <c r="K1113" s="54"/>
      <c r="L1113" s="9">
        <v>171.76</v>
      </c>
      <c r="M1113" s="8">
        <v>68.231530000000006</v>
      </c>
      <c r="N1113" s="8">
        <v>224.95</v>
      </c>
      <c r="O1113" s="8">
        <v>16.997</v>
      </c>
      <c r="P1113" s="8">
        <f t="shared" si="533"/>
        <v>310.17853000000002</v>
      </c>
      <c r="Q1113" s="8">
        <f t="shared" si="534"/>
        <v>4401.4333407000004</v>
      </c>
      <c r="R1113" s="11" t="s">
        <v>121</v>
      </c>
      <c r="S1113" s="9">
        <f t="shared" si="535"/>
        <v>597.1264686379476</v>
      </c>
      <c r="T1113" s="25">
        <v>0</v>
      </c>
      <c r="AC1113" s="84">
        <v>8000</v>
      </c>
      <c r="AD1113" s="84">
        <v>30000</v>
      </c>
      <c r="AE1113" s="84">
        <v>100</v>
      </c>
      <c r="AF1113" s="84">
        <v>6</v>
      </c>
      <c r="AG1113" s="84">
        <v>10</v>
      </c>
      <c r="AH1113" s="84">
        <v>35000</v>
      </c>
    </row>
    <row r="1114" spans="1:34" ht="18.75" customHeight="1">
      <c r="A1114" s="65">
        <v>45359</v>
      </c>
      <c r="B1114" s="64">
        <v>0.37638888888888888</v>
      </c>
      <c r="C1114" s="8">
        <v>134</v>
      </c>
      <c r="D1114" s="8">
        <v>183660</v>
      </c>
      <c r="E1114" s="8">
        <f t="shared" si="536"/>
        <v>12350</v>
      </c>
      <c r="F1114" s="9">
        <v>7.556</v>
      </c>
      <c r="G1114" s="9">
        <v>11.2</v>
      </c>
      <c r="H1114" s="54"/>
      <c r="I1114" s="8">
        <v>1102</v>
      </c>
      <c r="J1114" s="8">
        <f t="shared" si="532"/>
        <v>13609.7</v>
      </c>
      <c r="K1114" s="54"/>
      <c r="L1114" s="9">
        <v>76.040000000000006</v>
      </c>
      <c r="M1114" s="8">
        <v>28.1053</v>
      </c>
      <c r="N1114" s="8">
        <v>164.93109999999999</v>
      </c>
      <c r="O1114" s="8">
        <v>12.134</v>
      </c>
      <c r="P1114" s="8">
        <f t="shared" si="533"/>
        <v>205.17039999999997</v>
      </c>
      <c r="Q1114" s="8">
        <f t="shared" si="534"/>
        <v>2533.8544399999996</v>
      </c>
      <c r="R1114" s="11" t="s">
        <v>121</v>
      </c>
      <c r="S1114" s="9">
        <f t="shared" si="535"/>
        <v>347.99041681271569</v>
      </c>
      <c r="T1114" s="25">
        <v>0</v>
      </c>
      <c r="AC1114" s="84">
        <v>8000</v>
      </c>
      <c r="AD1114" s="84">
        <v>30000</v>
      </c>
      <c r="AE1114" s="84">
        <v>100</v>
      </c>
      <c r="AF1114" s="84">
        <v>6</v>
      </c>
      <c r="AG1114" s="84">
        <v>10</v>
      </c>
      <c r="AH1114" s="84">
        <v>35000</v>
      </c>
    </row>
    <row r="1115" spans="1:34" ht="18.75" customHeight="1">
      <c r="A1115" s="65">
        <v>45366</v>
      </c>
      <c r="B1115" s="64">
        <v>0.37777777777777777</v>
      </c>
      <c r="C1115" s="8">
        <v>151</v>
      </c>
      <c r="D1115" s="8">
        <v>197260</v>
      </c>
      <c r="E1115" s="8">
        <f t="shared" si="536"/>
        <v>13600</v>
      </c>
      <c r="F1115" s="9">
        <v>7.71</v>
      </c>
      <c r="G1115" s="9">
        <v>49.6</v>
      </c>
      <c r="H1115" s="54"/>
      <c r="I1115" s="8">
        <v>1434</v>
      </c>
      <c r="J1115" s="8">
        <f t="shared" si="532"/>
        <v>19502.400000000001</v>
      </c>
      <c r="K1115" s="54"/>
      <c r="L1115" s="9">
        <v>105.5</v>
      </c>
      <c r="M1115" s="8">
        <v>17.01662</v>
      </c>
      <c r="N1115" s="8">
        <v>228.94065000000001</v>
      </c>
      <c r="O1115" s="8">
        <v>20.598289999999999</v>
      </c>
      <c r="P1115" s="8">
        <f t="shared" si="533"/>
        <v>266.55556000000001</v>
      </c>
      <c r="Q1115" s="8">
        <f t="shared" si="534"/>
        <v>3625.1556160000005</v>
      </c>
      <c r="R1115" s="11" t="s">
        <v>120</v>
      </c>
      <c r="S1115" s="9">
        <f t="shared" si="535"/>
        <v>504.35860621167052</v>
      </c>
      <c r="T1115" s="25">
        <v>0</v>
      </c>
      <c r="AC1115" s="84">
        <v>8000</v>
      </c>
      <c r="AD1115" s="84">
        <v>30000</v>
      </c>
      <c r="AE1115" s="84">
        <v>100</v>
      </c>
      <c r="AF1115" s="84">
        <v>6</v>
      </c>
      <c r="AG1115" s="84">
        <v>10</v>
      </c>
      <c r="AH1115" s="84">
        <v>35000</v>
      </c>
    </row>
    <row r="1116" spans="1:34" ht="18.75" customHeight="1">
      <c r="A1116" s="65">
        <v>45373</v>
      </c>
      <c r="B1116" s="64">
        <v>0.37361111111111112</v>
      </c>
      <c r="C1116" s="8">
        <v>151</v>
      </c>
      <c r="D1116" s="8">
        <v>211450</v>
      </c>
      <c r="E1116" s="8">
        <f t="shared" si="536"/>
        <v>14190</v>
      </c>
      <c r="F1116" s="9">
        <v>7.9690000000000003</v>
      </c>
      <c r="G1116" s="9">
        <v>63.6</v>
      </c>
      <c r="H1116" s="54"/>
      <c r="I1116" s="8">
        <v>1533</v>
      </c>
      <c r="J1116" s="8">
        <f t="shared" si="532"/>
        <v>21753.27</v>
      </c>
      <c r="K1116" s="54"/>
      <c r="L1116" s="9">
        <v>113.8</v>
      </c>
      <c r="M1116" s="8">
        <v>19.403009999999998</v>
      </c>
      <c r="N1116" s="8">
        <v>319.20539000000002</v>
      </c>
      <c r="O1116" s="8">
        <v>30.65671</v>
      </c>
      <c r="P1116" s="8">
        <f t="shared" si="533"/>
        <v>369.26510999999999</v>
      </c>
      <c r="Q1116" s="8">
        <f t="shared" si="534"/>
        <v>5239.8719108999994</v>
      </c>
      <c r="R1116" s="11" t="s">
        <v>120</v>
      </c>
      <c r="S1116" s="9">
        <f t="shared" si="535"/>
        <v>730.80320653110789</v>
      </c>
      <c r="T1116" s="25">
        <v>0</v>
      </c>
      <c r="AC1116" s="84">
        <v>8000</v>
      </c>
      <c r="AD1116" s="84">
        <v>30000</v>
      </c>
      <c r="AE1116" s="84">
        <v>100</v>
      </c>
      <c r="AF1116" s="84">
        <v>6</v>
      </c>
      <c r="AG1116" s="84">
        <v>10</v>
      </c>
      <c r="AH1116" s="84">
        <v>35000</v>
      </c>
    </row>
    <row r="1117" spans="1:34" ht="18.75" customHeight="1">
      <c r="A1117" s="65">
        <v>45379</v>
      </c>
      <c r="B1117" s="64">
        <v>0.375</v>
      </c>
      <c r="C1117" s="8">
        <v>146</v>
      </c>
      <c r="D1117" s="8">
        <v>225060</v>
      </c>
      <c r="E1117" s="8">
        <f t="shared" ref="E1117:E1122" si="537">D1117-D1116</f>
        <v>13610</v>
      </c>
      <c r="F1117" s="9">
        <v>8.1389999999999993</v>
      </c>
      <c r="G1117" s="9">
        <v>43.2</v>
      </c>
      <c r="H1117" s="54"/>
      <c r="I1117" s="8">
        <v>1534</v>
      </c>
      <c r="J1117" s="8">
        <f>(E1117*I1117/1000)*7/6</f>
        <v>24357.363333333338</v>
      </c>
      <c r="K1117" s="54"/>
      <c r="L1117" s="9">
        <v>152.28</v>
      </c>
      <c r="M1117" s="8">
        <v>21.441020000000002</v>
      </c>
      <c r="N1117" s="8">
        <v>252.55520000000001</v>
      </c>
      <c r="O1117" s="8">
        <v>46.186729999999997</v>
      </c>
      <c r="P1117" s="8">
        <f t="shared" si="533"/>
        <v>320.18295000000001</v>
      </c>
      <c r="Q1117" s="8">
        <f>(E1117*P1117/1000)*7/6</f>
        <v>5083.9716077499997</v>
      </c>
      <c r="R1117" s="11" t="s">
        <v>120</v>
      </c>
      <c r="S1117" s="9">
        <f t="shared" si="535"/>
        <v>612.52609321360808</v>
      </c>
      <c r="T1117" s="25">
        <v>0</v>
      </c>
      <c r="AC1117" s="84">
        <v>8000</v>
      </c>
      <c r="AD1117" s="84">
        <v>30000</v>
      </c>
      <c r="AE1117" s="84">
        <v>100</v>
      </c>
      <c r="AF1117" s="84">
        <v>6</v>
      </c>
      <c r="AG1117" s="84">
        <v>10</v>
      </c>
      <c r="AH1117" s="84">
        <v>35000</v>
      </c>
    </row>
    <row r="1118" spans="1:34" ht="20.100000000000001" customHeight="1">
      <c r="A1118" s="65">
        <v>45387</v>
      </c>
      <c r="B1118" s="64">
        <v>0.36944444444444446</v>
      </c>
      <c r="C1118" s="8">
        <v>181</v>
      </c>
      <c r="D1118" s="8">
        <v>242230</v>
      </c>
      <c r="E1118" s="8">
        <f t="shared" si="537"/>
        <v>17170</v>
      </c>
      <c r="F1118" s="9">
        <v>7.85</v>
      </c>
      <c r="G1118" s="9">
        <v>36.4</v>
      </c>
      <c r="H1118" s="54"/>
      <c r="I1118" s="8">
        <v>1405</v>
      </c>
      <c r="J1118" s="8">
        <f>(E1118*I1118/1000)*7/8</f>
        <v>21108.368749999998</v>
      </c>
      <c r="K1118" s="54"/>
      <c r="L1118" s="9">
        <v>114.4</v>
      </c>
      <c r="M1118" s="8">
        <v>16.504000000000001</v>
      </c>
      <c r="N1118" s="8">
        <v>245.66499999999999</v>
      </c>
      <c r="O1118" s="8">
        <v>39.76</v>
      </c>
      <c r="P1118" s="8">
        <f t="shared" si="533"/>
        <v>301.92899999999997</v>
      </c>
      <c r="Q1118" s="8">
        <f>(E1118*P1118/1000)*7/8</f>
        <v>4536.1058137500004</v>
      </c>
      <c r="R1118" s="11" t="s">
        <v>120</v>
      </c>
      <c r="S1118" s="9">
        <f t="shared" si="535"/>
        <v>728.4470846979076</v>
      </c>
      <c r="T1118" s="25">
        <v>0</v>
      </c>
      <c r="AC1118" s="84">
        <v>8000</v>
      </c>
      <c r="AD1118" s="84">
        <v>30000</v>
      </c>
      <c r="AE1118" s="84">
        <v>100</v>
      </c>
      <c r="AF1118" s="84">
        <v>6</v>
      </c>
      <c r="AG1118" s="84">
        <v>10</v>
      </c>
      <c r="AH1118" s="84">
        <v>35000</v>
      </c>
    </row>
    <row r="1119" spans="1:34" ht="18.75" customHeight="1">
      <c r="A1119" s="65">
        <v>45394</v>
      </c>
      <c r="B1119" s="64">
        <v>0.37013888888888885</v>
      </c>
      <c r="C1119" s="8">
        <v>150</v>
      </c>
      <c r="D1119" s="8">
        <v>256480</v>
      </c>
      <c r="E1119" s="8">
        <f t="shared" si="537"/>
        <v>14250</v>
      </c>
      <c r="F1119" s="9">
        <v>7.9930000000000003</v>
      </c>
      <c r="G1119" s="9">
        <v>58.4</v>
      </c>
      <c r="H1119" s="54"/>
      <c r="I1119" s="8">
        <v>1455</v>
      </c>
      <c r="J1119" s="8">
        <f t="shared" ref="J1119:J1143" si="538">E1119*I1119/1000</f>
        <v>20733.75</v>
      </c>
      <c r="K1119" s="54"/>
      <c r="L1119" s="9">
        <v>105.5</v>
      </c>
      <c r="M1119" s="8">
        <v>11.23545</v>
      </c>
      <c r="N1119" s="8">
        <v>213.85066</v>
      </c>
      <c r="O1119" s="8">
        <v>26.944469999999999</v>
      </c>
      <c r="P1119" s="8">
        <f t="shared" si="533"/>
        <v>252.03058000000001</v>
      </c>
      <c r="Q1119" s="8">
        <f t="shared" ref="Q1119:Q1143" si="539">E1119*P1119/1000</f>
        <v>3591.4357650000002</v>
      </c>
      <c r="R1119" s="11" t="s">
        <v>120</v>
      </c>
      <c r="S1119" s="9">
        <f t="shared" si="535"/>
        <v>503.35232659295639</v>
      </c>
      <c r="T1119" s="25">
        <v>0</v>
      </c>
      <c r="AC1119" s="84">
        <v>8000</v>
      </c>
      <c r="AD1119" s="84">
        <v>30000</v>
      </c>
      <c r="AE1119" s="84">
        <v>100</v>
      </c>
      <c r="AF1119" s="84">
        <v>6</v>
      </c>
      <c r="AG1119" s="84">
        <v>10</v>
      </c>
      <c r="AH1119" s="84">
        <v>35000</v>
      </c>
    </row>
    <row r="1120" spans="1:34" ht="18.75" customHeight="1">
      <c r="A1120" s="65">
        <v>45401</v>
      </c>
      <c r="B1120" s="64">
        <v>0.37152777777777773</v>
      </c>
      <c r="C1120" s="8">
        <v>165</v>
      </c>
      <c r="D1120" s="8">
        <v>271590</v>
      </c>
      <c r="E1120" s="8">
        <f t="shared" si="537"/>
        <v>15110</v>
      </c>
      <c r="F1120" s="9">
        <v>7.8520000000000003</v>
      </c>
      <c r="G1120" s="9">
        <v>52</v>
      </c>
      <c r="H1120" s="54"/>
      <c r="I1120" s="8">
        <v>1506</v>
      </c>
      <c r="J1120" s="8">
        <f t="shared" si="538"/>
        <v>22755.66</v>
      </c>
      <c r="K1120" s="54"/>
      <c r="L1120" s="9">
        <v>110.9</v>
      </c>
      <c r="M1120" s="8">
        <v>10.166</v>
      </c>
      <c r="N1120" s="8">
        <v>218.012</v>
      </c>
      <c r="O1120" s="8">
        <v>39</v>
      </c>
      <c r="P1120" s="8">
        <f t="shared" si="533"/>
        <v>267.178</v>
      </c>
      <c r="Q1120" s="8">
        <f t="shared" si="539"/>
        <v>4037.0595800000001</v>
      </c>
      <c r="R1120" s="11" t="s">
        <v>120</v>
      </c>
      <c r="S1120" s="9">
        <f t="shared" si="535"/>
        <v>569.82517201168389</v>
      </c>
      <c r="T1120" s="25">
        <v>0</v>
      </c>
      <c r="AC1120" s="84">
        <v>8000</v>
      </c>
      <c r="AD1120" s="84">
        <v>30000</v>
      </c>
      <c r="AE1120" s="84">
        <v>100</v>
      </c>
      <c r="AF1120" s="84">
        <v>6</v>
      </c>
      <c r="AG1120" s="84">
        <v>10</v>
      </c>
      <c r="AH1120" s="84">
        <v>35000</v>
      </c>
    </row>
    <row r="1121" spans="1:34" ht="18.75" customHeight="1">
      <c r="A1121" s="65">
        <v>45408</v>
      </c>
      <c r="B1121" s="64">
        <v>0.37361111111111112</v>
      </c>
      <c r="C1121" s="8">
        <v>143</v>
      </c>
      <c r="D1121" s="8">
        <v>284870</v>
      </c>
      <c r="E1121" s="8">
        <f t="shared" si="537"/>
        <v>13280</v>
      </c>
      <c r="F1121" s="9">
        <v>8.2409999999999997</v>
      </c>
      <c r="G1121" s="9">
        <v>63.2</v>
      </c>
      <c r="H1121" s="54"/>
      <c r="I1121" s="8">
        <v>1517</v>
      </c>
      <c r="J1121" s="8">
        <f t="shared" si="538"/>
        <v>20145.759999999998</v>
      </c>
      <c r="K1121" s="54"/>
      <c r="L1121" s="9">
        <v>118.7</v>
      </c>
      <c r="M1121" s="8">
        <v>37</v>
      </c>
      <c r="N1121" s="8">
        <v>190.84</v>
      </c>
      <c r="O1121" s="8">
        <v>103.84</v>
      </c>
      <c r="P1121" s="8">
        <f t="shared" si="533"/>
        <v>331.68</v>
      </c>
      <c r="Q1121" s="8">
        <f t="shared" si="539"/>
        <v>4404.7103999999999</v>
      </c>
      <c r="R1121" s="11" t="s">
        <v>121</v>
      </c>
      <c r="S1121" s="9">
        <f t="shared" si="535"/>
        <v>631.99924763447154</v>
      </c>
      <c r="T1121" s="25">
        <v>0</v>
      </c>
      <c r="AC1121" s="84">
        <v>8000</v>
      </c>
      <c r="AD1121" s="84">
        <v>30000</v>
      </c>
      <c r="AE1121" s="84">
        <v>100</v>
      </c>
      <c r="AF1121" s="84">
        <v>6</v>
      </c>
      <c r="AG1121" s="84">
        <v>10</v>
      </c>
      <c r="AH1121" s="84">
        <v>35000</v>
      </c>
    </row>
    <row r="1122" spans="1:34" ht="20.100000000000001" customHeight="1">
      <c r="A1122" s="65">
        <v>45415</v>
      </c>
      <c r="B1122" s="64">
        <v>0.37361111111111112</v>
      </c>
      <c r="C1122" s="8">
        <v>156</v>
      </c>
      <c r="D1122" s="8">
        <v>299440</v>
      </c>
      <c r="E1122" s="8">
        <f t="shared" si="537"/>
        <v>14570</v>
      </c>
      <c r="F1122" s="9">
        <v>8.0990000000000002</v>
      </c>
      <c r="G1122" s="9">
        <v>53.6</v>
      </c>
      <c r="H1122" s="54"/>
      <c r="I1122" s="8">
        <v>1349</v>
      </c>
      <c r="J1122" s="8">
        <f t="shared" si="538"/>
        <v>19654.93</v>
      </c>
      <c r="K1122" s="54"/>
      <c r="L1122" s="9">
        <v>73.33</v>
      </c>
      <c r="M1122" s="8">
        <v>11.303000000000001</v>
      </c>
      <c r="N1122" s="8">
        <v>187.041</v>
      </c>
      <c r="O1122" s="8">
        <v>21.324000000000002</v>
      </c>
      <c r="P1122" s="8">
        <f t="shared" si="533"/>
        <v>219.66800000000001</v>
      </c>
      <c r="Q1122" s="8">
        <f t="shared" si="539"/>
        <v>3200.5627600000003</v>
      </c>
      <c r="R1122" s="11" t="s">
        <v>121</v>
      </c>
      <c r="S1122" s="9">
        <f t="shared" si="535"/>
        <v>447.45080847078873</v>
      </c>
      <c r="T1122" s="25">
        <v>0</v>
      </c>
      <c r="AC1122" s="84">
        <v>8000</v>
      </c>
      <c r="AD1122" s="84">
        <v>30000</v>
      </c>
      <c r="AE1122" s="84">
        <v>100</v>
      </c>
      <c r="AF1122" s="84">
        <v>6</v>
      </c>
      <c r="AG1122" s="84">
        <v>10</v>
      </c>
      <c r="AH1122" s="84">
        <v>35000</v>
      </c>
    </row>
    <row r="1123" spans="1:34" ht="18.75" customHeight="1">
      <c r="A1123" s="65">
        <v>45422</v>
      </c>
      <c r="B1123" s="64">
        <v>0.375</v>
      </c>
      <c r="C1123" s="8">
        <v>158</v>
      </c>
      <c r="D1123" s="8">
        <v>314190</v>
      </c>
      <c r="E1123" s="8">
        <f t="shared" ref="E1123:E1128" si="540">D1123-D1122</f>
        <v>14750</v>
      </c>
      <c r="F1123" s="9">
        <v>8.0589999999999993</v>
      </c>
      <c r="G1123" s="9">
        <v>84</v>
      </c>
      <c r="H1123" s="54"/>
      <c r="I1123" s="8">
        <v>1441</v>
      </c>
      <c r="J1123" s="8">
        <f t="shared" si="538"/>
        <v>21254.75</v>
      </c>
      <c r="K1123" s="54"/>
      <c r="L1123" s="9">
        <v>82.5</v>
      </c>
      <c r="M1123" s="8">
        <v>58.796225</v>
      </c>
      <c r="N1123" s="8">
        <v>182.27323999999999</v>
      </c>
      <c r="O1123" s="8">
        <v>25.036339999999999</v>
      </c>
      <c r="P1123" s="8">
        <f t="shared" si="533"/>
        <v>266.10580499999998</v>
      </c>
      <c r="Q1123" s="8">
        <f t="shared" si="539"/>
        <v>3925.0606237499996</v>
      </c>
      <c r="R1123" s="11" t="s">
        <v>121</v>
      </c>
      <c r="S1123" s="9">
        <f t="shared" si="535"/>
        <v>535.86572516343335</v>
      </c>
      <c r="T1123" s="25">
        <v>0</v>
      </c>
      <c r="AC1123" s="84">
        <v>8000</v>
      </c>
      <c r="AD1123" s="84">
        <v>30000</v>
      </c>
      <c r="AE1123" s="84">
        <v>100</v>
      </c>
      <c r="AF1123" s="84">
        <v>6</v>
      </c>
      <c r="AG1123" s="84">
        <v>10</v>
      </c>
      <c r="AH1123" s="84">
        <v>35000</v>
      </c>
    </row>
    <row r="1124" spans="1:34" ht="18.75" customHeight="1">
      <c r="A1124" s="65">
        <v>45429</v>
      </c>
      <c r="B1124" s="64">
        <v>0.37361111111111112</v>
      </c>
      <c r="C1124" s="8">
        <v>159</v>
      </c>
      <c r="D1124" s="8">
        <v>329130</v>
      </c>
      <c r="E1124" s="8">
        <f t="shared" si="540"/>
        <v>14940</v>
      </c>
      <c r="F1124" s="9">
        <v>7.7</v>
      </c>
      <c r="G1124" s="9">
        <v>45.2</v>
      </c>
      <c r="H1124" s="54"/>
      <c r="I1124" s="8">
        <v>1521</v>
      </c>
      <c r="J1124" s="8">
        <f t="shared" si="538"/>
        <v>22723.74</v>
      </c>
      <c r="K1124" s="54"/>
      <c r="L1124" s="9">
        <v>109.9</v>
      </c>
      <c r="M1124" s="8">
        <v>10.398</v>
      </c>
      <c r="N1124" s="8">
        <v>221</v>
      </c>
      <c r="O1124" s="8">
        <v>21</v>
      </c>
      <c r="P1124" s="8">
        <f t="shared" si="533"/>
        <v>252.398</v>
      </c>
      <c r="Q1124" s="8">
        <f t="shared" si="539"/>
        <v>3770.8261200000002</v>
      </c>
      <c r="R1124" s="11" t="s">
        <v>121</v>
      </c>
      <c r="S1124" s="9">
        <f t="shared" si="535"/>
        <v>526.74225186017816</v>
      </c>
      <c r="T1124" s="25">
        <v>0</v>
      </c>
      <c r="AC1124" s="84">
        <v>8000</v>
      </c>
      <c r="AD1124" s="84">
        <v>30000</v>
      </c>
      <c r="AE1124" s="84">
        <v>100</v>
      </c>
      <c r="AF1124" s="84">
        <v>6</v>
      </c>
      <c r="AG1124" s="84">
        <v>10</v>
      </c>
      <c r="AH1124" s="84">
        <v>35000</v>
      </c>
    </row>
    <row r="1125" spans="1:34" ht="18.75" customHeight="1">
      <c r="A1125" s="65">
        <v>45436</v>
      </c>
      <c r="B1125" s="64">
        <v>0.375</v>
      </c>
      <c r="C1125" s="8">
        <v>161</v>
      </c>
      <c r="D1125" s="8">
        <v>344210</v>
      </c>
      <c r="E1125" s="8">
        <f t="shared" si="540"/>
        <v>15080</v>
      </c>
      <c r="F1125" s="9">
        <v>8.16</v>
      </c>
      <c r="G1125" s="9">
        <v>52</v>
      </c>
      <c r="H1125" s="54"/>
      <c r="I1125" s="8">
        <v>1353</v>
      </c>
      <c r="J1125" s="8">
        <f t="shared" si="538"/>
        <v>20403.240000000002</v>
      </c>
      <c r="K1125" s="54"/>
      <c r="L1125" s="9">
        <v>73.33</v>
      </c>
      <c r="M1125" s="8">
        <v>10.72</v>
      </c>
      <c r="N1125" s="8">
        <v>286.85000000000002</v>
      </c>
      <c r="O1125" s="8">
        <v>12.273199999999999</v>
      </c>
      <c r="P1125" s="8">
        <f t="shared" si="533"/>
        <v>309.84320000000002</v>
      </c>
      <c r="Q1125" s="8">
        <f t="shared" si="539"/>
        <v>4672.4354560000002</v>
      </c>
      <c r="R1125" s="11" t="s">
        <v>121</v>
      </c>
      <c r="S1125" s="9">
        <f t="shared" si="535"/>
        <v>648.72831274807481</v>
      </c>
      <c r="T1125" s="25">
        <v>0</v>
      </c>
      <c r="AC1125" s="84">
        <v>8000</v>
      </c>
      <c r="AD1125" s="84">
        <v>30000</v>
      </c>
      <c r="AE1125" s="84">
        <v>100</v>
      </c>
      <c r="AF1125" s="84">
        <v>6</v>
      </c>
      <c r="AG1125" s="84">
        <v>10</v>
      </c>
      <c r="AH1125" s="84">
        <v>35000</v>
      </c>
    </row>
    <row r="1126" spans="1:34" ht="18.75" customHeight="1">
      <c r="A1126" s="65">
        <v>45443</v>
      </c>
      <c r="B1126" s="64">
        <v>0.37222222222222223</v>
      </c>
      <c r="C1126" s="8">
        <v>132</v>
      </c>
      <c r="D1126" s="8">
        <v>356440</v>
      </c>
      <c r="E1126" s="8">
        <f t="shared" si="540"/>
        <v>12230</v>
      </c>
      <c r="F1126" s="9">
        <v>8.01</v>
      </c>
      <c r="G1126" s="9">
        <v>78.400000000000006</v>
      </c>
      <c r="H1126" s="54"/>
      <c r="I1126" s="8">
        <v>1703</v>
      </c>
      <c r="J1126" s="8">
        <f t="shared" si="538"/>
        <v>20827.689999999999</v>
      </c>
      <c r="K1126" s="54"/>
      <c r="L1126" s="9">
        <v>123.42</v>
      </c>
      <c r="M1126" s="8">
        <v>0</v>
      </c>
      <c r="N1126" s="8">
        <v>316.05937</v>
      </c>
      <c r="O1126" s="8">
        <v>19.57</v>
      </c>
      <c r="P1126" s="8">
        <f t="shared" si="533"/>
        <v>335.62936999999999</v>
      </c>
      <c r="Q1126" s="8">
        <f t="shared" si="539"/>
        <v>4104.7471950999998</v>
      </c>
      <c r="R1126" s="11" t="s">
        <v>121</v>
      </c>
      <c r="S1126" s="9">
        <f t="shared" si="535"/>
        <v>574.31352443744174</v>
      </c>
      <c r="T1126" s="25">
        <v>0</v>
      </c>
      <c r="AC1126" s="84">
        <v>8000</v>
      </c>
      <c r="AD1126" s="84">
        <v>30000</v>
      </c>
      <c r="AE1126" s="84">
        <v>100</v>
      </c>
      <c r="AF1126" s="84">
        <v>6</v>
      </c>
      <c r="AG1126" s="84">
        <v>10</v>
      </c>
      <c r="AH1126" s="84">
        <v>35000</v>
      </c>
    </row>
    <row r="1127" spans="1:34" ht="20.100000000000001" customHeight="1">
      <c r="A1127" s="65">
        <v>45450</v>
      </c>
      <c r="B1127" s="64">
        <v>0.3756944444444445</v>
      </c>
      <c r="C1127" s="8">
        <v>149</v>
      </c>
      <c r="D1127" s="8">
        <v>370330</v>
      </c>
      <c r="E1127" s="8">
        <f t="shared" si="540"/>
        <v>13890</v>
      </c>
      <c r="F1127" s="9">
        <v>7.8310000000000004</v>
      </c>
      <c r="G1127" s="9">
        <v>67.2</v>
      </c>
      <c r="H1127" s="54"/>
      <c r="I1127" s="8">
        <v>1355</v>
      </c>
      <c r="J1127" s="8">
        <f t="shared" si="538"/>
        <v>18820.95</v>
      </c>
      <c r="K1127" s="54"/>
      <c r="L1127" s="9">
        <v>70.989999999999995</v>
      </c>
      <c r="M1127" s="8">
        <v>43.709000000000003</v>
      </c>
      <c r="N1127" s="8">
        <v>202.06477000000001</v>
      </c>
      <c r="O1127" s="8">
        <v>14.484629999999999</v>
      </c>
      <c r="P1127" s="8">
        <f t="shared" si="533"/>
        <v>260.25839999999999</v>
      </c>
      <c r="Q1127" s="8">
        <f t="shared" si="539"/>
        <v>3614.989176</v>
      </c>
      <c r="R1127" s="11" t="s">
        <v>121</v>
      </c>
      <c r="S1127" s="9">
        <f t="shared" si="535"/>
        <v>494.06694958222909</v>
      </c>
      <c r="T1127" s="25">
        <v>0</v>
      </c>
      <c r="AC1127" s="84">
        <v>8000</v>
      </c>
      <c r="AD1127" s="84">
        <v>30000</v>
      </c>
      <c r="AE1127" s="84">
        <v>100</v>
      </c>
      <c r="AF1127" s="84">
        <v>6</v>
      </c>
      <c r="AG1127" s="84">
        <v>10</v>
      </c>
      <c r="AH1127" s="84">
        <v>35000</v>
      </c>
    </row>
    <row r="1128" spans="1:34" ht="18.75" customHeight="1">
      <c r="A1128" s="65">
        <v>45457</v>
      </c>
      <c r="B1128" s="64">
        <v>0.37291666666666662</v>
      </c>
      <c r="C1128" s="8">
        <v>136</v>
      </c>
      <c r="D1128" s="8">
        <v>382990</v>
      </c>
      <c r="E1128" s="8">
        <f t="shared" si="540"/>
        <v>12660</v>
      </c>
      <c r="F1128" s="9">
        <v>7.6970000000000001</v>
      </c>
      <c r="G1128" s="9">
        <v>66.8</v>
      </c>
      <c r="H1128" s="54"/>
      <c r="I1128" s="8">
        <v>1375</v>
      </c>
      <c r="J1128" s="8">
        <f t="shared" si="538"/>
        <v>17407.5</v>
      </c>
      <c r="K1128" s="54"/>
      <c r="L1128" s="9">
        <v>64.62</v>
      </c>
      <c r="M1128" s="8">
        <v>101</v>
      </c>
      <c r="N1128" s="8">
        <v>127</v>
      </c>
      <c r="O1128" s="8">
        <v>12.981</v>
      </c>
      <c r="P1128" s="8">
        <f t="shared" si="533"/>
        <v>240.98099999999999</v>
      </c>
      <c r="Q1128" s="8">
        <f t="shared" si="539"/>
        <v>3050.8194600000002</v>
      </c>
      <c r="R1128" s="11" t="s">
        <v>121</v>
      </c>
      <c r="S1128" s="9">
        <f t="shared" si="535"/>
        <v>402.31362024074025</v>
      </c>
      <c r="T1128" s="25">
        <v>0</v>
      </c>
      <c r="AC1128" s="84">
        <v>8000</v>
      </c>
      <c r="AD1128" s="84">
        <v>30000</v>
      </c>
      <c r="AE1128" s="84">
        <v>100</v>
      </c>
      <c r="AF1128" s="84">
        <v>6</v>
      </c>
      <c r="AG1128" s="84">
        <v>10</v>
      </c>
      <c r="AH1128" s="84">
        <v>35000</v>
      </c>
    </row>
    <row r="1129" spans="1:34" ht="18.75" customHeight="1">
      <c r="A1129" s="65">
        <v>45464</v>
      </c>
      <c r="B1129" s="64">
        <v>0.375</v>
      </c>
      <c r="C1129" s="8">
        <v>150</v>
      </c>
      <c r="D1129" s="8">
        <v>397040</v>
      </c>
      <c r="E1129" s="8">
        <f>D1129-D1128</f>
        <v>14050</v>
      </c>
      <c r="F1129" s="9">
        <v>7.98</v>
      </c>
      <c r="G1129" s="9">
        <v>79</v>
      </c>
      <c r="H1129" s="54"/>
      <c r="I1129" s="8">
        <v>1896</v>
      </c>
      <c r="J1129" s="8">
        <f t="shared" si="538"/>
        <v>26638.799999999999</v>
      </c>
      <c r="K1129" s="54"/>
      <c r="L1129" s="9">
        <v>161.26</v>
      </c>
      <c r="M1129" s="8">
        <v>110.36608</v>
      </c>
      <c r="N1129" s="8">
        <v>196.51349999999999</v>
      </c>
      <c r="O1129" s="8">
        <v>30.918620000000001</v>
      </c>
      <c r="P1129" s="8">
        <f t="shared" si="533"/>
        <v>337.79819999999995</v>
      </c>
      <c r="Q1129" s="8">
        <f t="shared" si="539"/>
        <v>4746.0647099999987</v>
      </c>
      <c r="R1129" s="11" t="s">
        <v>121</v>
      </c>
      <c r="S1129" s="9">
        <f t="shared" si="535"/>
        <v>638.16649393655553</v>
      </c>
      <c r="T1129" s="25">
        <v>0</v>
      </c>
      <c r="AC1129" s="84">
        <v>8000</v>
      </c>
      <c r="AD1129" s="84">
        <v>30000</v>
      </c>
      <c r="AE1129" s="84">
        <v>100</v>
      </c>
      <c r="AF1129" s="84">
        <v>6</v>
      </c>
      <c r="AG1129" s="84">
        <v>10</v>
      </c>
      <c r="AH1129" s="84">
        <v>35000</v>
      </c>
    </row>
    <row r="1130" spans="1:34" ht="18.75" customHeight="1">
      <c r="A1130" s="65">
        <v>45471</v>
      </c>
      <c r="B1130" s="64">
        <v>0.375</v>
      </c>
      <c r="C1130" s="8">
        <v>142</v>
      </c>
      <c r="D1130" s="8">
        <v>410250</v>
      </c>
      <c r="E1130" s="8">
        <f>D1130-D1129</f>
        <v>13210</v>
      </c>
      <c r="F1130" s="9">
        <v>8.2590000000000003</v>
      </c>
      <c r="G1130" s="9">
        <v>76.8</v>
      </c>
      <c r="H1130" s="54"/>
      <c r="I1130" s="8">
        <v>1745</v>
      </c>
      <c r="J1130" s="8">
        <f t="shared" si="538"/>
        <v>23051.45</v>
      </c>
      <c r="K1130" s="54"/>
      <c r="L1130" s="9">
        <v>135.4</v>
      </c>
      <c r="M1130" s="8">
        <v>3.8670499999999999</v>
      </c>
      <c r="N1130" s="8">
        <v>276.62063000000001</v>
      </c>
      <c r="O1130" s="8">
        <v>17.41262</v>
      </c>
      <c r="P1130" s="8">
        <v>297.90030000000002</v>
      </c>
      <c r="Q1130" s="8">
        <f t="shared" si="539"/>
        <v>3935.2629630000001</v>
      </c>
      <c r="R1130" s="11" t="s">
        <v>120</v>
      </c>
      <c r="S1130" s="9">
        <f t="shared" si="535"/>
        <v>549.6444329585571</v>
      </c>
      <c r="T1130" s="25">
        <v>0</v>
      </c>
      <c r="AC1130" s="84">
        <v>8000</v>
      </c>
      <c r="AD1130" s="84">
        <v>30000</v>
      </c>
      <c r="AE1130" s="84">
        <v>100</v>
      </c>
      <c r="AF1130" s="84">
        <v>6</v>
      </c>
      <c r="AG1130" s="84">
        <v>10</v>
      </c>
      <c r="AH1130" s="84">
        <v>35000</v>
      </c>
    </row>
    <row r="1131" spans="1:34" ht="20.100000000000001" customHeight="1">
      <c r="A1131" s="65">
        <v>45478</v>
      </c>
      <c r="B1131" s="64">
        <v>0.37361111111111112</v>
      </c>
      <c r="C1131" s="8">
        <v>148</v>
      </c>
      <c r="D1131" s="8">
        <v>423840</v>
      </c>
      <c r="E1131" s="8">
        <f>D1131-D1130</f>
        <v>13590</v>
      </c>
      <c r="F1131" s="9">
        <v>8.0890000000000004</v>
      </c>
      <c r="G1131" s="9">
        <v>54.8</v>
      </c>
      <c r="H1131" s="54"/>
      <c r="I1131" s="8">
        <v>1673</v>
      </c>
      <c r="J1131" s="8">
        <f t="shared" si="538"/>
        <v>22736.07</v>
      </c>
      <c r="K1131" s="54"/>
      <c r="L1131" s="9">
        <v>82.6</v>
      </c>
      <c r="M1131" s="8">
        <v>6.7990000000000004</v>
      </c>
      <c r="N1131" s="8">
        <v>264.00277</v>
      </c>
      <c r="O1131" s="8">
        <v>20.18158</v>
      </c>
      <c r="P1131" s="8">
        <f t="shared" ref="P1131:P1143" si="541">M1131+N1131+O1131</f>
        <v>290.98334999999997</v>
      </c>
      <c r="Q1131" s="8">
        <f t="shared" si="539"/>
        <v>3954.4637264999992</v>
      </c>
      <c r="R1131" s="11" t="s">
        <v>121</v>
      </c>
      <c r="S1131" s="9">
        <f t="shared" si="535"/>
        <v>552.50973305885964</v>
      </c>
      <c r="T1131" s="25">
        <v>0</v>
      </c>
      <c r="AC1131" s="84">
        <v>8000</v>
      </c>
      <c r="AD1131" s="84">
        <v>30000</v>
      </c>
      <c r="AE1131" s="84">
        <v>100</v>
      </c>
      <c r="AF1131" s="84">
        <v>6</v>
      </c>
      <c r="AG1131" s="84">
        <v>10</v>
      </c>
      <c r="AH1131" s="84">
        <v>35000</v>
      </c>
    </row>
    <row r="1132" spans="1:34" ht="18.75" customHeight="1">
      <c r="A1132" s="65">
        <v>45485</v>
      </c>
      <c r="B1132" s="64">
        <v>0.37222222222222223</v>
      </c>
      <c r="C1132" s="8">
        <v>164</v>
      </c>
      <c r="D1132" s="8">
        <v>439350</v>
      </c>
      <c r="E1132" s="8">
        <f>D1132-D1131</f>
        <v>15510</v>
      </c>
      <c r="F1132" s="9">
        <v>8.0730000000000004</v>
      </c>
      <c r="G1132" s="9">
        <v>32</v>
      </c>
      <c r="H1132" s="54"/>
      <c r="I1132" s="8">
        <v>1290</v>
      </c>
      <c r="J1132" s="8">
        <f t="shared" si="538"/>
        <v>20007.900000000001</v>
      </c>
      <c r="K1132" s="54"/>
      <c r="L1132" s="9">
        <v>75.86</v>
      </c>
      <c r="M1132" s="8">
        <v>0</v>
      </c>
      <c r="N1132" s="8">
        <v>215</v>
      </c>
      <c r="O1132" s="8">
        <v>8.1</v>
      </c>
      <c r="P1132" s="8">
        <f t="shared" si="541"/>
        <v>223.1</v>
      </c>
      <c r="Q1132" s="8">
        <f t="shared" si="539"/>
        <v>3460.2809999999999</v>
      </c>
      <c r="R1132" s="11" t="s">
        <v>121</v>
      </c>
      <c r="S1132" s="9">
        <f t="shared" si="535"/>
        <v>482.44519562990786</v>
      </c>
      <c r="T1132" s="25">
        <v>0</v>
      </c>
      <c r="AC1132" s="84">
        <v>8000</v>
      </c>
      <c r="AD1132" s="84">
        <v>30000</v>
      </c>
      <c r="AE1132" s="84">
        <v>100</v>
      </c>
      <c r="AF1132" s="84">
        <v>6</v>
      </c>
      <c r="AG1132" s="84">
        <v>10</v>
      </c>
      <c r="AH1132" s="84">
        <v>35000</v>
      </c>
    </row>
    <row r="1133" spans="1:34" ht="18.75" customHeight="1">
      <c r="A1133" s="65">
        <v>45492</v>
      </c>
      <c r="B1133" s="64">
        <v>0.37361111111111112</v>
      </c>
      <c r="C1133" s="8">
        <v>157</v>
      </c>
      <c r="D1133" s="8">
        <v>453990</v>
      </c>
      <c r="E1133" s="8">
        <f t="shared" ref="E1133:E1134" si="542">D1133-D1132</f>
        <v>14640</v>
      </c>
      <c r="F1133" s="9">
        <v>8.1489999999999991</v>
      </c>
      <c r="G1133" s="9">
        <v>84</v>
      </c>
      <c r="H1133" s="54"/>
      <c r="I1133" s="8">
        <v>1305</v>
      </c>
      <c r="J1133" s="8">
        <f t="shared" si="538"/>
        <v>19105.2</v>
      </c>
      <c r="K1133" s="54"/>
      <c r="L1133" s="9">
        <v>72.86</v>
      </c>
      <c r="M1133" s="8">
        <v>5.1832399999999996</v>
      </c>
      <c r="N1133" s="8">
        <v>221.607024</v>
      </c>
      <c r="O1133" s="8">
        <v>17.5548</v>
      </c>
      <c r="P1133" s="8">
        <f t="shared" si="541"/>
        <v>244.34506400000001</v>
      </c>
      <c r="Q1133" s="8">
        <f t="shared" si="539"/>
        <v>3577.2117369600001</v>
      </c>
      <c r="R1133" s="11" t="s">
        <v>121</v>
      </c>
      <c r="S1133" s="9">
        <f t="shared" si="535"/>
        <v>500.14533039302324</v>
      </c>
      <c r="T1133" s="25">
        <v>0</v>
      </c>
      <c r="AC1133" s="84">
        <v>8000</v>
      </c>
      <c r="AD1133" s="84">
        <v>30000</v>
      </c>
      <c r="AE1133" s="84">
        <v>100</v>
      </c>
      <c r="AF1133" s="84">
        <v>6</v>
      </c>
      <c r="AG1133" s="84">
        <v>10</v>
      </c>
      <c r="AH1133" s="84">
        <v>35000</v>
      </c>
    </row>
    <row r="1134" spans="1:34" ht="18.75" customHeight="1">
      <c r="A1134" s="65">
        <v>45499</v>
      </c>
      <c r="B1134" s="64">
        <v>0.37708333333333338</v>
      </c>
      <c r="C1134" s="8">
        <v>111</v>
      </c>
      <c r="D1134" s="8">
        <v>466400</v>
      </c>
      <c r="E1134" s="8">
        <f t="shared" si="542"/>
        <v>12410</v>
      </c>
      <c r="F1134" s="9">
        <v>7.8390000000000004</v>
      </c>
      <c r="G1134" s="9">
        <v>33.200000000000003</v>
      </c>
      <c r="H1134" s="54"/>
      <c r="I1134" s="8">
        <v>1105</v>
      </c>
      <c r="J1134" s="8">
        <f t="shared" si="538"/>
        <v>13713.05</v>
      </c>
      <c r="K1134" s="54"/>
      <c r="L1134" s="9">
        <v>42.14</v>
      </c>
      <c r="M1134" s="8">
        <v>4.6260500000000002</v>
      </c>
      <c r="N1134" s="8">
        <v>192.5299</v>
      </c>
      <c r="O1134" s="8">
        <v>13.99361</v>
      </c>
      <c r="P1134" s="8">
        <f t="shared" si="541"/>
        <v>211.14955999999998</v>
      </c>
      <c r="Q1134" s="8">
        <f t="shared" si="539"/>
        <v>2620.3660395999996</v>
      </c>
      <c r="R1134" s="11" t="s">
        <v>121</v>
      </c>
      <c r="S1134" s="9">
        <f t="shared" si="535"/>
        <v>366.00443930432078</v>
      </c>
      <c r="T1134" s="25">
        <v>0</v>
      </c>
      <c r="AC1134" s="84">
        <v>8000</v>
      </c>
      <c r="AD1134" s="84">
        <v>30000</v>
      </c>
      <c r="AE1134" s="84">
        <v>100</v>
      </c>
      <c r="AF1134" s="84">
        <v>6</v>
      </c>
      <c r="AG1134" s="84">
        <v>10</v>
      </c>
      <c r="AH1134" s="84">
        <v>35000</v>
      </c>
    </row>
    <row r="1135" spans="1:34" ht="20.100000000000001" customHeight="1">
      <c r="A1135" s="65">
        <v>45506</v>
      </c>
      <c r="B1135" s="64">
        <v>0.37361111111111112</v>
      </c>
      <c r="C1135" s="8">
        <v>66</v>
      </c>
      <c r="D1135" s="8">
        <v>472990</v>
      </c>
      <c r="E1135" s="8">
        <f>D1135-D1134</f>
        <v>6590</v>
      </c>
      <c r="F1135" s="9">
        <v>7.9569999999999999</v>
      </c>
      <c r="G1135" s="9">
        <v>64.8</v>
      </c>
      <c r="H1135" s="54"/>
      <c r="I1135" s="8">
        <v>1216</v>
      </c>
      <c r="J1135" s="8">
        <f t="shared" si="538"/>
        <v>8013.44</v>
      </c>
      <c r="K1135" s="54"/>
      <c r="L1135" s="9">
        <v>86.91</v>
      </c>
      <c r="M1135" s="8">
        <v>6.4506399999999999</v>
      </c>
      <c r="N1135" s="8">
        <v>225.09822</v>
      </c>
      <c r="O1135" s="8">
        <v>16.783999999999999</v>
      </c>
      <c r="P1135" s="8">
        <f t="shared" si="541"/>
        <v>248.33285999999998</v>
      </c>
      <c r="Q1135" s="8">
        <f t="shared" si="539"/>
        <v>1636.5135473999999</v>
      </c>
      <c r="R1135" s="11" t="s">
        <v>121</v>
      </c>
      <c r="S1135" s="9">
        <f t="shared" si="535"/>
        <v>228.50481319345653</v>
      </c>
      <c r="T1135" s="25">
        <v>0</v>
      </c>
      <c r="AC1135" s="84">
        <v>8000</v>
      </c>
      <c r="AD1135" s="84">
        <v>30000</v>
      </c>
      <c r="AE1135" s="84">
        <v>100</v>
      </c>
      <c r="AF1135" s="84">
        <v>6</v>
      </c>
      <c r="AG1135" s="84">
        <v>10</v>
      </c>
      <c r="AH1135" s="84">
        <v>35000</v>
      </c>
    </row>
    <row r="1136" spans="1:34" ht="18.75" customHeight="1">
      <c r="A1136" s="65">
        <v>45513</v>
      </c>
      <c r="B1136" s="64">
        <v>0.37916666666666665</v>
      </c>
      <c r="C1136" s="8">
        <v>108</v>
      </c>
      <c r="D1136" s="8">
        <v>482780</v>
      </c>
      <c r="E1136" s="8">
        <f>D1136-D1135</f>
        <v>9790</v>
      </c>
      <c r="F1136" s="9">
        <v>8.1539999999999999</v>
      </c>
      <c r="G1136" s="9">
        <v>52</v>
      </c>
      <c r="H1136" s="54"/>
      <c r="I1136" s="8">
        <v>1527</v>
      </c>
      <c r="J1136" s="8">
        <f t="shared" si="538"/>
        <v>14949.33</v>
      </c>
      <c r="K1136" s="54"/>
      <c r="L1136" s="9">
        <v>120.6</v>
      </c>
      <c r="M1136" s="8">
        <v>0</v>
      </c>
      <c r="N1136" s="8">
        <v>236</v>
      </c>
      <c r="O1136" s="8">
        <v>20.169</v>
      </c>
      <c r="P1136" s="8">
        <f t="shared" si="541"/>
        <v>256.16899999999998</v>
      </c>
      <c r="Q1136" s="8">
        <f t="shared" si="539"/>
        <v>2507.8945099999996</v>
      </c>
      <c r="R1136" s="11" t="s">
        <v>121</v>
      </c>
      <c r="S1136" s="9">
        <f t="shared" si="535"/>
        <v>352.03329886650732</v>
      </c>
      <c r="T1136" s="25">
        <v>0</v>
      </c>
      <c r="AC1136" s="84">
        <v>8000</v>
      </c>
      <c r="AD1136" s="84">
        <v>30000</v>
      </c>
      <c r="AE1136" s="84">
        <v>100</v>
      </c>
      <c r="AF1136" s="84">
        <v>6</v>
      </c>
      <c r="AG1136" s="84">
        <v>10</v>
      </c>
      <c r="AH1136" s="84">
        <v>35000</v>
      </c>
    </row>
    <row r="1137" spans="1:34" ht="18.75" customHeight="1">
      <c r="A1137" s="65">
        <v>45520</v>
      </c>
      <c r="B1137" s="64">
        <v>0.3756944444444445</v>
      </c>
      <c r="C1137" s="8">
        <v>115</v>
      </c>
      <c r="D1137" s="8">
        <v>493350</v>
      </c>
      <c r="E1137" s="8">
        <f>D1137-D1136</f>
        <v>10570</v>
      </c>
      <c r="F1137" s="9">
        <v>8.1929999999999996</v>
      </c>
      <c r="G1137" s="9">
        <v>99.2</v>
      </c>
      <c r="H1137" s="54"/>
      <c r="I1137" s="8">
        <v>1887</v>
      </c>
      <c r="J1137" s="8">
        <f t="shared" si="538"/>
        <v>19945.59</v>
      </c>
      <c r="K1137" s="54"/>
      <c r="L1137" s="9">
        <v>117.2</v>
      </c>
      <c r="M1137" s="8">
        <v>4.3423600000000002</v>
      </c>
      <c r="N1137" s="8">
        <v>400.45800000000003</v>
      </c>
      <c r="O1137" s="8">
        <v>16.965</v>
      </c>
      <c r="P1137" s="8">
        <f t="shared" si="541"/>
        <v>421.76535999999999</v>
      </c>
      <c r="Q1137" s="8">
        <f t="shared" si="539"/>
        <v>4458.0598552000001</v>
      </c>
      <c r="R1137" s="11" t="s">
        <v>121</v>
      </c>
      <c r="S1137" s="9">
        <f t="shared" si="535"/>
        <v>621.07870150569522</v>
      </c>
      <c r="T1137" s="25">
        <v>0</v>
      </c>
      <c r="AC1137" s="84">
        <v>8000</v>
      </c>
      <c r="AD1137" s="84">
        <v>30000</v>
      </c>
      <c r="AE1137" s="84">
        <v>100</v>
      </c>
      <c r="AF1137" s="84">
        <v>6</v>
      </c>
      <c r="AG1137" s="84">
        <v>10</v>
      </c>
      <c r="AH1137" s="84">
        <v>35000</v>
      </c>
    </row>
    <row r="1138" spans="1:34" ht="18.75" customHeight="1">
      <c r="A1138" s="65">
        <v>45527</v>
      </c>
      <c r="B1138" s="64">
        <v>0.37152777777777773</v>
      </c>
      <c r="C1138" s="8">
        <v>150</v>
      </c>
      <c r="D1138" s="8">
        <v>7320</v>
      </c>
      <c r="E1138" s="8">
        <v>13970</v>
      </c>
      <c r="F1138" s="9">
        <v>8.3000000000000007</v>
      </c>
      <c r="G1138" s="9">
        <v>54.8</v>
      </c>
      <c r="H1138" s="54"/>
      <c r="I1138" s="8">
        <v>1212</v>
      </c>
      <c r="J1138" s="8">
        <f t="shared" si="538"/>
        <v>16931.64</v>
      </c>
      <c r="K1138" s="54"/>
      <c r="L1138" s="9">
        <v>77.599999999999994</v>
      </c>
      <c r="M1138" s="8">
        <v>26.07</v>
      </c>
      <c r="N1138" s="8">
        <v>136.518</v>
      </c>
      <c r="O1138" s="8">
        <v>13.64021</v>
      </c>
      <c r="P1138" s="8">
        <f t="shared" si="541"/>
        <v>176.22820999999999</v>
      </c>
      <c r="Q1138" s="8">
        <f t="shared" si="539"/>
        <v>2461.9080936999999</v>
      </c>
      <c r="R1138" s="11" t="s">
        <v>121</v>
      </c>
      <c r="S1138" s="9">
        <f t="shared" si="535"/>
        <v>338.60137630164667</v>
      </c>
      <c r="T1138" s="25">
        <v>0</v>
      </c>
      <c r="AC1138" s="84">
        <v>8000</v>
      </c>
      <c r="AD1138" s="84">
        <v>30000</v>
      </c>
      <c r="AE1138" s="84">
        <v>100</v>
      </c>
      <c r="AF1138" s="84">
        <v>6</v>
      </c>
      <c r="AG1138" s="84">
        <v>10</v>
      </c>
      <c r="AH1138" s="84">
        <v>35000</v>
      </c>
    </row>
    <row r="1139" spans="1:34" ht="18.75" customHeight="1">
      <c r="A1139" s="65">
        <v>45534</v>
      </c>
      <c r="B1139" s="64">
        <v>0.37638888888888888</v>
      </c>
      <c r="C1139" s="8">
        <v>160</v>
      </c>
      <c r="D1139" s="8">
        <v>22250</v>
      </c>
      <c r="E1139" s="8">
        <f>D1139-D1138</f>
        <v>14930</v>
      </c>
      <c r="F1139" s="9">
        <v>7.9409999999999998</v>
      </c>
      <c r="G1139" s="9">
        <v>36.799999999999997</v>
      </c>
      <c r="H1139" s="54"/>
      <c r="I1139" s="8">
        <v>1629</v>
      </c>
      <c r="J1139" s="8">
        <f t="shared" si="538"/>
        <v>24320.97</v>
      </c>
      <c r="K1139" s="54"/>
      <c r="L1139" s="9">
        <v>137.72</v>
      </c>
      <c r="M1139" s="8">
        <v>38.909999999999997</v>
      </c>
      <c r="N1139" s="8">
        <v>222.36</v>
      </c>
      <c r="O1139" s="8">
        <v>8.7989999999999995</v>
      </c>
      <c r="P1139" s="8">
        <f t="shared" si="541"/>
        <v>270.06899999999996</v>
      </c>
      <c r="Q1139" s="8">
        <f t="shared" si="539"/>
        <v>4032.1301699999995</v>
      </c>
      <c r="R1139" s="11" t="s">
        <v>121</v>
      </c>
      <c r="S1139" s="9">
        <f t="shared" si="535"/>
        <v>550.8275198548555</v>
      </c>
      <c r="T1139" s="25">
        <v>0</v>
      </c>
      <c r="AC1139" s="84">
        <v>8000</v>
      </c>
      <c r="AD1139" s="84">
        <v>30000</v>
      </c>
      <c r="AE1139" s="84">
        <v>100</v>
      </c>
      <c r="AF1139" s="84">
        <v>6</v>
      </c>
      <c r="AG1139" s="84">
        <v>10</v>
      </c>
      <c r="AH1139" s="84">
        <v>35000</v>
      </c>
    </row>
    <row r="1140" spans="1:34" ht="20.100000000000001" customHeight="1">
      <c r="A1140" s="65">
        <v>45541</v>
      </c>
      <c r="B1140" s="64">
        <v>0.38263888888888892</v>
      </c>
      <c r="C1140" s="8">
        <v>153</v>
      </c>
      <c r="D1140" s="8">
        <v>36460</v>
      </c>
      <c r="E1140" s="8">
        <f>D1140-D1139</f>
        <v>14210</v>
      </c>
      <c r="F1140" s="9">
        <v>7.94</v>
      </c>
      <c r="G1140" s="9">
        <v>65.599999999999994</v>
      </c>
      <c r="H1140" s="54"/>
      <c r="I1140" s="8">
        <v>1763.95</v>
      </c>
      <c r="J1140" s="8">
        <f t="shared" si="538"/>
        <v>25065.729500000001</v>
      </c>
      <c r="K1140" s="54"/>
      <c r="L1140" s="9">
        <v>195.86</v>
      </c>
      <c r="M1140" s="8">
        <v>6.3940000000000001</v>
      </c>
      <c r="N1140" s="8">
        <v>279.43</v>
      </c>
      <c r="O1140" s="8">
        <v>25.77</v>
      </c>
      <c r="P1140" s="8">
        <f t="shared" si="541"/>
        <v>311.59399999999999</v>
      </c>
      <c r="Q1140" s="8">
        <f t="shared" si="539"/>
        <v>4427.7507400000004</v>
      </c>
      <c r="R1140" s="11" t="s">
        <v>121</v>
      </c>
      <c r="S1140" s="9">
        <f t="shared" si="535"/>
        <v>620.19348697300495</v>
      </c>
      <c r="T1140" s="25">
        <v>0</v>
      </c>
      <c r="AC1140" s="84">
        <v>8000</v>
      </c>
      <c r="AD1140" s="84">
        <v>30000</v>
      </c>
      <c r="AE1140" s="84">
        <v>100</v>
      </c>
      <c r="AF1140" s="84">
        <v>6</v>
      </c>
      <c r="AG1140" s="84">
        <v>10</v>
      </c>
      <c r="AH1140" s="84">
        <v>35000</v>
      </c>
    </row>
    <row r="1141" spans="1:34" ht="18.75" customHeight="1">
      <c r="A1141" s="65">
        <v>45548</v>
      </c>
      <c r="B1141" s="64">
        <v>0.375</v>
      </c>
      <c r="C1141" s="8">
        <v>158</v>
      </c>
      <c r="D1141" s="8">
        <v>50950</v>
      </c>
      <c r="E1141" s="8">
        <f t="shared" ref="E1141:E1143" si="543">D1141-D1140</f>
        <v>14490</v>
      </c>
      <c r="F1141" s="9">
        <v>8.032</v>
      </c>
      <c r="G1141" s="9">
        <v>50.4</v>
      </c>
      <c r="H1141" s="54"/>
      <c r="I1141" s="8">
        <v>1382.69</v>
      </c>
      <c r="J1141" s="8">
        <f t="shared" si="538"/>
        <v>20035.178100000001</v>
      </c>
      <c r="K1141" s="54"/>
      <c r="L1141" s="9">
        <v>91.37</v>
      </c>
      <c r="M1141" s="8">
        <v>31.064399999999999</v>
      </c>
      <c r="N1141" s="8">
        <v>162.7304</v>
      </c>
      <c r="O1141" s="8">
        <v>8.9</v>
      </c>
      <c r="P1141" s="8">
        <f t="shared" si="541"/>
        <v>202.69480000000001</v>
      </c>
      <c r="Q1141" s="8">
        <f t="shared" si="539"/>
        <v>2937.0476520000002</v>
      </c>
      <c r="R1141" s="11" t="s">
        <v>121</v>
      </c>
      <c r="S1141" s="9">
        <f t="shared" si="535"/>
        <v>401.45966047724357</v>
      </c>
      <c r="T1141" s="25">
        <v>0</v>
      </c>
      <c r="AC1141" s="84">
        <v>8000</v>
      </c>
      <c r="AD1141" s="84">
        <v>30000</v>
      </c>
      <c r="AE1141" s="84">
        <v>100</v>
      </c>
      <c r="AF1141" s="84">
        <v>6</v>
      </c>
      <c r="AG1141" s="84">
        <v>10</v>
      </c>
      <c r="AH1141" s="84">
        <v>35000</v>
      </c>
    </row>
    <row r="1142" spans="1:34" ht="18.75" customHeight="1">
      <c r="A1142" s="65">
        <v>45555</v>
      </c>
      <c r="B1142" s="64">
        <v>0.37847222222222227</v>
      </c>
      <c r="C1142" s="8">
        <v>79</v>
      </c>
      <c r="D1142" s="8">
        <v>57830</v>
      </c>
      <c r="E1142" s="8">
        <f t="shared" si="543"/>
        <v>6880</v>
      </c>
      <c r="F1142" s="9">
        <v>7.89</v>
      </c>
      <c r="G1142" s="9">
        <v>46.4</v>
      </c>
      <c r="H1142" s="54"/>
      <c r="I1142" s="8">
        <v>1107.42</v>
      </c>
      <c r="J1142" s="8">
        <f t="shared" si="538"/>
        <v>7619.0496000000003</v>
      </c>
      <c r="K1142" s="54"/>
      <c r="L1142" s="9">
        <v>58.89</v>
      </c>
      <c r="M1142" s="8">
        <v>46.459409999999998</v>
      </c>
      <c r="N1142" s="8">
        <v>117.32250000000001</v>
      </c>
      <c r="O1142" s="8">
        <v>12.465479999999999</v>
      </c>
      <c r="P1142" s="8">
        <f t="shared" si="541"/>
        <v>176.24739</v>
      </c>
      <c r="Q1142" s="8">
        <f t="shared" si="539"/>
        <v>1212.5820432</v>
      </c>
      <c r="R1142" s="11" t="s">
        <v>121</v>
      </c>
      <c r="S1142" s="9">
        <f t="shared" si="535"/>
        <v>163.93464276245854</v>
      </c>
      <c r="T1142" s="25">
        <v>0</v>
      </c>
      <c r="AC1142" s="84">
        <v>8000</v>
      </c>
      <c r="AD1142" s="84">
        <v>30000</v>
      </c>
      <c r="AE1142" s="84">
        <v>100</v>
      </c>
      <c r="AF1142" s="84">
        <v>6</v>
      </c>
      <c r="AG1142" s="84">
        <v>10</v>
      </c>
      <c r="AH1142" s="84">
        <v>35000</v>
      </c>
    </row>
    <row r="1143" spans="1:34" ht="18.75" customHeight="1">
      <c r="A1143" s="65" t="s">
        <v>132</v>
      </c>
      <c r="B1143" s="64"/>
      <c r="C1143" s="8"/>
      <c r="D1143" s="8"/>
      <c r="E1143" s="8">
        <f t="shared" si="543"/>
        <v>-57830</v>
      </c>
      <c r="F1143" s="9"/>
      <c r="G1143" s="9"/>
      <c r="H1143" s="54"/>
      <c r="I1143" s="8"/>
      <c r="J1143" s="8">
        <f t="shared" si="538"/>
        <v>0</v>
      </c>
      <c r="K1143" s="54"/>
      <c r="L1143" s="9"/>
      <c r="M1143" s="8"/>
      <c r="N1143" s="8"/>
      <c r="O1143" s="8"/>
      <c r="P1143" s="8">
        <f t="shared" si="541"/>
        <v>0</v>
      </c>
      <c r="Q1143" s="8">
        <f t="shared" si="539"/>
        <v>0</v>
      </c>
      <c r="R1143" s="11"/>
      <c r="S1143" s="9">
        <f t="shared" si="535"/>
        <v>0</v>
      </c>
      <c r="T1143" s="25"/>
      <c r="AC1143" s="84">
        <v>8000</v>
      </c>
      <c r="AD1143" s="84">
        <v>30000</v>
      </c>
      <c r="AE1143" s="84">
        <v>100</v>
      </c>
      <c r="AF1143" s="84">
        <v>6</v>
      </c>
      <c r="AG1143" s="84">
        <v>10</v>
      </c>
      <c r="AH1143" s="84">
        <v>35000</v>
      </c>
    </row>
    <row r="1144" spans="1:34" ht="15.75">
      <c r="A1144" s="74"/>
      <c r="B1144" s="156"/>
      <c r="C1144" s="128" t="s">
        <v>71</v>
      </c>
      <c r="D1144" s="156"/>
      <c r="E1144" s="156"/>
      <c r="F1144" s="156"/>
      <c r="G1144" s="156"/>
      <c r="H1144" s="156"/>
      <c r="I1144" s="156"/>
      <c r="J1144" s="156"/>
      <c r="K1144" s="156"/>
      <c r="L1144" s="156"/>
      <c r="M1144" s="156"/>
      <c r="N1144" s="156"/>
      <c r="O1144" s="156"/>
      <c r="P1144" s="156"/>
      <c r="Q1144"/>
      <c r="R1144" s="156"/>
      <c r="S1144" s="156"/>
      <c r="T1144" s="156"/>
      <c r="U1144" s="156"/>
      <c r="V1144" s="156"/>
      <c r="W1144" s="156"/>
      <c r="X1144" s="156"/>
      <c r="Y1144" s="156"/>
      <c r="Z1144" s="156"/>
    </row>
    <row r="1145" spans="1:34" ht="20.100000000000001" customHeight="1">
      <c r="A1145" s="65" t="s">
        <v>133</v>
      </c>
      <c r="B1145" s="64"/>
      <c r="C1145" s="8"/>
      <c r="D1145" s="8"/>
      <c r="E1145" s="8">
        <f>D1145-D1144</f>
        <v>0</v>
      </c>
      <c r="F1145" s="9"/>
      <c r="G1145" s="9"/>
      <c r="H1145" s="54"/>
      <c r="I1145" s="8"/>
      <c r="J1145" s="8">
        <f t="shared" si="521"/>
        <v>0</v>
      </c>
      <c r="K1145" s="54"/>
      <c r="L1145" s="9"/>
      <c r="M1145" s="8"/>
      <c r="N1145" s="8"/>
      <c r="O1145" s="8"/>
      <c r="P1145" s="8">
        <f t="shared" si="522"/>
        <v>0</v>
      </c>
      <c r="Q1145" s="8">
        <f t="shared" si="523"/>
        <v>0</v>
      </c>
      <c r="R1145" s="11"/>
      <c r="S1145" s="9">
        <f t="shared" si="524"/>
        <v>0</v>
      </c>
      <c r="T1145" s="25"/>
      <c r="AC1145" s="84">
        <v>8000</v>
      </c>
      <c r="AD1145" s="84">
        <v>30000</v>
      </c>
      <c r="AE1145" s="84">
        <v>100</v>
      </c>
      <c r="AF1145" s="84">
        <v>6</v>
      </c>
      <c r="AG1145" s="84">
        <v>10</v>
      </c>
      <c r="AH1145" s="84">
        <v>35000</v>
      </c>
    </row>
    <row r="1146" spans="1:34" ht="18.75" customHeight="1">
      <c r="A1146" s="65" t="s">
        <v>132</v>
      </c>
      <c r="B1146" s="64"/>
      <c r="C1146" s="8"/>
      <c r="D1146" s="8"/>
      <c r="E1146" s="8">
        <f>D1146-D1145</f>
        <v>0</v>
      </c>
      <c r="F1146" s="9"/>
      <c r="G1146" s="9"/>
      <c r="H1146" s="54"/>
      <c r="I1146" s="8"/>
      <c r="J1146" s="8">
        <f t="shared" si="521"/>
        <v>0</v>
      </c>
      <c r="K1146" s="54"/>
      <c r="L1146" s="9"/>
      <c r="M1146" s="8"/>
      <c r="N1146" s="8"/>
      <c r="O1146" s="8"/>
      <c r="P1146" s="8">
        <f t="shared" si="522"/>
        <v>0</v>
      </c>
      <c r="Q1146" s="8">
        <f t="shared" si="523"/>
        <v>0</v>
      </c>
      <c r="R1146" s="11"/>
      <c r="S1146" s="9">
        <f t="shared" si="524"/>
        <v>0</v>
      </c>
      <c r="T1146" s="25"/>
      <c r="AC1146" s="84">
        <v>8000</v>
      </c>
      <c r="AD1146" s="84">
        <v>30000</v>
      </c>
      <c r="AE1146" s="84">
        <v>100</v>
      </c>
      <c r="AF1146" s="84">
        <v>6</v>
      </c>
      <c r="AG1146" s="84">
        <v>10</v>
      </c>
      <c r="AH1146" s="84">
        <v>35000</v>
      </c>
    </row>
    <row r="1147" spans="1:34" ht="20.100000000000001" customHeight="1">
      <c r="A1147" s="66"/>
      <c r="B1147" s="67"/>
      <c r="C1147" s="69"/>
      <c r="D1147" s="69"/>
      <c r="E1147" s="69"/>
      <c r="F1147" s="70"/>
      <c r="G1147" s="70"/>
      <c r="H1147" s="69"/>
      <c r="I1147" s="69"/>
      <c r="J1147" s="69"/>
      <c r="K1147" s="68"/>
      <c r="L1147" s="70"/>
      <c r="M1147" s="69"/>
      <c r="N1147" s="69"/>
      <c r="O1147" s="69"/>
      <c r="P1147" s="69"/>
      <c r="Q1147" s="69"/>
      <c r="R1147" s="151"/>
      <c r="S1147" s="70"/>
    </row>
    <row r="1148" spans="1:34" ht="20.100000000000001" customHeight="1">
      <c r="A1148" s="71"/>
      <c r="B1148" s="71"/>
      <c r="C1148" s="71"/>
      <c r="D1148" s="71"/>
      <c r="E1148" s="71"/>
      <c r="F1148" s="71"/>
      <c r="G1148" s="71"/>
      <c r="H1148" s="71"/>
      <c r="I1148" s="71"/>
      <c r="J1148" s="71"/>
      <c r="K1148" s="71"/>
      <c r="L1148" s="71"/>
      <c r="M1148" s="71"/>
      <c r="N1148" s="71"/>
      <c r="O1148" s="71"/>
      <c r="P1148" s="71"/>
      <c r="Q1148" s="71"/>
      <c r="R1148" s="71"/>
      <c r="S1148" s="71"/>
    </row>
    <row r="1149" spans="1:34" ht="20.100000000000001" customHeight="1">
      <c r="A1149" s="71"/>
      <c r="B1149" s="71"/>
      <c r="C1149" s="71"/>
      <c r="D1149" s="71"/>
      <c r="E1149" s="71"/>
      <c r="F1149" s="71"/>
      <c r="G1149" s="71"/>
      <c r="H1149" s="71"/>
      <c r="I1149" s="71"/>
      <c r="J1149" s="71"/>
      <c r="K1149" s="71"/>
      <c r="L1149" s="71"/>
      <c r="M1149" s="71"/>
      <c r="N1149" s="71"/>
      <c r="O1149" s="71"/>
      <c r="P1149" s="71"/>
      <c r="Q1149" s="71"/>
      <c r="R1149" s="71"/>
      <c r="S1149" s="71"/>
    </row>
    <row r="1150" spans="1:34" ht="20.100000000000001" customHeight="1">
      <c r="A1150" s="71"/>
      <c r="B1150" s="71"/>
      <c r="C1150" s="71"/>
      <c r="D1150" s="71"/>
      <c r="E1150" s="71"/>
      <c r="F1150" s="71"/>
      <c r="G1150" s="71"/>
      <c r="H1150" s="71"/>
      <c r="I1150" s="71"/>
      <c r="J1150" s="71"/>
      <c r="K1150" s="71"/>
      <c r="L1150" s="71"/>
      <c r="M1150" s="71"/>
      <c r="N1150" s="71"/>
      <c r="O1150" s="71"/>
      <c r="P1150" s="71"/>
      <c r="Q1150" s="71"/>
      <c r="R1150" s="71"/>
      <c r="S1150" s="71"/>
    </row>
    <row r="1151" spans="1:34" ht="20.100000000000001" customHeight="1">
      <c r="A1151" s="71"/>
      <c r="B1151" s="71"/>
      <c r="C1151" s="71"/>
      <c r="D1151" s="71"/>
      <c r="E1151" s="71"/>
      <c r="F1151" s="71"/>
      <c r="G1151" s="71"/>
      <c r="H1151" s="71"/>
      <c r="I1151" s="71"/>
      <c r="J1151" s="71"/>
      <c r="K1151" s="71"/>
      <c r="L1151" s="71"/>
      <c r="M1151" s="71"/>
      <c r="N1151" s="71"/>
      <c r="O1151" s="71"/>
      <c r="P1151" s="71"/>
      <c r="Q1151" s="71"/>
      <c r="R1151" s="71"/>
      <c r="S1151" s="71"/>
    </row>
    <row r="1152" spans="1:34" ht="20.100000000000001" customHeight="1">
      <c r="A1152" s="71"/>
      <c r="B1152" s="71"/>
      <c r="C1152" s="71"/>
      <c r="D1152" s="71"/>
      <c r="E1152" s="71"/>
      <c r="F1152" s="71"/>
      <c r="G1152" s="71"/>
      <c r="H1152" s="71"/>
      <c r="I1152" s="71"/>
      <c r="J1152" s="71"/>
      <c r="K1152" s="71"/>
      <c r="L1152" s="71"/>
      <c r="M1152" s="71"/>
      <c r="N1152" s="71"/>
      <c r="O1152" s="71"/>
      <c r="P1152" s="71"/>
      <c r="Q1152" s="71"/>
      <c r="R1152" s="71"/>
      <c r="S1152" s="71"/>
    </row>
    <row r="1153" spans="1:19" ht="20.100000000000001" customHeight="1">
      <c r="A1153" s="66"/>
      <c r="B1153" s="67"/>
      <c r="C1153" s="69"/>
      <c r="D1153" s="69"/>
      <c r="E1153" s="69"/>
      <c r="F1153" s="70"/>
      <c r="G1153" s="70"/>
      <c r="H1153" s="69"/>
      <c r="I1153" s="69"/>
      <c r="J1153" s="69"/>
      <c r="K1153" s="68"/>
      <c r="L1153" s="70"/>
      <c r="M1153" s="69"/>
      <c r="N1153" s="69"/>
      <c r="O1153" s="69"/>
      <c r="P1153" s="69"/>
      <c r="Q1153" s="69"/>
      <c r="R1153" s="151"/>
      <c r="S1153" s="70"/>
    </row>
    <row r="1154" spans="1:19" ht="20.100000000000001" customHeight="1">
      <c r="A1154" s="71"/>
      <c r="B1154" s="71"/>
      <c r="C1154" s="71"/>
      <c r="D1154" s="71"/>
      <c r="E1154" s="71"/>
      <c r="F1154" s="71"/>
      <c r="G1154" s="71"/>
      <c r="H1154" s="71"/>
      <c r="I1154" s="71"/>
      <c r="J1154" s="71"/>
      <c r="K1154" s="71"/>
      <c r="L1154" s="71"/>
      <c r="M1154" s="71"/>
      <c r="N1154" s="71"/>
      <c r="O1154" s="71"/>
      <c r="P1154" s="71"/>
      <c r="Q1154" s="71"/>
      <c r="R1154" s="71"/>
      <c r="S1154" s="71"/>
    </row>
    <row r="1155" spans="1:19" ht="20.100000000000001" customHeight="1">
      <c r="A1155" s="71"/>
      <c r="B1155" s="71"/>
      <c r="C1155" s="71"/>
      <c r="D1155" s="71"/>
      <c r="E1155" s="71"/>
      <c r="F1155" s="71"/>
      <c r="G1155" s="71"/>
      <c r="H1155" s="71"/>
      <c r="I1155" s="71"/>
      <c r="J1155" s="71"/>
      <c r="K1155" s="71"/>
      <c r="L1155" s="71"/>
      <c r="M1155" s="71"/>
      <c r="N1155" s="71"/>
      <c r="O1155" s="71"/>
      <c r="P1155" s="71"/>
      <c r="Q1155" s="71"/>
      <c r="R1155" s="71"/>
      <c r="S1155" s="71"/>
    </row>
    <row r="1156" spans="1:19" ht="20.100000000000001" customHeight="1">
      <c r="A1156" s="71"/>
      <c r="B1156" s="71"/>
      <c r="C1156" s="71"/>
      <c r="D1156" s="71"/>
      <c r="E1156" s="71"/>
      <c r="F1156" s="71"/>
      <c r="G1156" s="71"/>
      <c r="H1156" s="71"/>
      <c r="I1156" s="71"/>
      <c r="J1156" s="71"/>
      <c r="K1156" s="71"/>
      <c r="L1156" s="71"/>
      <c r="M1156" s="71"/>
      <c r="N1156" s="71"/>
      <c r="O1156" s="71"/>
      <c r="P1156" s="71"/>
      <c r="Q1156" s="71"/>
      <c r="R1156" s="71"/>
      <c r="S1156" s="71"/>
    </row>
    <row r="1157" spans="1:19" ht="20.100000000000001" customHeight="1">
      <c r="A1157" s="71"/>
      <c r="B1157" s="71"/>
      <c r="C1157" s="71"/>
      <c r="D1157" s="71"/>
      <c r="E1157" s="71"/>
      <c r="F1157" s="71"/>
      <c r="G1157" s="71"/>
      <c r="H1157" s="71"/>
      <c r="I1157" s="71"/>
      <c r="J1157" s="71"/>
      <c r="K1157" s="71"/>
      <c r="L1157" s="71"/>
      <c r="M1157" s="71"/>
      <c r="N1157" s="71"/>
      <c r="O1157" s="71"/>
      <c r="P1157" s="71"/>
      <c r="Q1157" s="71"/>
      <c r="R1157" s="71"/>
      <c r="S1157" s="71"/>
    </row>
    <row r="1158" spans="1:19" ht="20.100000000000001" customHeight="1">
      <c r="A1158" s="152"/>
      <c r="B1158" s="152"/>
      <c r="C1158" s="69"/>
      <c r="D1158" s="69"/>
      <c r="E1158" s="69"/>
      <c r="F1158" s="70"/>
      <c r="G1158" s="151"/>
      <c r="H1158" s="151"/>
      <c r="I1158" s="69"/>
      <c r="J1158" s="69"/>
      <c r="K1158" s="151"/>
      <c r="L1158" s="151"/>
      <c r="M1158" s="69"/>
      <c r="N1158" s="69"/>
      <c r="O1158" s="69"/>
      <c r="P1158" s="69"/>
      <c r="Q1158" s="69"/>
      <c r="R1158" s="151"/>
      <c r="S1158" s="72"/>
    </row>
    <row r="1159" spans="1:19" ht="20.100000000000001" customHeight="1">
      <c r="A1159" s="71"/>
      <c r="B1159" s="71"/>
      <c r="C1159" s="71"/>
      <c r="D1159" s="71"/>
      <c r="E1159" s="71"/>
      <c r="F1159" s="71"/>
      <c r="G1159" s="71"/>
      <c r="H1159" s="71"/>
      <c r="I1159" s="71"/>
      <c r="J1159" s="71"/>
      <c r="K1159" s="71"/>
      <c r="L1159" s="71"/>
      <c r="M1159" s="71"/>
      <c r="N1159" s="71"/>
      <c r="O1159" s="71"/>
      <c r="P1159" s="71"/>
      <c r="Q1159" s="71"/>
      <c r="R1159" s="71"/>
      <c r="S1159" s="71"/>
    </row>
    <row r="1160" spans="1:19" ht="20.100000000000001" customHeight="1">
      <c r="A1160" s="71"/>
      <c r="B1160" s="71"/>
      <c r="C1160" s="71"/>
      <c r="D1160" s="71"/>
      <c r="E1160" s="71"/>
      <c r="F1160" s="71"/>
      <c r="G1160" s="71"/>
      <c r="H1160" s="71"/>
      <c r="I1160" s="71"/>
      <c r="J1160" s="71"/>
      <c r="K1160" s="71"/>
      <c r="L1160" s="71"/>
      <c r="M1160" s="71"/>
      <c r="N1160" s="71"/>
      <c r="O1160" s="71"/>
      <c r="P1160" s="71"/>
      <c r="Q1160" s="71"/>
      <c r="R1160" s="71"/>
      <c r="S1160" s="71"/>
    </row>
    <row r="1161" spans="1:19" ht="20.100000000000001" customHeight="1">
      <c r="A1161" s="66"/>
      <c r="B1161" s="67"/>
      <c r="C1161" s="69"/>
      <c r="D1161" s="69"/>
      <c r="E1161" s="69"/>
      <c r="F1161" s="70"/>
      <c r="G1161" s="70"/>
      <c r="H1161" s="69"/>
      <c r="I1161" s="69"/>
      <c r="J1161" s="69"/>
      <c r="K1161" s="68"/>
      <c r="L1161" s="70"/>
      <c r="M1161" s="69"/>
      <c r="N1161" s="69"/>
      <c r="O1161" s="69"/>
      <c r="P1161" s="69"/>
      <c r="Q1161" s="69"/>
      <c r="R1161" s="151"/>
      <c r="S1161" s="70"/>
    </row>
    <row r="1162" spans="1:19" ht="20.100000000000001" customHeight="1">
      <c r="A1162" s="152"/>
      <c r="B1162" s="152"/>
      <c r="C1162" s="69"/>
      <c r="D1162" s="69"/>
      <c r="E1162" s="69"/>
      <c r="F1162" s="70"/>
      <c r="G1162" s="151"/>
      <c r="H1162" s="151"/>
      <c r="I1162" s="69"/>
      <c r="J1162" s="69"/>
      <c r="K1162" s="151"/>
      <c r="L1162" s="151"/>
      <c r="M1162" s="69"/>
      <c r="N1162" s="69"/>
      <c r="O1162" s="69"/>
      <c r="P1162" s="69"/>
      <c r="Q1162" s="69"/>
      <c r="R1162" s="151"/>
      <c r="S1162" s="72"/>
    </row>
    <row r="1163" spans="1:19" ht="20.100000000000001" customHeight="1">
      <c r="A1163" s="153"/>
      <c r="B1163" s="153"/>
      <c r="C1163" s="154"/>
      <c r="D1163" s="154"/>
      <c r="E1163" s="154"/>
      <c r="F1163" s="98"/>
      <c r="G1163" s="76"/>
      <c r="H1163" s="76"/>
      <c r="I1163" s="154"/>
      <c r="J1163" s="154"/>
      <c r="K1163" s="76"/>
      <c r="L1163" s="76"/>
      <c r="M1163" s="154"/>
      <c r="N1163" s="154"/>
      <c r="O1163" s="154"/>
      <c r="P1163" s="154"/>
      <c r="Q1163" s="154"/>
      <c r="R1163" s="76"/>
    </row>
    <row r="1164" spans="1:19" ht="20.100000000000001" customHeight="1">
      <c r="A1164" s="153"/>
      <c r="B1164" s="153"/>
      <c r="C1164" s="154"/>
      <c r="D1164" s="154"/>
      <c r="E1164" s="154"/>
      <c r="F1164" s="98"/>
      <c r="G1164" s="76"/>
      <c r="H1164" s="76"/>
      <c r="I1164" s="154"/>
      <c r="J1164" s="154"/>
      <c r="K1164" s="76"/>
      <c r="L1164" s="76"/>
      <c r="M1164" s="154"/>
      <c r="N1164" s="154"/>
      <c r="O1164" s="154"/>
      <c r="P1164" s="154"/>
      <c r="Q1164" s="154"/>
      <c r="R1164" s="76"/>
    </row>
    <row r="1165" spans="1:19" ht="20.100000000000001" customHeight="1">
      <c r="A1165" s="153"/>
      <c r="B1165" s="153"/>
      <c r="C1165" s="154"/>
      <c r="D1165" s="154"/>
      <c r="E1165" s="154"/>
      <c r="F1165" s="98"/>
      <c r="G1165" s="76"/>
      <c r="H1165" s="76"/>
      <c r="I1165" s="154"/>
      <c r="J1165" s="154"/>
      <c r="K1165" s="76"/>
      <c r="L1165" s="76"/>
      <c r="M1165" s="154"/>
      <c r="N1165" s="154"/>
      <c r="O1165" s="154"/>
      <c r="P1165" s="154"/>
      <c r="Q1165" s="154"/>
      <c r="R1165" s="76"/>
    </row>
    <row r="1166" spans="1:19" ht="20.100000000000001" customHeight="1">
      <c r="A1166" s="153"/>
      <c r="B1166" s="153"/>
      <c r="C1166" s="154"/>
      <c r="D1166" s="154"/>
      <c r="E1166" s="154"/>
      <c r="F1166" s="98"/>
      <c r="G1166" s="76"/>
      <c r="H1166" s="76"/>
      <c r="I1166" s="154"/>
      <c r="J1166" s="154"/>
      <c r="K1166" s="76"/>
      <c r="L1166" s="76"/>
      <c r="M1166" s="154"/>
      <c r="N1166" s="154"/>
      <c r="O1166" s="154"/>
      <c r="P1166" s="154"/>
      <c r="Q1166" s="154"/>
      <c r="R1166" s="76"/>
    </row>
    <row r="1167" spans="1:19" ht="20.100000000000001" customHeight="1">
      <c r="A1167" s="153"/>
      <c r="B1167" s="153"/>
      <c r="C1167" s="154"/>
      <c r="D1167" s="154"/>
      <c r="E1167" s="154"/>
      <c r="F1167" s="98"/>
      <c r="G1167" s="76"/>
      <c r="H1167" s="76"/>
      <c r="I1167" s="154"/>
      <c r="J1167" s="154"/>
      <c r="K1167" s="76"/>
      <c r="L1167" s="76"/>
      <c r="M1167" s="154"/>
      <c r="N1167" s="154"/>
      <c r="O1167" s="154"/>
      <c r="P1167" s="154"/>
      <c r="Q1167" s="154"/>
      <c r="R1167" s="76"/>
    </row>
    <row r="1168" spans="1:19" ht="20.100000000000001" customHeight="1">
      <c r="A1168" s="153"/>
      <c r="B1168" s="153"/>
      <c r="C1168" s="154"/>
      <c r="D1168" s="154"/>
      <c r="E1168" s="154"/>
      <c r="F1168" s="98"/>
      <c r="G1168" s="76"/>
      <c r="H1168" s="76"/>
      <c r="I1168" s="154"/>
      <c r="J1168" s="154"/>
      <c r="K1168" s="76"/>
      <c r="L1168" s="76"/>
      <c r="M1168" s="154"/>
      <c r="N1168" s="154"/>
      <c r="O1168" s="154"/>
      <c r="P1168" s="154"/>
      <c r="Q1168" s="154"/>
      <c r="R1168" s="76"/>
    </row>
  </sheetData>
  <mergeCells count="2">
    <mergeCell ref="A1:K1"/>
    <mergeCell ref="A2:K2"/>
  </mergeCells>
  <phoneticPr fontId="0" type="noConversion"/>
  <conditionalFormatting sqref="E9:E167 E169:E211">
    <cfRule type="cellIs" dxfId="35" priority="6153" stopIfTrue="1" operator="greaterThan">
      <formula>42000</formula>
    </cfRule>
  </conditionalFormatting>
  <conditionalFormatting sqref="E212:E1143">
    <cfRule type="cellIs" dxfId="34" priority="1" stopIfTrue="1" operator="greaterThan">
      <formula>35000</formula>
    </cfRule>
  </conditionalFormatting>
  <conditionalFormatting sqref="E611:E968">
    <cfRule type="cellIs" dxfId="33" priority="1995" stopIfTrue="1" operator="greaterThan">
      <formula>30000</formula>
    </cfRule>
  </conditionalFormatting>
  <conditionalFormatting sqref="E969:E1143">
    <cfRule type="cellIs" dxfId="32" priority="2" stopIfTrue="1" operator="greaterThan">
      <formula>30000</formula>
    </cfRule>
  </conditionalFormatting>
  <conditionalFormatting sqref="E1145:E1147">
    <cfRule type="cellIs" dxfId="31" priority="408" stopIfTrue="1" operator="greaterThan">
      <formula>35000</formula>
    </cfRule>
    <cfRule type="cellIs" dxfId="30" priority="409" stopIfTrue="1" operator="greaterThan">
      <formula>30000</formula>
    </cfRule>
  </conditionalFormatting>
  <conditionalFormatting sqref="E1153 E1161 E212:E610">
    <cfRule type="cellIs" dxfId="29" priority="6152" stopIfTrue="1" operator="greaterThan">
      <formula>30000</formula>
    </cfRule>
  </conditionalFormatting>
  <conditionalFormatting sqref="E1153 E1161">
    <cfRule type="cellIs" dxfId="28" priority="6151" stopIfTrue="1" operator="greaterThan">
      <formula>35000</formula>
    </cfRule>
  </conditionalFormatting>
  <conditionalFormatting sqref="F9:F211">
    <cfRule type="cellIs" dxfId="27" priority="6140" stopIfTrue="1" operator="notBetween">
      <formula>5</formula>
      <formula>10</formula>
    </cfRule>
  </conditionalFormatting>
  <conditionalFormatting sqref="F212:F1143">
    <cfRule type="cellIs" dxfId="26" priority="3" stopIfTrue="1" operator="notBetween">
      <formula>6</formula>
      <formula>10</formula>
    </cfRule>
  </conditionalFormatting>
  <conditionalFormatting sqref="F293:F1143">
    <cfRule type="cellIs" dxfId="25" priority="4" stopIfTrue="1" operator="notBetween">
      <formula>6.5</formula>
      <formula>9.5</formula>
    </cfRule>
  </conditionalFormatting>
  <conditionalFormatting sqref="F1145:F1147 F1153 F1161 F212:F279">
    <cfRule type="cellIs" dxfId="24" priority="6143" stopIfTrue="1" operator="notBetween">
      <formula>6.5</formula>
      <formula>9.5</formula>
    </cfRule>
  </conditionalFormatting>
  <conditionalFormatting sqref="F1145:F1147 F1153 F1161">
    <cfRule type="cellIs" dxfId="23" priority="6142" stopIfTrue="1" operator="notBetween">
      <formula>6</formula>
      <formula>10</formula>
    </cfRule>
  </conditionalFormatting>
  <conditionalFormatting sqref="G218:G1143">
    <cfRule type="cellIs" dxfId="22" priority="9" stopIfTrue="1" operator="greaterThan">
      <formula>100</formula>
    </cfRule>
    <cfRule type="cellIs" dxfId="21" priority="10" stopIfTrue="1" operator="between">
      <formula>75</formula>
      <formula>100</formula>
    </cfRule>
  </conditionalFormatting>
  <conditionalFormatting sqref="G9:H211 K9:K217">
    <cfRule type="cellIs" dxfId="20" priority="6138" stopIfTrue="1" operator="greaterThan">
      <formula>50</formula>
    </cfRule>
  </conditionalFormatting>
  <conditionalFormatting sqref="G212:H217">
    <cfRule type="cellIs" dxfId="19" priority="6154" stopIfTrue="1" operator="greaterThan">
      <formula>100</formula>
    </cfRule>
    <cfRule type="cellIs" dxfId="18" priority="6155" stopIfTrue="1" operator="between">
      <formula>50</formula>
      <formula>100</formula>
    </cfRule>
  </conditionalFormatting>
  <conditionalFormatting sqref="H218:H478 G1145:G1147 G1153 G1161">
    <cfRule type="cellIs" dxfId="17" priority="6148" stopIfTrue="1" operator="greaterThan">
      <formula>100</formula>
    </cfRule>
    <cfRule type="cellIs" dxfId="16" priority="6149" stopIfTrue="1" operator="between">
      <formula>75</formula>
      <formula>100</formula>
    </cfRule>
  </conditionalFormatting>
  <conditionalFormatting sqref="J9:J211 J283:J292">
    <cfRule type="cellIs" dxfId="15" priority="6139" stopIfTrue="1" operator="greaterThan">
      <formula>45500</formula>
    </cfRule>
  </conditionalFormatting>
  <conditionalFormatting sqref="J212:J282 J1145:J1147 J1153 J1161 J293:J610">
    <cfRule type="cellIs" dxfId="14" priority="6145" stopIfTrue="1" operator="greaterThan">
      <formula>25000</formula>
    </cfRule>
  </conditionalFormatting>
  <conditionalFormatting sqref="J212:J282 J1145:J1147 J1153 J1161">
    <cfRule type="cellIs" dxfId="13" priority="6144" stopIfTrue="1" operator="greaterThan">
      <formula>30000</formula>
    </cfRule>
  </conditionalFormatting>
  <conditionalFormatting sqref="J293:J1143">
    <cfRule type="cellIs" dxfId="12" priority="5" stopIfTrue="1" operator="greaterThan">
      <formula>30000</formula>
    </cfRule>
  </conditionalFormatting>
  <conditionalFormatting sqref="J611:J967">
    <cfRule type="cellIs" dxfId="11" priority="1999" stopIfTrue="1" operator="greaterThan">
      <formula>25000</formula>
    </cfRule>
  </conditionalFormatting>
  <conditionalFormatting sqref="J968:J1143">
    <cfRule type="cellIs" dxfId="10" priority="6" stopIfTrue="1" operator="greaterThan">
      <formula>25000</formula>
    </cfRule>
  </conditionalFormatting>
  <conditionalFormatting sqref="L212:L336">
    <cfRule type="cellIs" dxfId="9" priority="6157" stopIfTrue="1" operator="greaterThan">
      <formula>100</formula>
    </cfRule>
  </conditionalFormatting>
  <conditionalFormatting sqref="L337:L1143">
    <cfRule type="cellIs" dxfId="8" priority="11" stopIfTrue="1" operator="greaterThan">
      <formula>125</formula>
    </cfRule>
  </conditionalFormatting>
  <conditionalFormatting sqref="L1145:L1147 L1153 L1161">
    <cfRule type="cellIs" dxfId="7" priority="6150" stopIfTrue="1" operator="greaterThan">
      <formula>125</formula>
    </cfRule>
  </conditionalFormatting>
  <conditionalFormatting sqref="Q9:Q211 Q283:Q292">
    <cfRule type="cellIs" dxfId="6" priority="6141" stopIfTrue="1" operator="greaterThan">
      <formula>10500</formula>
    </cfRule>
  </conditionalFormatting>
  <conditionalFormatting sqref="Q212:Q282 Q1145:Q1147 Q1153 Q1161 Q293:Q610">
    <cfRule type="cellIs" dxfId="5" priority="6147" stopIfTrue="1" operator="greaterThan">
      <formula>6000</formula>
    </cfRule>
  </conditionalFormatting>
  <conditionalFormatting sqref="Q212:Q282 Q1145:Q1147 Q1153 Q1161">
    <cfRule type="cellIs" dxfId="4" priority="6146" stopIfTrue="1" operator="greaterThan">
      <formula>8000</formula>
    </cfRule>
  </conditionalFormatting>
  <conditionalFormatting sqref="Q293:Q1143">
    <cfRule type="cellIs" dxfId="3" priority="7" stopIfTrue="1" operator="greaterThan">
      <formula>8000</formula>
    </cfRule>
  </conditionalFormatting>
  <conditionalFormatting sqref="Q611:Q967">
    <cfRule type="cellIs" dxfId="2" priority="2001" stopIfTrue="1" operator="greaterThan">
      <formula>6000</formula>
    </cfRule>
  </conditionalFormatting>
  <conditionalFormatting sqref="Q968:Q1143">
    <cfRule type="cellIs" dxfId="1" priority="8" stopIfTrue="1" operator="greaterThan">
      <formula>6000</formula>
    </cfRule>
  </conditionalFormatting>
  <conditionalFormatting sqref="R212:R279">
    <cfRule type="cellIs" dxfId="0" priority="6156" stopIfTrue="1" operator="notEqual">
      <formula>"n"</formula>
    </cfRule>
  </conditionalFormatting>
  <dataValidations xWindow="334" yWindow="583" count="3">
    <dataValidation type="date" allowBlank="1" showInputMessage="1" showErrorMessage="1" errorTitle="Invalid Date" error="Entry is not a valid date." promptTitle="Sample Date" prompt="Must be a valid date entered in the form dd/mm/yyyy, no additional notes or messages (Use the Excel comment function if needed)" sqref="A1153 A9:A1147" xr:uid="{00000000-0002-0000-0200-000000000000}">
      <formula1>36526</formula1>
      <formula2>TODAY()</formula2>
    </dataValidation>
    <dataValidation type="time" allowBlank="1" showInputMessage="1" showErrorMessage="1" errorTitle="Invalid Time" error="Entry is not a valid time." promptTitle="Sample Time" prompt="Must be a valid time entered in the form hh:mm." sqref="B1147 B1153 B9:B609" xr:uid="{00000000-0002-0000-0200-000001000000}">
      <formula1>0.000694444444444444</formula1>
      <formula2>0.999305555555556</formula2>
    </dataValidation>
    <dataValidation type="time" allowBlank="1" showInputMessage="1" showErrorMessage="1" errorTitle="Invalid Time" error="Entry is not a valid time." promptTitle="Sample Time" prompt="Must be a valid time entered in the form hh:mm" sqref="B610:B1146" xr:uid="{00000000-0002-0000-0200-000002000000}">
      <formula1>0.000694444444444444</formula1>
      <formula2>0.999305555555556</formula2>
    </dataValidation>
  </dataValidations>
  <pageMargins left="0.75" right="0.75" top="1" bottom="1" header="0.5" footer="0.5"/>
  <pageSetup paperSize="9" scale="10" orientation="landscape"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EAReceivedDate xmlns="eebef177-55b5-4448-a5fb-28ea454417ee">2024-10-14T23:00:00+00:00</EAReceivedDate>
    <c52c737aaa794145b5e1ab0b33580095 xmlns="8595a0ec-c146-4eeb-925a-270f4bc4be63">
      <Terms xmlns="http://schemas.microsoft.com/office/infopath/2007/PartnerControls">
        <TermInfo xmlns="http://schemas.microsoft.com/office/infopath/2007/PartnerControls">
          <TermName xmlns="http://schemas.microsoft.com/office/infopath/2007/PartnerControls">Public Register</TermName>
          <TermId xmlns="http://schemas.microsoft.com/office/infopath/2007/PartnerControls">f1fcf6a6-5d97-4f1d-964e-a2f916eb1f18</TermId>
        </TermInfo>
      </Terms>
    </c52c737aaa794145b5e1ab0b33580095>
    <PermitNumber xmlns="eebef177-55b5-4448-a5fb-28ea454417ee">epr-sp3936he</PermitNumber>
    <la34db7254a948be973d9738b9f07ba7 xmlns="8595a0ec-c146-4eeb-925a-270f4bc4be63">
      <Terms xmlns="http://schemas.microsoft.com/office/infopath/2007/PartnerControls">
        <TermInfo xmlns="http://schemas.microsoft.com/office/infopath/2007/PartnerControls">
          <TermName xmlns="http://schemas.microsoft.com/office/infopath/2007/PartnerControls">Type Of Permit</TermName>
          <TermId xmlns="http://schemas.microsoft.com/office/infopath/2007/PartnerControls">0430e4c2-ee0a-4b2d-9af6-df735aafbcb2</TermId>
        </TermInfo>
      </Terms>
    </la34db7254a948be973d9738b9f07ba7>
    <CessationDate xmlns="eebef177-55b5-4448-a5fb-28ea454417ee" xsi:nil="true"/>
    <NationalSecurity xmlns="eebef177-55b5-4448-a5fb-28ea454417ee">No</NationalSecurity>
    <OtherReference xmlns="eebef177-55b5-4448-a5fb-28ea454417ee">SP3936HE</OtherReference>
    <EventLink xmlns="5ffd8e36-f429-4edc-ab50-c5be84842779" xsi:nil="true"/>
    <d22401b98bfe4ec6b8dacbec81c66a1e xmlns="8595a0ec-c146-4eeb-925a-270f4bc4be63">
      <Terms xmlns="http://schemas.microsoft.com/office/infopath/2007/PartnerControls"/>
    </d22401b98bfe4ec6b8dacbec81c66a1e>
    <Customer_x002f_OperatorName xmlns="eebef177-55b5-4448-a5fb-28ea454417ee">Lenzing Fibres Grimsby Ltd</Customer_x002f_OperatorName>
    <ncb1594ff73b435992550f571a78c184 xmlns="8595a0ec-c146-4eeb-925a-270f4bc4be63">
      <Terms xmlns="http://schemas.microsoft.com/office/infopath/2007/PartnerControls">
        <TermInfo xmlns="http://schemas.microsoft.com/office/infopath/2007/PartnerControls">
          <TermName xmlns="http://schemas.microsoft.com/office/infopath/2007/PartnerControls">EPR</TermName>
          <TermId xmlns="http://schemas.microsoft.com/office/infopath/2007/PartnerControls">0e5af97d-1a8c-4d8f-a20b-528a11cab1f6</TermId>
        </TermInfo>
      </Terms>
    </ncb1594ff73b435992550f571a78c184>
    <DocumentDate xmlns="eebef177-55b5-4448-a5fb-28ea454417ee">2024-10-14T23:00:00+00:00</DocumentDate>
    <f91636ce86a943e5a85e589048b494b2 xmlns="8595a0ec-c146-4eeb-925a-270f4bc4be63">
      <Terms xmlns="http://schemas.microsoft.com/office/infopath/2007/PartnerControls"/>
    </f91636ce86a943e5a85e589048b494b2>
    <bf174f8632e04660b372cf372c1956fe xmlns="8595a0ec-c146-4eeb-925a-270f4bc4be63">
      <Terms xmlns="http://schemas.microsoft.com/office/infopath/2007/PartnerControls"/>
    </bf174f8632e04660b372cf372c1956fe>
    <mb0b523b12654e57a98fd73f451222f6 xmlns="8595a0ec-c146-4eeb-925a-270f4bc4be63">
      <Terms xmlns="http://schemas.microsoft.com/office/infopath/2007/PartnerControls"/>
    </mb0b523b12654e57a98fd73f451222f6>
    <CurrentPermit xmlns="eebef177-55b5-4448-a5fb-28ea454417ee">N/A - Do not select for New Permits</CurrentPermit>
    <EPRNumber xmlns="eebef177-55b5-4448-a5fb-28ea454417ee">EPR/SP3936HE/V003</EPRNumber>
    <ed3cfd1978f244c4af5dc9d642a18018 xmlns="8595a0ec-c146-4eeb-925a-270f4bc4be63">
      <Terms xmlns="http://schemas.microsoft.com/office/infopath/2007/PartnerControls"/>
    </ed3cfd1978f244c4af5dc9d642a18018>
    <d3564be703db47eda46ec138bc1ba091 xmlns="8595a0ec-c146-4eeb-925a-270f4bc4be63">
      <Terms xmlns="http://schemas.microsoft.com/office/infopath/2007/PartnerControls">
        <TermInfo xmlns="http://schemas.microsoft.com/office/infopath/2007/PartnerControls">
          <TermName xmlns="http://schemas.microsoft.com/office/infopath/2007/PartnerControls">Application ＆ Associated Docs</TermName>
          <TermId xmlns="http://schemas.microsoft.com/office/infopath/2007/PartnerControls">5eadfd3c-6deb-44e1-b7e1-16accd427bec</TermId>
        </TermInfo>
      </Terms>
    </d3564be703db47eda46ec138bc1ba091>
    <FacilityAddressPostcode xmlns="eebef177-55b5-4448-a5fb-28ea454417ee">DN31 2ZT</FacilityAddressPostcode>
    <TaxCatchAll xmlns="662745e8-e224-48e8-a2e3-254862b8c2f5">
      <Value>181</Value>
      <Value>12</Value>
      <Value>10</Value>
      <Value>9</Value>
      <Value>38</Value>
    </TaxCatchAll>
    <ExternalAuthor xmlns="eebef177-55b5-4448-a5fb-28ea454417ee">Applicant</ExternalAuthor>
    <SiteName xmlns="eebef177-55b5-4448-a5fb-28ea454417ee">Grimsby Lyocell fibres factory EA_EPR_SP3936HE_T001</SiteName>
    <m63bd5d2e6554c968a3f4ff9289590fe xmlns="8595a0ec-c146-4eeb-925a-270f4bc4be63">
      <Terms xmlns="http://schemas.microsoft.com/office/infopath/2007/PartnerControls"/>
    </m63bd5d2e6554c968a3f4ff9289590fe>
    <p517ccc45a7e4674ae144f9410147bb3 xmlns="8595a0ec-c146-4eeb-925a-270f4bc4be63">
      <Terms xmlns="http://schemas.microsoft.com/office/infopath/2007/PartnerControls">
        <TermInfo xmlns="http://schemas.microsoft.com/office/infopath/2007/PartnerControls">
          <TermName xmlns="http://schemas.microsoft.com/office/infopath/2007/PartnerControls">Installations</TermName>
          <TermId xmlns="http://schemas.microsoft.com/office/infopath/2007/PartnerControls">645f1c9c-65df-490a-9ce3-4a2aa7c5ff7f</TermId>
        </TermInfo>
      </Terms>
    </p517ccc45a7e4674ae144f9410147bb3>
    <lcf76f155ced4ddcb4097134ff3c332f xmlns="13c3dd66-95f8-469c-aefa-160cfe61df31">
      <Terms xmlns="http://schemas.microsoft.com/office/infopath/2007/PartnerControls"/>
    </lcf76f155ced4ddcb4097134ff3c332f>
    <ga477587807b4e8dbd9d142e03c014fa xmlns="8595a0ec-c146-4eeb-925a-270f4bc4be63">
      <Terms xmlns="http://schemas.microsoft.com/office/infopath/2007/PartnerControls"/>
    </ga477587807b4e8dbd9d142e03c014fa>
    <FacilityAddress xmlns="eebef177-55b5-4448-a5fb-28ea454417ee">PO Box 462 1 Moody Lane Great Coates DN31 2ZT</FacilityAddress>
  </documentManagement>
</p:properties>
</file>

<file path=customXml/item3.xml><?xml version="1.0" encoding="utf-8"?>
<ct:contentTypeSchema xmlns:ct="http://schemas.microsoft.com/office/2006/metadata/contentType" xmlns:ma="http://schemas.microsoft.com/office/2006/metadata/properties/metaAttributes" ct:_="" ma:_="" ma:contentTypeName="Permit File" ma:contentTypeID="0x0101000E9AD557692E154F9D2697C8C6432F7600A4CEBB1D6A641A4E837F1E441D55020D" ma:contentTypeVersion="47" ma:contentTypeDescription="Create a new document." ma:contentTypeScope="" ma:versionID="f1a5c2e548d0f7971020dd635ad37d6d">
  <xsd:schema xmlns:xsd="http://www.w3.org/2001/XMLSchema" xmlns:xs="http://www.w3.org/2001/XMLSchema" xmlns:p="http://schemas.microsoft.com/office/2006/metadata/properties" xmlns:ns2="8595a0ec-c146-4eeb-925a-270f4bc4be63" xmlns:ns3="662745e8-e224-48e8-a2e3-254862b8c2f5" xmlns:ns4="eebef177-55b5-4448-a5fb-28ea454417ee" xmlns:ns5="5ffd8e36-f429-4edc-ab50-c5be84842779" xmlns:ns6="13c3dd66-95f8-469c-aefa-160cfe61df31" targetNamespace="http://schemas.microsoft.com/office/2006/metadata/properties" ma:root="true" ma:fieldsID="c145bbd2fb3bfc8d682b04b5fc73b047" ns2:_="" ns3:_="" ns4:_="" ns5:_="" ns6:_="">
    <xsd:import namespace="8595a0ec-c146-4eeb-925a-270f4bc4be63"/>
    <xsd:import namespace="662745e8-e224-48e8-a2e3-254862b8c2f5"/>
    <xsd:import namespace="eebef177-55b5-4448-a5fb-28ea454417ee"/>
    <xsd:import namespace="5ffd8e36-f429-4edc-ab50-c5be84842779"/>
    <xsd:import namespace="13c3dd66-95f8-469c-aefa-160cfe61df31"/>
    <xsd:element name="properties">
      <xsd:complexType>
        <xsd:sequence>
          <xsd:element name="documentManagement">
            <xsd:complexType>
              <xsd:all>
                <xsd:element ref="ns2:d3564be703db47eda46ec138bc1ba091" minOccurs="0"/>
                <xsd:element ref="ns3:TaxCatchAll" minOccurs="0"/>
                <xsd:element ref="ns3:TaxCatchAllLabel" minOccurs="0"/>
                <xsd:element ref="ns4:DocumentDate"/>
                <xsd:element ref="ns4:EAReceivedDate"/>
                <xsd:element ref="ns4:ExternalAuthor"/>
                <xsd:element ref="ns2:c52c737aaa794145b5e1ab0b33580095" minOccurs="0"/>
                <xsd:element ref="ns2:ncb1594ff73b435992550f571a78c184" minOccurs="0"/>
                <xsd:element ref="ns2:p517ccc45a7e4674ae144f9410147bb3" minOccurs="0"/>
                <xsd:element ref="ns2:f91636ce86a943e5a85e589048b494b2" minOccurs="0"/>
                <xsd:element ref="ns4:PermitNumber"/>
                <xsd:element ref="ns4:OtherReference" minOccurs="0"/>
                <xsd:element ref="ns4:EPRNumber" minOccurs="0"/>
                <xsd:element ref="ns4:Customer_x002f_OperatorName"/>
                <xsd:element ref="ns4:SiteName"/>
                <xsd:element ref="ns4:FacilityAddress"/>
                <xsd:element ref="ns4:FacilityAddressPostcode"/>
                <xsd:element ref="ns2:ga477587807b4e8dbd9d142e03c014fa" minOccurs="0"/>
                <xsd:element ref="ns2:la34db7254a948be973d9738b9f07ba7" minOccurs="0"/>
                <xsd:element ref="ns2:bf174f8632e04660b372cf372c1956fe" minOccurs="0"/>
                <xsd:element ref="ns2:mb0b523b12654e57a98fd73f451222f6" minOccurs="0"/>
                <xsd:element ref="ns4:CessationDate" minOccurs="0"/>
                <xsd:element ref="ns4:NationalSecurity" minOccurs="0"/>
                <xsd:element ref="ns2:ed3cfd1978f244c4af5dc9d642a18018" minOccurs="0"/>
                <xsd:element ref="ns4:CurrentPermit" minOccurs="0"/>
                <xsd:element ref="ns5:EventLink" minOccurs="0"/>
                <xsd:element ref="ns2:m63bd5d2e6554c968a3f4ff9289590fe" minOccurs="0"/>
                <xsd:element ref="ns2:d22401b98bfe4ec6b8dacbec81c66a1e" minOccurs="0"/>
                <xsd:element ref="ns6:MediaServiceMetadata" minOccurs="0"/>
                <xsd:element ref="ns6:MediaServiceFastMetadata" minOccurs="0"/>
                <xsd:element ref="ns6:MediaServiceAutoTags" minOccurs="0"/>
                <xsd:element ref="ns6:MediaServiceOCR" minOccurs="0"/>
                <xsd:element ref="ns6:MediaServiceGenerationTime" minOccurs="0"/>
                <xsd:element ref="ns6:MediaServiceEventHashCode" minOccurs="0"/>
                <xsd:element ref="ns6:MediaServiceDateTaken" minOccurs="0"/>
                <xsd:element ref="ns6:MediaServiceAutoKeyPoints" minOccurs="0"/>
                <xsd:element ref="ns6:MediaServiceKeyPoints" minOccurs="0"/>
                <xsd:element ref="ns6:MediaServiceLocation" minOccurs="0"/>
                <xsd:element ref="ns6:MediaLengthInSeconds" minOccurs="0"/>
                <xsd:element ref="ns2:SharedWithUsers" minOccurs="0"/>
                <xsd:element ref="ns2:SharedWithDetails" minOccurs="0"/>
                <xsd:element ref="ns6:lcf76f155ced4ddcb4097134ff3c332f" minOccurs="0"/>
                <xsd:element ref="ns6:MediaServiceObjectDetectorVersions" minOccurs="0"/>
                <xsd:element ref="ns6: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95a0ec-c146-4eeb-925a-270f4bc4be63" elementFormDefault="qualified">
    <xsd:import namespace="http://schemas.microsoft.com/office/2006/documentManagement/types"/>
    <xsd:import namespace="http://schemas.microsoft.com/office/infopath/2007/PartnerControls"/>
    <xsd:element name="d3564be703db47eda46ec138bc1ba091" ma:index="8" ma:taxonomy="true" ma:internalName="d3564be703db47eda46ec138bc1ba091" ma:taxonomyFieldName="ActivityGrouping" ma:displayName="Activity Grouping" ma:default="8;#Unassigned|cb01650a-31a4-4ad3-af7c-01edd0cc5fa8" ma:fieldId="{d3564be7-03db-47ed-a46e-c138bc1ba091}" ma:sspId="d1117845-93f6-4da3-abaa-fcb4fa669c78" ma:termSetId="c26d6a6f-914d-4d0c-bc0a-7a709b431a10" ma:anchorId="00000000-0000-0000-0000-000000000000" ma:open="false" ma:isKeyword="false">
      <xsd:complexType>
        <xsd:sequence>
          <xsd:element ref="pc:Terms" minOccurs="0" maxOccurs="1"/>
        </xsd:sequence>
      </xsd:complexType>
    </xsd:element>
    <xsd:element name="c52c737aaa794145b5e1ab0b33580095" ma:index="15" ma:taxonomy="true" ma:internalName="c52c737aaa794145b5e1ab0b33580095" ma:taxonomyFieldName="DisclosureStatus" ma:displayName="Disclosure Status" ma:fieldId="{c52c737a-aa79-4145-b5e1-ab0b33580095}" ma:sspId="d1117845-93f6-4da3-abaa-fcb4fa669c78" ma:termSetId="be5a9b7f-442f-4603-a8b8-76f5f1ec70c3" ma:anchorId="00000000-0000-0000-0000-000000000000" ma:open="false" ma:isKeyword="false">
      <xsd:complexType>
        <xsd:sequence>
          <xsd:element ref="pc:Terms" minOccurs="0" maxOccurs="1"/>
        </xsd:sequence>
      </xsd:complexType>
    </xsd:element>
    <xsd:element name="ncb1594ff73b435992550f571a78c184" ma:index="17" ma:taxonomy="true" ma:internalName="ncb1594ff73b435992550f571a78c184" ma:taxonomyFieldName="Regime" ma:displayName="Regime" ma:fieldId="{7cb1594f-f73b-4359-9255-0f571a78c184}" ma:taxonomyMulti="true" ma:sspId="d1117845-93f6-4da3-abaa-fcb4fa669c78" ma:termSetId="79e1bcb8-4c43-4df4-ad15-4ec7b927a847" ma:anchorId="00000000-0000-0000-0000-000000000000" ma:open="false" ma:isKeyword="false">
      <xsd:complexType>
        <xsd:sequence>
          <xsd:element ref="pc:Terms" minOccurs="0" maxOccurs="1"/>
        </xsd:sequence>
      </xsd:complexType>
    </xsd:element>
    <xsd:element name="p517ccc45a7e4674ae144f9410147bb3" ma:index="19" ma:taxonomy="true" ma:internalName="p517ccc45a7e4674ae144f9410147bb3" ma:taxonomyFieldName="RegulatedActivityClass" ma:displayName="Regulated Activity Class" ma:fieldId="{9517ccc4-5a7e-4674-ae14-4f9410147bb3}" ma:taxonomyMulti="true" ma:sspId="d1117845-93f6-4da3-abaa-fcb4fa669c78" ma:termSetId="41ee975a-727d-4c90-bb75-bfa3c8eb72dc" ma:anchorId="00000000-0000-0000-0000-000000000000" ma:open="false" ma:isKeyword="false">
      <xsd:complexType>
        <xsd:sequence>
          <xsd:element ref="pc:Terms" minOccurs="0" maxOccurs="1"/>
        </xsd:sequence>
      </xsd:complexType>
    </xsd:element>
    <xsd:element name="f91636ce86a943e5a85e589048b494b2" ma:index="21" nillable="true" ma:taxonomy="true" ma:internalName="f91636ce86a943e5a85e589048b494b2" ma:taxonomyFieldName="RegulatedActivitySub_x002d_Class" ma:displayName="Regulated Activity Sub-Class" ma:fieldId="{f91636ce-86a9-43e5-a85e-589048b494b2}" ma:taxonomyMulti="true" ma:sspId="d1117845-93f6-4da3-abaa-fcb4fa669c78" ma:termSetId="3c5ee371-f842-4910-b55e-fca1c7c08571" ma:anchorId="00000000-0000-0000-0000-000000000000" ma:open="false" ma:isKeyword="false">
      <xsd:complexType>
        <xsd:sequence>
          <xsd:element ref="pc:Terms" minOccurs="0" maxOccurs="1"/>
        </xsd:sequence>
      </xsd:complexType>
    </xsd:element>
    <xsd:element name="ga477587807b4e8dbd9d142e03c014fa" ma:index="30" nillable="true" ma:taxonomy="true" ma:internalName="ga477587807b4e8dbd9d142e03c014fa" ma:taxonomyFieldName="Catchment" ma:displayName="Catchment" ma:fieldId="{0a477587-807b-4e8d-bd9d-142e03c014fa}" ma:sspId="d1117845-93f6-4da3-abaa-fcb4fa669c78" ma:termSetId="a3d7cc5e-3544-4097-ac09-3626e2dfc582" ma:anchorId="00000000-0000-0000-0000-000000000000" ma:open="false" ma:isKeyword="false">
      <xsd:complexType>
        <xsd:sequence>
          <xsd:element ref="pc:Terms" minOccurs="0" maxOccurs="1"/>
        </xsd:sequence>
      </xsd:complexType>
    </xsd:element>
    <xsd:element name="la34db7254a948be973d9738b9f07ba7" ma:index="32" ma:taxonomy="true" ma:internalName="la34db7254a948be973d9738b9f07ba7" ma:taxonomyFieldName="TypeofPermit" ma:displayName="Type of Permit" ma:default="9;#N/A - Do not select for New Permits|0430e4c2-ee0a-4b2d-9af6-df735aafbcb2" ma:fieldId="{5a34db72-54a9-48be-973d-9738b9f07ba7}" ma:taxonomyMulti="true" ma:sspId="d1117845-93f6-4da3-abaa-fcb4fa669c78" ma:termSetId="7d47b671-38b6-4716-ba29-cfb8e9b10e5f" ma:anchorId="00000000-0000-0000-0000-000000000000" ma:open="false" ma:isKeyword="false">
      <xsd:complexType>
        <xsd:sequence>
          <xsd:element ref="pc:Terms" minOccurs="0" maxOccurs="1"/>
        </xsd:sequence>
      </xsd:complexType>
    </xsd:element>
    <xsd:element name="bf174f8632e04660b372cf372c1956fe" ma:index="34" nillable="true" ma:taxonomy="true" ma:internalName="bf174f8632e04660b372cf372c1956fe" ma:taxonomyFieldName="StandardRulesID" ma:displayName="StandardRulesID" ma:fieldId="{bf174f86-32e0-4660-b372-cf372c1956fe}" ma:taxonomyMulti="true" ma:sspId="d1117845-93f6-4da3-abaa-fcb4fa669c78" ma:termSetId="8e138792-83d5-43de-b6e8-7ca5b827ccd8" ma:anchorId="00000000-0000-0000-0000-000000000000" ma:open="false" ma:isKeyword="false">
      <xsd:complexType>
        <xsd:sequence>
          <xsd:element ref="pc:Terms" minOccurs="0" maxOccurs="1"/>
        </xsd:sequence>
      </xsd:complexType>
    </xsd:element>
    <xsd:element name="mb0b523b12654e57a98fd73f451222f6" ma:index="36" nillable="true" ma:taxonomy="true" ma:internalName="mb0b523b12654e57a98fd73f451222f6" ma:taxonomyFieldName="CessationStatus" ma:displayName="Cessation Status" ma:fieldId="{6b0b523b-1265-4e57-a98f-d73f451222f6}" ma:sspId="d1117845-93f6-4da3-abaa-fcb4fa669c78" ma:termSetId="8efff926-82ca-4afb-81c6-bc22e4acfd61" ma:anchorId="00000000-0000-0000-0000-000000000000" ma:open="false" ma:isKeyword="false">
      <xsd:complexType>
        <xsd:sequence>
          <xsd:element ref="pc:Terms" minOccurs="0" maxOccurs="1"/>
        </xsd:sequence>
      </xsd:complexType>
    </xsd:element>
    <xsd:element name="ed3cfd1978f244c4af5dc9d642a18018" ma:index="40" nillable="true" ma:taxonomy="true" ma:internalName="ed3cfd1978f244c4af5dc9d642a18018" ma:taxonomyFieldName="MajorProjectID" ma:displayName="Major Project ID" ma:fieldId="{ed3cfd19-78f2-44c4-af5d-c9d642a18018}" ma:sspId="d1117845-93f6-4da3-abaa-fcb4fa669c78" ma:termSetId="d4a353e3-1bf8-453f-805b-242d6a6db91b" ma:anchorId="00000000-0000-0000-0000-000000000000" ma:open="false" ma:isKeyword="false">
      <xsd:complexType>
        <xsd:sequence>
          <xsd:element ref="pc:Terms" minOccurs="0" maxOccurs="1"/>
        </xsd:sequence>
      </xsd:complexType>
    </xsd:element>
    <xsd:element name="m63bd5d2e6554c968a3f4ff9289590fe" ma:index="44" nillable="true" ma:taxonomy="true" ma:internalName="m63bd5d2e6554c968a3f4ff9289590fe" ma:taxonomyFieldName="EventType1" ma:displayName="Event Type" ma:readOnly="false" ma:fieldId="{663bd5d2-e655-4c96-8a3f-4ff9289590fe}" ma:sspId="d1117845-93f6-4da3-abaa-fcb4fa669c78" ma:termSetId="6eb2a3b8-caae-450e-a142-afb8c0df3527" ma:anchorId="00000000-0000-0000-0000-000000000000" ma:open="false" ma:isKeyword="false">
      <xsd:complexType>
        <xsd:sequence>
          <xsd:element ref="pc:Terms" minOccurs="0" maxOccurs="1"/>
        </xsd:sequence>
      </xsd:complexType>
    </xsd:element>
    <xsd:element name="d22401b98bfe4ec6b8dacbec81c66a1e" ma:index="46" nillable="true" ma:taxonomy="true" ma:internalName="d22401b98bfe4ec6b8dacbec81c66a1e" ma:taxonomyFieldName="PermitDocumentType" ma:displayName="Permit Document Type" ma:readOnly="false" ma:fieldId="{d22401b9-8bfe-4ec6-b8da-cbec81c66a1e}" ma:sspId="d1117845-93f6-4da3-abaa-fcb4fa669c78" ma:termSetId="1e9654a3-ed8b-47e0-af9b-cd306150e83f" ma:anchorId="00000000-0000-0000-0000-000000000000" ma:open="false" ma:isKeyword="false">
      <xsd:complexType>
        <xsd:sequence>
          <xsd:element ref="pc:Terms" minOccurs="0" maxOccurs="1"/>
        </xsd:sequence>
      </xsd:complexType>
    </xsd:element>
    <xsd:element name="SharedWithUsers" ma:index="5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92e41c19-1047-4874-acff-e817b08e966f}" ma:internalName="TaxCatchAll" ma:showField="CatchAllData" ma:web="8595a0ec-c146-4eeb-925a-270f4bc4be6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2e41c19-1047-4874-acff-e817b08e966f}" ma:internalName="TaxCatchAllLabel" ma:readOnly="true" ma:showField="CatchAllDataLabel" ma:web="8595a0ec-c146-4eeb-925a-270f4bc4be6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ebef177-55b5-4448-a5fb-28ea454417ee" elementFormDefault="qualified">
    <xsd:import namespace="http://schemas.microsoft.com/office/2006/documentManagement/types"/>
    <xsd:import namespace="http://schemas.microsoft.com/office/infopath/2007/PartnerControls"/>
    <xsd:element name="DocumentDate" ma:index="12" ma:displayName="Document Date" ma:format="DateOnly" ma:internalName="DocumentDate">
      <xsd:simpleType>
        <xsd:restriction base="dms:DateTime"/>
      </xsd:simpleType>
    </xsd:element>
    <xsd:element name="EAReceivedDate" ma:index="13" ma:displayName="Received Date" ma:format="DateOnly" ma:internalName="EAReceivedDate">
      <xsd:simpleType>
        <xsd:restriction base="dms:DateTime"/>
      </xsd:simpleType>
    </xsd:element>
    <xsd:element name="ExternalAuthor" ma:index="14" ma:displayName="Document Author" ma:internalName="ExternalAuthor">
      <xsd:simpleType>
        <xsd:restriction base="dms:Text">
          <xsd:maxLength value="255"/>
        </xsd:restriction>
      </xsd:simpleType>
    </xsd:element>
    <xsd:element name="PermitNumber" ma:index="23" ma:displayName="Permit Number" ma:internalName="PermitNumber">
      <xsd:simpleType>
        <xsd:restriction base="dms:Text">
          <xsd:maxLength value="255"/>
        </xsd:restriction>
      </xsd:simpleType>
    </xsd:element>
    <xsd:element name="OtherReference" ma:index="24" nillable="true" ma:displayName="Other Reference" ma:internalName="OtherReference">
      <xsd:simpleType>
        <xsd:restriction base="dms:Text">
          <xsd:maxLength value="255"/>
        </xsd:restriction>
      </xsd:simpleType>
    </xsd:element>
    <xsd:element name="EPRNumber" ma:index="25" nillable="true" ma:displayName="EPR Number" ma:internalName="EPRNumber">
      <xsd:simpleType>
        <xsd:restriction base="dms:Text">
          <xsd:maxLength value="255"/>
        </xsd:restriction>
      </xsd:simpleType>
    </xsd:element>
    <xsd:element name="Customer_x002f_OperatorName" ma:index="26" ma:displayName="Customer / Operator Name" ma:internalName="Customer_x002F_OperatorName">
      <xsd:simpleType>
        <xsd:restriction base="dms:Text">
          <xsd:maxLength value="255"/>
        </xsd:restriction>
      </xsd:simpleType>
    </xsd:element>
    <xsd:element name="SiteName" ma:index="27" ma:displayName="Facility Name" ma:internalName="SiteName">
      <xsd:simpleType>
        <xsd:restriction base="dms:Text">
          <xsd:maxLength value="255"/>
        </xsd:restriction>
      </xsd:simpleType>
    </xsd:element>
    <xsd:element name="FacilityAddress" ma:index="28" ma:displayName="Facility Address" ma:internalName="FacilityAddress">
      <xsd:simpleType>
        <xsd:restriction base="dms:Note">
          <xsd:maxLength value="255"/>
        </xsd:restriction>
      </xsd:simpleType>
    </xsd:element>
    <xsd:element name="FacilityAddressPostcode" ma:index="29" ma:displayName="Facility Address Postcode" ma:internalName="FacilityAddressPostcode">
      <xsd:simpleType>
        <xsd:restriction base="dms:Text">
          <xsd:maxLength value="255"/>
        </xsd:restriction>
      </xsd:simpleType>
    </xsd:element>
    <xsd:element name="CessationDate" ma:index="38" nillable="true" ma:displayName="Cessation Date" ma:format="DateOnly" ma:internalName="CessationDate">
      <xsd:simpleType>
        <xsd:restriction base="dms:DateTime"/>
      </xsd:simpleType>
    </xsd:element>
    <xsd:element name="NationalSecurity" ma:index="39" nillable="true" ma:displayName="National Security" ma:default="No" ma:format="Dropdown" ma:internalName="NationalSecurity">
      <xsd:simpleType>
        <xsd:restriction base="dms:Choice">
          <xsd:enumeration value="Yes"/>
          <xsd:enumeration value="No"/>
        </xsd:restriction>
      </xsd:simpleType>
    </xsd:element>
    <xsd:element name="CurrentPermit" ma:index="42" nillable="true" ma:displayName="Current Permit" ma:default="N/A - Do not select for New Permits" ma:format="Dropdown" ma:internalName="CurrentPermit">
      <xsd:simpleType>
        <xsd:restriction base="dms:Choice">
          <xsd:enumeration value="Yes"/>
          <xsd:enumeration value="No"/>
          <xsd:enumeration value="N/A - Do not select for New Permits"/>
        </xsd:restriction>
      </xsd:simpleType>
    </xsd:element>
  </xsd:schema>
  <xsd:schema xmlns:xsd="http://www.w3.org/2001/XMLSchema" xmlns:xs="http://www.w3.org/2001/XMLSchema" xmlns:dms="http://schemas.microsoft.com/office/2006/documentManagement/types" xmlns:pc="http://schemas.microsoft.com/office/infopath/2007/PartnerControls" targetNamespace="5ffd8e36-f429-4edc-ab50-c5be84842779" elementFormDefault="qualified">
    <xsd:import namespace="http://schemas.microsoft.com/office/2006/documentManagement/types"/>
    <xsd:import namespace="http://schemas.microsoft.com/office/infopath/2007/PartnerControls"/>
    <xsd:element name="EventLink" ma:index="43" nillable="true" ma:displayName="Event Link" ma:internalName="EventLink">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3c3dd66-95f8-469c-aefa-160cfe61df31" elementFormDefault="qualified">
    <xsd:import namespace="http://schemas.microsoft.com/office/2006/documentManagement/types"/>
    <xsd:import namespace="http://schemas.microsoft.com/office/infopath/2007/PartnerControls"/>
    <xsd:element name="MediaServiceMetadata" ma:index="48" nillable="true" ma:displayName="MediaServiceMetadata" ma:hidden="true" ma:internalName="MediaServiceMetadata" ma:readOnly="true">
      <xsd:simpleType>
        <xsd:restriction base="dms:Note"/>
      </xsd:simpleType>
    </xsd:element>
    <xsd:element name="MediaServiceFastMetadata" ma:index="49" nillable="true" ma:displayName="MediaServiceFastMetadata" ma:hidden="true" ma:internalName="MediaServiceFastMetadata" ma:readOnly="true">
      <xsd:simpleType>
        <xsd:restriction base="dms:Note"/>
      </xsd:simpleType>
    </xsd:element>
    <xsd:element name="MediaServiceAutoTags" ma:index="50" nillable="true" ma:displayName="Tags" ma:internalName="MediaServiceAutoTags" ma:readOnly="true">
      <xsd:simpleType>
        <xsd:restriction base="dms:Text"/>
      </xsd:simpleType>
    </xsd:element>
    <xsd:element name="MediaServiceOCR" ma:index="51" nillable="true" ma:displayName="Extracted Text" ma:internalName="MediaServiceOCR" ma:readOnly="true">
      <xsd:simpleType>
        <xsd:restriction base="dms:Note">
          <xsd:maxLength value="255"/>
        </xsd:restriction>
      </xsd:simpleType>
    </xsd:element>
    <xsd:element name="MediaServiceGenerationTime" ma:index="52" nillable="true" ma:displayName="MediaServiceGenerationTime" ma:hidden="true" ma:internalName="MediaServiceGenerationTime" ma:readOnly="true">
      <xsd:simpleType>
        <xsd:restriction base="dms:Text"/>
      </xsd:simpleType>
    </xsd:element>
    <xsd:element name="MediaServiceEventHashCode" ma:index="53" nillable="true" ma:displayName="MediaServiceEventHashCode" ma:hidden="true" ma:internalName="MediaServiceEventHashCode" ma:readOnly="true">
      <xsd:simpleType>
        <xsd:restriction base="dms:Text"/>
      </xsd:simpleType>
    </xsd:element>
    <xsd:element name="MediaServiceDateTaken" ma:index="54" nillable="true" ma:displayName="MediaServiceDateTaken" ma:hidden="true" ma:internalName="MediaServiceDateTaken" ma:readOnly="true">
      <xsd:simpleType>
        <xsd:restriction base="dms:Text"/>
      </xsd:simpleType>
    </xsd:element>
    <xsd:element name="MediaServiceAutoKeyPoints" ma:index="55" nillable="true" ma:displayName="MediaServiceAutoKeyPoints" ma:hidden="true" ma:internalName="MediaServiceAutoKeyPoints" ma:readOnly="true">
      <xsd:simpleType>
        <xsd:restriction base="dms:Note"/>
      </xsd:simpleType>
    </xsd:element>
    <xsd:element name="MediaServiceKeyPoints" ma:index="56" nillable="true" ma:displayName="KeyPoints" ma:internalName="MediaServiceKeyPoints" ma:readOnly="true">
      <xsd:simpleType>
        <xsd:restriction base="dms:Note">
          <xsd:maxLength value="255"/>
        </xsd:restriction>
      </xsd:simpleType>
    </xsd:element>
    <xsd:element name="MediaServiceLocation" ma:index="57" nillable="true" ma:displayName="Location" ma:internalName="MediaServiceLocation" ma:readOnly="true">
      <xsd:simpleType>
        <xsd:restriction base="dms:Text"/>
      </xsd:simpleType>
    </xsd:element>
    <xsd:element name="MediaLengthInSeconds" ma:index="58" nillable="true" ma:displayName="Length (seconds)" ma:internalName="MediaLengthInSeconds" ma:readOnly="true">
      <xsd:simpleType>
        <xsd:restriction base="dms:Unknown"/>
      </xsd:simpleType>
    </xsd:element>
    <xsd:element name="lcf76f155ced4ddcb4097134ff3c332f" ma:index="62"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6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6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10D88E-E5D5-44EB-9B9E-BF33B5DB8367}"/>
</file>

<file path=customXml/itemProps2.xml><?xml version="1.0" encoding="utf-8"?>
<ds:datastoreItem xmlns:ds="http://schemas.openxmlformats.org/officeDocument/2006/customXml" ds:itemID="{65D69057-0AFE-4996-B4B3-AF4C8F1FBED9}"/>
</file>

<file path=customXml/itemProps3.xml><?xml version="1.0" encoding="utf-8"?>
<ds:datastoreItem xmlns:ds="http://schemas.openxmlformats.org/officeDocument/2006/customXml" ds:itemID="{281A895B-73AB-432D-8EDE-66FED5988D9B}"/>
</file>

<file path=docProps/app.xml><?xml version="1.0" encoding="utf-8"?>
<Properties xmlns="http://schemas.openxmlformats.org/officeDocument/2006/extended-properties" xmlns:vt="http://schemas.openxmlformats.org/officeDocument/2006/docPropsVTypes">
  <Application>Microsoft Excel Online</Application>
  <Manager/>
  <Company>Courtaulds Fibres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Grimsby Effluent Results</dc:title>
  <dc:subject/>
  <dc:creator>bowman</dc:creator>
  <cp:keywords/>
  <dc:description>Nitrogen losses to be reported at each  month end to Steve Amos, expressed as Nitogen Lossed (Kg/wk)</dc:description>
  <cp:lastModifiedBy/>
  <cp:revision/>
  <dcterms:created xsi:type="dcterms:W3CDTF">1998-12-21T16:22:29Z</dcterms:created>
  <dcterms:modified xsi:type="dcterms:W3CDTF">2024-11-06T14:46:47Z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0x0101000E9AD557692E154F9D2697C8C6432F7600A4CEBB1D6A641A4E837F1E441D55020D</vt:lpwstr>
  </property>
  <property fmtid="{D5CDD505-2E9C-101B-9397-08002B2CF9AE}" pid="3" name="_dlc_DocIdItemGuid">
    <vt:lpwstr>cdc643bd-c4b7-4fc6-99a0-54e6d9cffb89</vt:lpwstr>
  </property>
  <property fmtid="{D5CDD505-2E9C-101B-9397-08002B2CF9AE}" pid="4" name="PermitDocumentType">
    <vt:lpwstr/>
  </property>
  <property fmtid="{D5CDD505-2E9C-101B-9397-08002B2CF9AE}" pid="5" name="MediaServiceImageTags">
    <vt:lpwstr/>
  </property>
  <property fmtid="{D5CDD505-2E9C-101B-9397-08002B2CF9AE}" pid="6" name="TypeofPermit">
    <vt:lpwstr>9;#Type Of Permit|0430e4c2-ee0a-4b2d-9af6-df735aafbcb2</vt:lpwstr>
  </property>
  <property fmtid="{D5CDD505-2E9C-101B-9397-08002B2CF9AE}" pid="7" name="DisclosureStatus">
    <vt:lpwstr>181;#Public Register|f1fcf6a6-5d97-4f1d-964e-a2f916eb1f18</vt:lpwstr>
  </property>
  <property fmtid="{D5CDD505-2E9C-101B-9397-08002B2CF9AE}" pid="8" name="EventType1">
    <vt:lpwstr/>
  </property>
  <property fmtid="{D5CDD505-2E9C-101B-9397-08002B2CF9AE}" pid="9" name="ActivityGrouping">
    <vt:lpwstr>12;#Application ＆ Associated Docs|5eadfd3c-6deb-44e1-b7e1-16accd427bec</vt:lpwstr>
  </property>
  <property fmtid="{D5CDD505-2E9C-101B-9397-08002B2CF9AE}" pid="10" name="RegulatedActivityClass">
    <vt:lpwstr>38;#Installations|645f1c9c-65df-490a-9ce3-4a2aa7c5ff7f</vt:lpwstr>
  </property>
  <property fmtid="{D5CDD505-2E9C-101B-9397-08002B2CF9AE}" pid="11" name="Catchment">
    <vt:lpwstr/>
  </property>
  <property fmtid="{D5CDD505-2E9C-101B-9397-08002B2CF9AE}" pid="12" name="MajorProjectID">
    <vt:lpwstr/>
  </property>
  <property fmtid="{D5CDD505-2E9C-101B-9397-08002B2CF9AE}" pid="13" name="StandardRulesID">
    <vt:lpwstr/>
  </property>
  <property fmtid="{D5CDD505-2E9C-101B-9397-08002B2CF9AE}" pid="14" name="CessationStatus">
    <vt:lpwstr/>
  </property>
  <property fmtid="{D5CDD505-2E9C-101B-9397-08002B2CF9AE}" pid="15" name="Regime">
    <vt:lpwstr>10;#EPR|0e5af97d-1a8c-4d8f-a20b-528a11cab1f6</vt:lpwstr>
  </property>
  <property fmtid="{D5CDD505-2E9C-101B-9397-08002B2CF9AE}" pid="16" name="RegulatedActivitySub-Class">
    <vt:lpwstr/>
  </property>
</Properties>
</file>