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30"/>
  <workbookPr defaultThemeVersion="124226"/>
  <mc:AlternateContent xmlns:mc="http://schemas.openxmlformats.org/markup-compatibility/2006">
    <mc:Choice Requires="x15">
      <x15ac:absPath xmlns:x15ac="http://schemas.microsoft.com/office/spreadsheetml/2010/11/ac" url="https://defra-my.sharepoint.com/personal/ruth_giles_environment-agency_gov_uk/Documents/Desktop/DMS uploads/"/>
    </mc:Choice>
  </mc:AlternateContent>
  <xr:revisionPtr revIDLastSave="0" documentId="8_{84049CA3-57C0-49E0-9012-D0A4A79F718D}" xr6:coauthVersionLast="47" xr6:coauthVersionMax="47" xr10:uidLastSave="{00000000-0000-0000-0000-000000000000}"/>
  <bookViews>
    <workbookView xWindow="-120" yWindow="-16320" windowWidth="29040" windowHeight="15720" tabRatio="758" xr2:uid="{00000000-000D-0000-FFFF-FFFF00000000}"/>
  </bookViews>
  <sheets>
    <sheet name="Calc Front Sheet" sheetId="1" r:id="rId1"/>
    <sheet name="Summary" sheetId="2" r:id="rId2"/>
    <sheet name="Design Basis" sheetId="13" r:id="rId3"/>
    <sheet name="Packed Bed Height" sheetId="4" r:id="rId4"/>
    <sheet name="Reservoir Size" sheetId="5" r:id="rId5"/>
  </sheets>
  <definedNames>
    <definedName name="_xlnm.Print_Area" localSheetId="0">'Calc Front Sheet'!$A$1:$N$63</definedName>
    <definedName name="_xlnm.Print_Area" localSheetId="2">'Design Basis'!$A$1:$O$102</definedName>
    <definedName name="_xlnm.Print_Area" localSheetId="3">'Packed Bed Height'!$A$1:$O$226</definedName>
    <definedName name="_xlnm.Print_Area" localSheetId="4">'Reservoir Size'!$A$1:$O$120</definedName>
    <definedName name="_xlnm.Print_Area" localSheetId="1">Summary!$A$1:$P$63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6" i="13" l="1"/>
  <c r="C83" i="13"/>
  <c r="C79" i="13"/>
  <c r="C74" i="13"/>
  <c r="C73" i="13"/>
  <c r="C26" i="13"/>
  <c r="J16" i="13"/>
  <c r="B55" i="4"/>
  <c r="C66" i="13" l="1"/>
  <c r="C42" i="13"/>
  <c r="C44" i="13" s="1"/>
  <c r="C46" i="13" s="1"/>
  <c r="C36" i="13"/>
  <c r="C37" i="13" s="1"/>
  <c r="C27" i="13"/>
  <c r="I16" i="13"/>
  <c r="I15" i="13"/>
  <c r="I14" i="13"/>
  <c r="J13" i="13"/>
  <c r="I13" i="13"/>
  <c r="I12" i="13"/>
  <c r="E12" i="13"/>
  <c r="J12" i="13" s="1"/>
  <c r="A4" i="13"/>
  <c r="L2" i="13"/>
  <c r="H2" i="13"/>
  <c r="A2" i="13"/>
  <c r="B198" i="4"/>
  <c r="D222" i="4"/>
  <c r="C222" i="4"/>
  <c r="B222" i="4"/>
  <c r="D205" i="4"/>
  <c r="C204" i="4"/>
  <c r="C205" i="4" s="1"/>
  <c r="D204" i="4"/>
  <c r="B204" i="4"/>
  <c r="B205" i="4" s="1"/>
  <c r="C202" i="4"/>
  <c r="D202" i="4"/>
  <c r="B202" i="4"/>
  <c r="G71" i="5"/>
  <c r="G69" i="5"/>
  <c r="G68" i="5"/>
  <c r="G64" i="5"/>
  <c r="G58" i="5"/>
  <c r="G59" i="5" s="1"/>
  <c r="C48" i="13" l="1"/>
  <c r="C50" i="13" s="1"/>
  <c r="F82" i="4"/>
  <c r="E82" i="4"/>
  <c r="C82" i="4"/>
  <c r="D82" i="4"/>
  <c r="G80" i="5"/>
  <c r="C80" i="5"/>
  <c r="E80" i="5"/>
  <c r="A80" i="5"/>
  <c r="B199" i="4"/>
  <c r="B99" i="5"/>
  <c r="B101" i="5" s="1"/>
  <c r="B102" i="5" s="1"/>
  <c r="B108" i="5" s="1"/>
  <c r="G62" i="5" s="1"/>
  <c r="B75" i="4"/>
  <c r="C91" i="5"/>
  <c r="C72" i="5"/>
  <c r="C66" i="5"/>
  <c r="B58" i="5"/>
  <c r="B59" i="5" s="1"/>
  <c r="B41" i="5"/>
  <c r="B182" i="4"/>
  <c r="B56" i="4"/>
  <c r="B57" i="4"/>
  <c r="D210" i="4" l="1"/>
  <c r="C210" i="4"/>
  <c r="B210" i="4"/>
  <c r="C74" i="5"/>
  <c r="B82" i="5"/>
  <c r="B84" i="5" s="1"/>
  <c r="C93" i="5" s="1"/>
  <c r="G65" i="5"/>
  <c r="E12" i="4"/>
  <c r="B178" i="4" l="1"/>
  <c r="E34" i="5" l="1"/>
  <c r="F34" i="5" s="1"/>
  <c r="G34" i="5" s="1"/>
  <c r="E35" i="5"/>
  <c r="F35" i="5" s="1"/>
  <c r="G35" i="5" s="1"/>
  <c r="E36" i="5"/>
  <c r="F36" i="5" s="1"/>
  <c r="G36" i="5" s="1"/>
  <c r="E33" i="5"/>
  <c r="F33" i="5" s="1"/>
  <c r="G33" i="5" s="1"/>
  <c r="B33" i="5"/>
  <c r="C33" i="5" s="1"/>
  <c r="B43" i="5" s="1"/>
  <c r="B48" i="5" s="1"/>
  <c r="B34" i="5"/>
  <c r="C34" i="5" s="1"/>
  <c r="D34" i="5" s="1"/>
  <c r="B35" i="5"/>
  <c r="C35" i="5" s="1"/>
  <c r="D35" i="5" s="1"/>
  <c r="B36" i="5"/>
  <c r="C36" i="5" s="1"/>
  <c r="D36" i="5" s="1"/>
  <c r="B10" i="5"/>
  <c r="B46" i="5" l="1"/>
  <c r="B51" i="5" s="1"/>
  <c r="B45" i="5"/>
  <c r="B50" i="5" s="1"/>
  <c r="B44" i="5"/>
  <c r="B49" i="5" s="1"/>
  <c r="D33" i="5"/>
  <c r="B43" i="4"/>
  <c r="B188" i="4"/>
  <c r="D41" i="4"/>
  <c r="D42" i="4"/>
  <c r="D40" i="4"/>
  <c r="D39" i="4"/>
  <c r="B49" i="4"/>
  <c r="D49" i="4" s="1"/>
  <c r="B93" i="4" l="1"/>
  <c r="D43" i="4"/>
  <c r="B95" i="4" l="1"/>
  <c r="B187" i="4" s="1"/>
  <c r="B190" i="4" s="1"/>
  <c r="C9" i="2"/>
  <c r="C8" i="2"/>
  <c r="C7" i="2"/>
  <c r="J7" i="2"/>
  <c r="L2" i="5"/>
  <c r="L2" i="4"/>
  <c r="A4" i="5" l="1"/>
  <c r="H2" i="5"/>
  <c r="A2" i="5"/>
  <c r="A4" i="4"/>
  <c r="H2" i="4"/>
  <c r="A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Matt King</author>
  </authors>
  <commentList>
    <comment ref="K7" authorId="0" shapeId="0" xr:uid="{00000000-0006-0000-0100-000001000000}">
      <text>
        <r>
          <rPr>
            <sz val="9"/>
            <color indexed="81"/>
            <rFont val="Tahoma"/>
            <family val="2"/>
          </rPr>
          <t xml:space="preserve">Delete if date not applicable (i.e. if revision was not needed).
More revisions will require their corresponding dates.
</t>
        </r>
      </text>
    </comment>
  </commentList>
</comments>
</file>

<file path=xl/sharedStrings.xml><?xml version="1.0" encoding="utf-8"?>
<sst xmlns="http://schemas.openxmlformats.org/spreadsheetml/2006/main" count="485" uniqueCount="325">
  <si>
    <t>Scrubber Design</t>
  </si>
  <si>
    <t>Project Name:</t>
  </si>
  <si>
    <t>P13PA &amp; AQN Production</t>
  </si>
  <si>
    <t>Project No.:</t>
  </si>
  <si>
    <t>Z029</t>
  </si>
  <si>
    <t>Calc Number:</t>
  </si>
  <si>
    <t>CA12</t>
  </si>
  <si>
    <t>System/Equipment:</t>
  </si>
  <si>
    <t>Abatement system</t>
  </si>
  <si>
    <t>Page:</t>
  </si>
  <si>
    <t>of</t>
  </si>
  <si>
    <t>Subject:</t>
  </si>
  <si>
    <t>EpiChlorohydrin Scrubber Design</t>
  </si>
  <si>
    <t>Date Started:</t>
  </si>
  <si>
    <t>Purpose</t>
  </si>
  <si>
    <t>The purpose of this calculation is to design and specifiy the requirements for a process scrubber to successfully abate Epichlorohydrin during the P13PA process</t>
  </si>
  <si>
    <t>Basis and Method</t>
  </si>
  <si>
    <t xml:space="preserve">This calculation is based on the following duty flow rates:
Epichlorohydrin releases have been calculated in the design basis tab, this considers fugitive emission escapes when changing over drums of Epichlorohydrin, this was found to be 5.5kg . The guidance for this has been taken from PA publication EPA-450/4-84-007j page 41. In additon to fugitive emissions, the release of Epichlrohydrin through the reactor vent line has also been calculated in CA12-Epichlrohydrin, this was found to be 0.16kg per batch.
The  method will utilise Innospecs Policies and Standards document "Offgas Scrubber Design Guidelines" reference number CE023.
</t>
  </si>
  <si>
    <t>Conditions/Assumptions/Limits of Applicability</t>
  </si>
  <si>
    <t>1. Epichlorohydrin vapour will mainly be released through fugitive emissions when changing over drums, the drums will be fitted with micromatic fitting to give N2 padding as well as to ensure that emissions are kept to a minimum. However, during drum changeover small releases cannot be avoided. The drums will situated inside a Laminar flow booth to prevent any build-up of vapour which will then be directed to the process scrubber. The emissions of Epichlorohydrin have been calculated in the design basis tab.
2. Epichlorohydrin will be scrubbed with 15% Caustic.
3. Due to large volumetric flow rate caused by the forced extraction system (laminar flow booth and nederman arm) it was assumed that a single IBC laminar flow booth would be used. Utilising a double laminar flow booth would make the column diameter too large and not feasible.
4. 779kg (3 drums) of Epichlorohydrin is charged over a 4 hour period.</t>
  </si>
  <si>
    <t>Reference Data</t>
  </si>
  <si>
    <t>Innospec Policies and Standards - Offgas Scrubber Design Guidance, Ref CE023</t>
  </si>
  <si>
    <t xml:space="preserve">ETA Process plant design guide </t>
  </si>
  <si>
    <t>Epichlorohydrin Product Stewardship Manual, Olin</t>
  </si>
  <si>
    <t>EH40/2005 Workplace Exposure Limits, Fourth Edition 2020</t>
  </si>
  <si>
    <t>Results Summary</t>
  </si>
  <si>
    <r>
      <t xml:space="preserve">The minimum scrubber packed height is </t>
    </r>
    <r>
      <rPr>
        <b/>
        <sz val="11"/>
        <color theme="1"/>
        <rFont val="Aptos"/>
        <family val="2"/>
      </rPr>
      <t>3.92m</t>
    </r>
    <r>
      <rPr>
        <sz val="11"/>
        <color theme="1"/>
        <rFont val="Aptos"/>
        <family val="2"/>
      </rPr>
      <t xml:space="preserve"> to enable the successful abatement of Epichlorohydrin from 356ppm down to 1.9ppm.</t>
    </r>
  </si>
  <si>
    <r>
      <t xml:space="preserve">Due to low concentration of Epichlorohydrin, the reservoir sizing can be greater than or equal to </t>
    </r>
    <r>
      <rPr>
        <b/>
        <sz val="11"/>
        <color theme="1"/>
        <rFont val="Aptos"/>
        <family val="2"/>
      </rPr>
      <t>0.5 m</t>
    </r>
    <r>
      <rPr>
        <b/>
        <vertAlign val="superscript"/>
        <sz val="11"/>
        <color theme="1"/>
        <rFont val="Aptos"/>
        <family val="2"/>
      </rPr>
      <t>3</t>
    </r>
  </si>
  <si>
    <r>
      <t xml:space="preserve">Packing to be randomised and made up of </t>
    </r>
    <r>
      <rPr>
        <b/>
        <sz val="11"/>
        <color theme="1"/>
        <rFont val="Aptos"/>
        <family val="2"/>
      </rPr>
      <t>2" PP Pall rings.</t>
    </r>
  </si>
  <si>
    <r>
      <t xml:space="preserve">Column diameter required is </t>
    </r>
    <r>
      <rPr>
        <b/>
        <sz val="11"/>
        <color theme="1"/>
        <rFont val="Aptos"/>
        <family val="2"/>
      </rPr>
      <t>750mm</t>
    </r>
    <r>
      <rPr>
        <sz val="11"/>
        <color theme="1"/>
        <rFont val="Aptos"/>
        <family val="2"/>
      </rPr>
      <t>.</t>
    </r>
  </si>
  <si>
    <t>REV</t>
  </si>
  <si>
    <t>ISSUE</t>
  </si>
  <si>
    <t>PREPARED</t>
  </si>
  <si>
    <t>DATE</t>
  </si>
  <si>
    <t>CHECKED</t>
  </si>
  <si>
    <t>APPROVED</t>
  </si>
  <si>
    <t>NOTES</t>
  </si>
  <si>
    <t>EH</t>
  </si>
  <si>
    <t>MW</t>
  </si>
  <si>
    <t>11.03.26</t>
  </si>
  <si>
    <t>Version No. (if applicable)</t>
  </si>
  <si>
    <t>Plant:</t>
  </si>
  <si>
    <t>Tryfan</t>
  </si>
  <si>
    <t>Revision:</t>
  </si>
  <si>
    <t>Project:</t>
  </si>
  <si>
    <t>Date:</t>
  </si>
  <si>
    <t>System:</t>
  </si>
  <si>
    <t>Done by:</t>
  </si>
  <si>
    <t>Subject</t>
  </si>
  <si>
    <t>Checked by:</t>
  </si>
  <si>
    <t>Approved by:</t>
  </si>
  <si>
    <t>Calculation Basis/Assumpions</t>
  </si>
  <si>
    <t>1.</t>
  </si>
  <si>
    <t>Fugitive emissions of Epichlorohydrin has been calculated using 7.1 g/ kg inventory</t>
  </si>
  <si>
    <t>2.</t>
  </si>
  <si>
    <t>Extraction fan is operated DOL (Direct Online) therefore Total Extraction at all times rate is 4,320 m3/hr</t>
  </si>
  <si>
    <t>3.</t>
  </si>
  <si>
    <t>4.</t>
  </si>
  <si>
    <t>5.</t>
  </si>
  <si>
    <t>6.</t>
  </si>
  <si>
    <t>Step 1 - Sketch of system if applicable.</t>
  </si>
  <si>
    <t>Step 2 - Selection of units used in calculation.</t>
  </si>
  <si>
    <t>Units used in both calculations are standard SI units.</t>
  </si>
  <si>
    <t>Step 3 - Summary of Packed Bed Height results.</t>
  </si>
  <si>
    <t>Column diameter is 750mm</t>
  </si>
  <si>
    <t>Packed Bed Height is &gt; 3.92m</t>
  </si>
  <si>
    <t>Packing type is randomised 2" Pall rings</t>
  </si>
  <si>
    <t>Step 4 - Summary of Reservoir Sizing results.</t>
  </si>
  <si>
    <t>Step 5 - Overview of Mechanical Construction</t>
  </si>
  <si>
    <t xml:space="preserve">Packed Bed Height is 5m </t>
  </si>
  <si>
    <t>Sump reservoir is working volume is 2.81 m3</t>
  </si>
  <si>
    <t>Mechanical construction has included for a greater than 25% safety factor</t>
  </si>
  <si>
    <t>Project Number:</t>
  </si>
  <si>
    <t>Calculation Number:</t>
  </si>
  <si>
    <t>Date</t>
  </si>
  <si>
    <t>Calculation by:</t>
  </si>
  <si>
    <t>Case 1</t>
  </si>
  <si>
    <t>Case 2</t>
  </si>
  <si>
    <t>Case 3</t>
  </si>
  <si>
    <t>Case 4</t>
  </si>
  <si>
    <t>Case 5</t>
  </si>
  <si>
    <t>Average</t>
  </si>
  <si>
    <t>Peak</t>
  </si>
  <si>
    <t>Laminar Flow Booth</t>
  </si>
  <si>
    <t>Reactor Displacement</t>
  </si>
  <si>
    <t>Reactor Depressurisation</t>
  </si>
  <si>
    <t>Filter Local extraction</t>
  </si>
  <si>
    <t>Vac pump</t>
  </si>
  <si>
    <t>[1]</t>
  </si>
  <si>
    <t>[1] + [2]</t>
  </si>
  <si>
    <t>Gas flow rate</t>
  </si>
  <si>
    <t>kg/h</t>
  </si>
  <si>
    <t>Not considered in Scrubber design</t>
  </si>
  <si>
    <r>
      <t>Nm</t>
    </r>
    <r>
      <rPr>
        <vertAlign val="superscript"/>
        <sz val="10"/>
        <color theme="1"/>
        <rFont val="Calibri"/>
        <family val="2"/>
        <scheme val="minor"/>
      </rPr>
      <t>3</t>
    </r>
    <r>
      <rPr>
        <sz val="10"/>
        <color theme="1"/>
        <rFont val="Calibri"/>
        <family val="2"/>
        <scheme val="minor"/>
      </rPr>
      <t>/h</t>
    </r>
  </si>
  <si>
    <t>Temperature</t>
  </si>
  <si>
    <r>
      <t>o</t>
    </r>
    <r>
      <rPr>
        <sz val="10"/>
        <color theme="1"/>
        <rFont val="Calibri"/>
        <family val="2"/>
        <scheme val="minor"/>
      </rPr>
      <t>C</t>
    </r>
  </si>
  <si>
    <t>20-30</t>
  </si>
  <si>
    <t>Pressure</t>
  </si>
  <si>
    <t>Pa(g)</t>
  </si>
  <si>
    <t>ECH</t>
  </si>
  <si>
    <t xml:space="preserve">Case 1 </t>
  </si>
  <si>
    <t xml:space="preserve"> Flow rate taken from laminar flow booth design paramters</t>
  </si>
  <si>
    <t>Total inventory of EpiC is 780 kg/batch</t>
  </si>
  <si>
    <t>EPA publication EPA-450/4-84-007j page 41</t>
  </si>
  <si>
    <t xml:space="preserve">Fugitive loss emissions are assumed to be 7.1g per kilogram of inventory. This equates to 5.538 kg/batch </t>
  </si>
  <si>
    <t>Assumed  EpiC will be dosed within a period of 4 hours (likely to be closer to 6 hours)</t>
  </si>
  <si>
    <t>Therefore EpiC released is as follows</t>
  </si>
  <si>
    <t>Total inventory</t>
  </si>
  <si>
    <t>kg/batch</t>
  </si>
  <si>
    <t>Fugitive losses</t>
  </si>
  <si>
    <t>Release load</t>
  </si>
  <si>
    <t>kg/hr</t>
  </si>
  <si>
    <t>Flow rate will be the combination of Nitrogen sweep and displacement due to duomeen additon</t>
  </si>
  <si>
    <r>
      <t>Nitrogen sweep is 20 L/min at a density of 1.14 kg/m3 → 1.2 Nm</t>
    </r>
    <r>
      <rPr>
        <vertAlign val="superscript"/>
        <sz val="10"/>
        <rFont val="Calibri"/>
        <family val="2"/>
        <scheme val="minor"/>
      </rPr>
      <t>3</t>
    </r>
    <r>
      <rPr>
        <sz val="10"/>
        <rFont val="Calibri"/>
        <family val="2"/>
        <scheme val="minor"/>
      </rPr>
      <t>/hr</t>
    </r>
  </si>
  <si>
    <r>
      <t>N</t>
    </r>
    <r>
      <rPr>
        <vertAlign val="subscript"/>
        <sz val="10"/>
        <rFont val="Calibri"/>
        <family val="2"/>
        <scheme val="minor"/>
      </rPr>
      <t>2</t>
    </r>
    <r>
      <rPr>
        <sz val="10"/>
        <rFont val="Calibri"/>
        <family val="2"/>
        <scheme val="minor"/>
      </rPr>
      <t xml:space="preserve"> Sweep</t>
    </r>
  </si>
  <si>
    <t>l/min</t>
  </si>
  <si>
    <r>
      <t>m</t>
    </r>
    <r>
      <rPr>
        <vertAlign val="superscript"/>
        <sz val="10"/>
        <rFont val="Calibri"/>
        <family val="2"/>
        <scheme val="minor"/>
      </rPr>
      <t>3</t>
    </r>
    <r>
      <rPr>
        <sz val="10"/>
        <rFont val="Calibri"/>
        <family val="2"/>
        <scheme val="minor"/>
      </rPr>
      <t>/hr</t>
    </r>
  </si>
  <si>
    <t>Duomeen addition</t>
  </si>
  <si>
    <t>Mass</t>
  </si>
  <si>
    <t>kg</t>
  </si>
  <si>
    <t>Additon time</t>
  </si>
  <si>
    <t>hrs</t>
  </si>
  <si>
    <t>Addition rate</t>
  </si>
  <si>
    <t>Density</t>
  </si>
  <si>
    <t>kg/m3</t>
  </si>
  <si>
    <t>Volumetric rate</t>
  </si>
  <si>
    <t>m3/hr</t>
  </si>
  <si>
    <t>Total vol. rate</t>
  </si>
  <si>
    <t>Safety Factor</t>
  </si>
  <si>
    <t>Design rate</t>
  </si>
  <si>
    <t>0.16kg of EpiC to be displaced over the course of the duomeen additon, it has been assumed that this will be taken as 0.16 kg/hr</t>
  </si>
  <si>
    <t>Reactor depressurisation will not be considered for scrubber design as this will be held in the containment vessel and released under strict supervision to scrubber.</t>
  </si>
  <si>
    <t>Nederman arm extraction rate, this is required when changing filter bags and dumping distillate receiver to IBC, no EpiC concentrations are expected. Residual IPA to present.</t>
  </si>
  <si>
    <t>Vacuum pump flow rate is 300 Nm3/hr</t>
  </si>
  <si>
    <t>Vac Flow rate</t>
  </si>
  <si>
    <t>Nitrogen density</t>
  </si>
  <si>
    <t>Calculating peak Epichlorohydrin release rate</t>
  </si>
  <si>
    <t xml:space="preserve">The peak release rate of Epichlorohydrin will be the combination of case 1 and case 2. </t>
  </si>
  <si>
    <t xml:space="preserve">Case 3, 4 and 5 take place when all the Epichlorohyrdin has reacted. </t>
  </si>
  <si>
    <t>Combined release rate</t>
  </si>
  <si>
    <t>Cobined extraction rate</t>
  </si>
  <si>
    <r>
      <t>m</t>
    </r>
    <r>
      <rPr>
        <vertAlign val="superscript"/>
        <sz val="10"/>
        <color theme="1"/>
        <rFont val="Calibri"/>
        <family val="2"/>
        <scheme val="minor"/>
      </rPr>
      <t>3</t>
    </r>
    <r>
      <rPr>
        <sz val="10"/>
        <color theme="1"/>
        <rFont val="Calibri"/>
        <family val="2"/>
        <scheme val="minor"/>
      </rPr>
      <t>/hr</t>
    </r>
  </si>
  <si>
    <t>The extraction fan is operated direct online and has a total capacity of 1.2 m3/s</t>
  </si>
  <si>
    <t>Total extraction rate</t>
  </si>
  <si>
    <r>
      <t>m</t>
    </r>
    <r>
      <rPr>
        <vertAlign val="superscript"/>
        <sz val="10"/>
        <color theme="1"/>
        <rFont val="Calibri"/>
        <family val="2"/>
        <scheme val="minor"/>
      </rPr>
      <t>3</t>
    </r>
    <r>
      <rPr>
        <sz val="10"/>
        <color theme="1"/>
        <rFont val="Calibri"/>
        <family val="2"/>
        <scheme val="minor"/>
      </rPr>
      <t>/s</t>
    </r>
  </si>
  <si>
    <t>Inlet concentration of Epichlorohydrin can be calculated as follows:</t>
  </si>
  <si>
    <t>EpiC Load</t>
  </si>
  <si>
    <t>mg/hr</t>
  </si>
  <si>
    <t>Extraction rate</t>
  </si>
  <si>
    <t xml:space="preserve">Inlet concentration </t>
  </si>
  <si>
    <r>
      <t>mg/m</t>
    </r>
    <r>
      <rPr>
        <vertAlign val="superscript"/>
        <sz val="10"/>
        <color theme="1"/>
        <rFont val="Calibri"/>
        <family val="2"/>
        <scheme val="minor"/>
      </rPr>
      <t>3</t>
    </r>
  </si>
  <si>
    <t>Physical Properties</t>
  </si>
  <si>
    <t>Component</t>
  </si>
  <si>
    <t>MW (g/mol)</t>
  </si>
  <si>
    <r>
      <t>Liq. Density (kg/m</t>
    </r>
    <r>
      <rPr>
        <b/>
        <vertAlign val="superscript"/>
        <sz val="11"/>
        <color theme="1"/>
        <rFont val="Aptos"/>
        <family val="2"/>
      </rPr>
      <t>3</t>
    </r>
    <r>
      <rPr>
        <b/>
        <sz val="11"/>
        <color theme="1"/>
        <rFont val="Aptos"/>
        <family val="2"/>
      </rPr>
      <t>)</t>
    </r>
  </si>
  <si>
    <t>Viscosity (cP)</t>
  </si>
  <si>
    <r>
      <t>Vap. Density  (kg/m</t>
    </r>
    <r>
      <rPr>
        <b/>
        <vertAlign val="superscript"/>
        <sz val="11"/>
        <color theme="1"/>
        <rFont val="Aptos"/>
        <family val="2"/>
      </rPr>
      <t>3</t>
    </r>
    <r>
      <rPr>
        <b/>
        <sz val="11"/>
        <color theme="1"/>
        <rFont val="Aptos"/>
        <family val="2"/>
      </rPr>
      <t>)</t>
    </r>
  </si>
  <si>
    <t>EpiChlrohydrin</t>
  </si>
  <si>
    <t>Nitrogen</t>
  </si>
  <si>
    <t>Air</t>
  </si>
  <si>
    <t>Epichlorohydrin reaction with Caustic - Hydrolysis reaction</t>
  </si>
  <si>
    <t>Schematic</t>
  </si>
  <si>
    <t>Duty Flows</t>
  </si>
  <si>
    <t>Flow rate</t>
  </si>
  <si>
    <t>Units</t>
  </si>
  <si>
    <t>Mass flow rate</t>
  </si>
  <si>
    <t>Categorisation</t>
  </si>
  <si>
    <t>Laminar flow booth</t>
  </si>
  <si>
    <r>
      <t>Nm</t>
    </r>
    <r>
      <rPr>
        <vertAlign val="superscript"/>
        <sz val="11"/>
        <color theme="1"/>
        <rFont val="Aptos"/>
        <family val="2"/>
      </rPr>
      <t>3</t>
    </r>
    <r>
      <rPr>
        <sz val="11"/>
        <color theme="1"/>
        <rFont val="Aptos"/>
        <family val="2"/>
      </rPr>
      <t>/hr</t>
    </r>
  </si>
  <si>
    <t>Forced extraction</t>
  </si>
  <si>
    <t>Laminar flow booth only operational during Epichlorohydrin charges</t>
  </si>
  <si>
    <t>Filter local extraction (nederman)</t>
  </si>
  <si>
    <t>Filter local extraction only operational during Epichlorohydrin charges</t>
  </si>
  <si>
    <t>Reactor depressurisation</t>
  </si>
  <si>
    <t>Vacuum pump</t>
  </si>
  <si>
    <t>Total</t>
  </si>
  <si>
    <r>
      <t>Nm</t>
    </r>
    <r>
      <rPr>
        <b/>
        <vertAlign val="superscript"/>
        <sz val="11"/>
        <color theme="1"/>
        <rFont val="Aptos"/>
        <family val="2"/>
      </rPr>
      <t>3</t>
    </r>
    <r>
      <rPr>
        <b/>
        <sz val="11"/>
        <color theme="1"/>
        <rFont val="Aptos"/>
        <family val="2"/>
      </rPr>
      <t>/hr</t>
    </r>
  </si>
  <si>
    <t>From CA12-Z029-Epichlorohydrin Abatement, the total amount of Epichlorohydrin released is as follows</t>
  </si>
  <si>
    <t xml:space="preserve">From booth </t>
  </si>
  <si>
    <t>From reactor</t>
  </si>
  <si>
    <r>
      <t>m</t>
    </r>
    <r>
      <rPr>
        <vertAlign val="superscript"/>
        <sz val="11"/>
        <color theme="1"/>
        <rFont val="Aptos"/>
        <family val="2"/>
      </rPr>
      <t>3</t>
    </r>
  </si>
  <si>
    <r>
      <t xml:space="preserve">It is not expected that the reactor depressurisation or the </t>
    </r>
    <r>
      <rPr>
        <strike/>
        <sz val="11"/>
        <color theme="1"/>
        <rFont val="Aptos"/>
        <family val="2"/>
      </rPr>
      <t>Nederman arm extraction</t>
    </r>
    <r>
      <rPr>
        <sz val="11"/>
        <color theme="1"/>
        <rFont val="Aptos"/>
        <family val="2"/>
      </rPr>
      <t xml:space="preserve"> will take place while the EpiChlorohydrin charging is being carried out.</t>
    </r>
  </si>
  <si>
    <t>Therefore this is removed when calculating EpiC concentrations to give highest concentration the scrubber is likely to see</t>
  </si>
  <si>
    <t>However, when sizing the scrubber, all extraction streams will be considered.</t>
  </si>
  <si>
    <t>EpiChlorohydrin Conc.</t>
  </si>
  <si>
    <t>ppm</t>
  </si>
  <si>
    <t>w/w %</t>
  </si>
  <si>
    <t>%</t>
  </si>
  <si>
    <t>v/v %</t>
  </si>
  <si>
    <t>Based on a flow max instantaneous flow rate of 6,087 Nm3/hr, selected diamter of the column should be 750mm.</t>
  </si>
  <si>
    <t>This has been taken from CE023 Innospec standards</t>
  </si>
  <si>
    <t xml:space="preserve">Calculate Gas mass flow rate per unit area </t>
  </si>
  <si>
    <t xml:space="preserve">XSA </t>
  </si>
  <si>
    <r>
      <t>m</t>
    </r>
    <r>
      <rPr>
        <vertAlign val="superscript"/>
        <sz val="11"/>
        <color theme="1"/>
        <rFont val="Aptos"/>
        <family val="2"/>
      </rPr>
      <t>2</t>
    </r>
  </si>
  <si>
    <t>Maximum Inst. Flowrate</t>
  </si>
  <si>
    <t>Gas flow per unit area</t>
  </si>
  <si>
    <r>
      <t>kg/hr-m</t>
    </r>
    <r>
      <rPr>
        <vertAlign val="superscript"/>
        <sz val="11"/>
        <color theme="1"/>
        <rFont val="Aptos"/>
        <family val="2"/>
      </rPr>
      <t>2</t>
    </r>
  </si>
  <si>
    <t>Recirculation rate</t>
  </si>
  <si>
    <r>
      <t>The irrigant is required to be recirculated at a flux rate in the range of 10 - 40 m</t>
    </r>
    <r>
      <rPr>
        <vertAlign val="superscript"/>
        <sz val="11"/>
        <color theme="1"/>
        <rFont val="Aptos"/>
        <family val="2"/>
      </rPr>
      <t>3</t>
    </r>
    <r>
      <rPr>
        <sz val="11"/>
        <color theme="1"/>
        <rFont val="Aptos"/>
        <family val="2"/>
      </rPr>
      <t>/hr-m</t>
    </r>
    <r>
      <rPr>
        <vertAlign val="superscript"/>
        <sz val="11"/>
        <color theme="1"/>
        <rFont val="Aptos"/>
        <family val="2"/>
      </rPr>
      <t>2</t>
    </r>
  </si>
  <si>
    <r>
      <t>Default design value is approximately 20 m</t>
    </r>
    <r>
      <rPr>
        <vertAlign val="superscript"/>
        <sz val="11"/>
        <color theme="1"/>
        <rFont val="Aptos"/>
        <family val="2"/>
      </rPr>
      <t>3</t>
    </r>
    <r>
      <rPr>
        <sz val="11"/>
        <color theme="1"/>
        <rFont val="Aptos"/>
        <family val="2"/>
      </rPr>
      <t>/hr-m</t>
    </r>
    <r>
      <rPr>
        <vertAlign val="superscript"/>
        <sz val="11"/>
        <color theme="1"/>
        <rFont val="Aptos"/>
        <family val="2"/>
      </rPr>
      <t>2</t>
    </r>
  </si>
  <si>
    <t>Design Flux rate</t>
  </si>
  <si>
    <r>
      <t>m</t>
    </r>
    <r>
      <rPr>
        <vertAlign val="superscript"/>
        <sz val="11"/>
        <color theme="1"/>
        <rFont val="Aptos"/>
        <family val="2"/>
      </rPr>
      <t>3</t>
    </r>
    <r>
      <rPr>
        <sz val="11"/>
        <color theme="1"/>
        <rFont val="Aptos"/>
        <family val="2"/>
      </rPr>
      <t>/hr-m</t>
    </r>
    <r>
      <rPr>
        <vertAlign val="superscript"/>
        <sz val="11"/>
        <color theme="1"/>
        <rFont val="Aptos"/>
        <family val="2"/>
      </rPr>
      <t>2</t>
    </r>
  </si>
  <si>
    <t xml:space="preserve">Calculating NTU </t>
  </si>
  <si>
    <t>NTUs required is determined by the following equation:</t>
  </si>
  <si>
    <r>
      <t>Where Y</t>
    </r>
    <r>
      <rPr>
        <vertAlign val="subscript"/>
        <sz val="11"/>
        <color theme="1"/>
        <rFont val="Aptos"/>
        <family val="2"/>
      </rPr>
      <t>1</t>
    </r>
    <r>
      <rPr>
        <sz val="11"/>
        <color theme="1"/>
        <rFont val="Aptos"/>
        <family val="2"/>
      </rPr>
      <t xml:space="preserve"> is the offgas concetration into the scrubber (ppm or mg/m3)</t>
    </r>
  </si>
  <si>
    <r>
      <t>Y</t>
    </r>
    <r>
      <rPr>
        <vertAlign val="subscript"/>
        <sz val="11"/>
        <color theme="1"/>
        <rFont val="Aptos"/>
        <family val="2"/>
      </rPr>
      <t>2</t>
    </r>
    <r>
      <rPr>
        <sz val="11"/>
        <color theme="1"/>
        <rFont val="Aptos"/>
        <family val="2"/>
      </rPr>
      <t xml:space="preserve"> is the offgas concentration out of the scrubber (ppm or mg/m3)</t>
    </r>
  </si>
  <si>
    <t>Inlet offgas conc.</t>
  </si>
  <si>
    <t>mg/m3</t>
  </si>
  <si>
    <r>
      <t>Y</t>
    </r>
    <r>
      <rPr>
        <vertAlign val="subscript"/>
        <sz val="11"/>
        <color theme="1"/>
        <rFont val="Aptos"/>
        <family val="2"/>
      </rPr>
      <t>1</t>
    </r>
  </si>
  <si>
    <t>From design parameters tab</t>
  </si>
  <si>
    <t>Outlet offgas conc.</t>
  </si>
  <si>
    <r>
      <t>Y</t>
    </r>
    <r>
      <rPr>
        <vertAlign val="subscript"/>
        <sz val="11"/>
        <color theme="1"/>
        <rFont val="Aptos"/>
        <family val="2"/>
      </rPr>
      <t>2</t>
    </r>
  </si>
  <si>
    <t>WEL 8 hr limit taken from Epichlorohydrin Stewardship Manual</t>
  </si>
  <si>
    <r>
      <t>Y</t>
    </r>
    <r>
      <rPr>
        <vertAlign val="subscript"/>
        <sz val="11"/>
        <color theme="1"/>
        <rFont val="Aptos"/>
        <family val="2"/>
      </rPr>
      <t>1</t>
    </r>
    <r>
      <rPr>
        <sz val="11"/>
        <color theme="1"/>
        <rFont val="Aptos"/>
        <family val="2"/>
      </rPr>
      <t>/Y</t>
    </r>
    <r>
      <rPr>
        <vertAlign val="subscript"/>
        <sz val="11"/>
        <color theme="1"/>
        <rFont val="Aptos"/>
        <family val="2"/>
      </rPr>
      <t>2</t>
    </r>
  </si>
  <si>
    <r>
      <t>N</t>
    </r>
    <r>
      <rPr>
        <b/>
        <vertAlign val="subscript"/>
        <sz val="11"/>
        <color theme="1"/>
        <rFont val="Aptos"/>
        <family val="2"/>
      </rPr>
      <t xml:space="preserve">OG </t>
    </r>
    <r>
      <rPr>
        <b/>
        <sz val="11"/>
        <color theme="1"/>
        <rFont val="Aptos"/>
        <family val="2"/>
      </rPr>
      <t>(NTU)</t>
    </r>
  </si>
  <si>
    <t>Calculating HTU</t>
  </si>
  <si>
    <t xml:space="preserve">Packing type specified as 2-inch Pall rings </t>
  </si>
  <si>
    <t>Now that packing size has been selected, scrubber height (HTU) is looked up on figure 7 graph 1 from the ETA manual.</t>
  </si>
  <si>
    <r>
      <t>Using a gas flow of 9507 kg/hr-m</t>
    </r>
    <r>
      <rPr>
        <vertAlign val="superscript"/>
        <sz val="11"/>
        <color theme="1"/>
        <rFont val="Aptos"/>
        <family val="2"/>
      </rPr>
      <t>2</t>
    </r>
    <r>
      <rPr>
        <sz val="11"/>
        <color theme="1"/>
        <rFont val="Aptos"/>
        <family val="2"/>
      </rPr>
      <t xml:space="preserve"> the HG/(Sc</t>
    </r>
    <r>
      <rPr>
        <vertAlign val="superscript"/>
        <sz val="11"/>
        <color theme="1"/>
        <rFont val="Aptos"/>
        <family val="2"/>
      </rPr>
      <t>0.5</t>
    </r>
    <r>
      <rPr>
        <sz val="11"/>
        <color theme="1"/>
        <rFont val="Aptos"/>
        <family val="2"/>
      </rPr>
      <t>) (HTU) is found to be 0.85</t>
    </r>
  </si>
  <si>
    <r>
      <t>H</t>
    </r>
    <r>
      <rPr>
        <vertAlign val="subscript"/>
        <sz val="11"/>
        <color theme="1"/>
        <rFont val="Aptos"/>
        <family val="2"/>
      </rPr>
      <t>G</t>
    </r>
    <r>
      <rPr>
        <sz val="11"/>
        <color theme="1"/>
        <rFont val="Aptos"/>
        <family val="2"/>
      </rPr>
      <t>/(Sc</t>
    </r>
    <r>
      <rPr>
        <vertAlign val="superscript"/>
        <sz val="11"/>
        <color theme="1"/>
        <rFont val="Aptos"/>
        <family val="2"/>
      </rPr>
      <t>0.5</t>
    </r>
    <r>
      <rPr>
        <sz val="11"/>
        <color theme="1"/>
        <rFont val="Aptos"/>
        <family val="2"/>
      </rPr>
      <t>)</t>
    </r>
  </si>
  <si>
    <t>The root of the schimdt numbet (Sc) is assumed to be equal to 1, since we use this assumption a safety factor of 10% must be added on at the end.</t>
  </si>
  <si>
    <t>From figure 7 graph 2 a HG correction factor must be determined.</t>
  </si>
  <si>
    <r>
      <t>Using a liquid flux rate of 20 m</t>
    </r>
    <r>
      <rPr>
        <vertAlign val="superscript"/>
        <sz val="11"/>
        <color theme="1"/>
        <rFont val="Aptos"/>
        <family val="2"/>
      </rPr>
      <t>3</t>
    </r>
    <r>
      <rPr>
        <sz val="11"/>
        <color theme="1"/>
        <rFont val="Aptos"/>
        <family val="2"/>
      </rPr>
      <t>/hr-m</t>
    </r>
    <r>
      <rPr>
        <vertAlign val="superscript"/>
        <sz val="11"/>
        <color theme="1"/>
        <rFont val="Aptos"/>
        <family val="2"/>
      </rPr>
      <t>2</t>
    </r>
    <r>
      <rPr>
        <sz val="11"/>
        <color theme="1"/>
        <rFont val="Aptos"/>
        <family val="2"/>
      </rPr>
      <t>, the correction fact can be looked up from the below</t>
    </r>
  </si>
  <si>
    <t>From the above graph the HG correction factor is 0.8</t>
  </si>
  <si>
    <r>
      <t>H</t>
    </r>
    <r>
      <rPr>
        <vertAlign val="subscript"/>
        <sz val="11"/>
        <color theme="1"/>
        <rFont val="Aptos"/>
        <family val="2"/>
      </rPr>
      <t>G</t>
    </r>
  </si>
  <si>
    <r>
      <t>H</t>
    </r>
    <r>
      <rPr>
        <vertAlign val="subscript"/>
        <sz val="11"/>
        <color theme="1"/>
        <rFont val="Aptos"/>
        <family val="2"/>
      </rPr>
      <t>G</t>
    </r>
    <r>
      <rPr>
        <sz val="11"/>
        <color theme="1"/>
        <rFont val="Aptos"/>
        <family val="2"/>
      </rPr>
      <t xml:space="preserve"> correction factor</t>
    </r>
  </si>
  <si>
    <t>safety factor</t>
  </si>
  <si>
    <t>HTU</t>
  </si>
  <si>
    <t>m</t>
  </si>
  <si>
    <t>Packed Bed Height of Scrubber</t>
  </si>
  <si>
    <t>NTU</t>
  </si>
  <si>
    <t>Packed Bed Height</t>
  </si>
  <si>
    <t>(Minimum Height)</t>
  </si>
  <si>
    <r>
      <t>ACTUAL PACKED BED HEIGHT IS</t>
    </r>
    <r>
      <rPr>
        <b/>
        <u/>
        <sz val="11"/>
        <color theme="1"/>
        <rFont val="Aptos"/>
        <family val="2"/>
      </rPr>
      <t xml:space="preserve"> 5 METERS</t>
    </r>
  </si>
  <si>
    <t>Column Flooding</t>
  </si>
  <si>
    <t>Using C&amp;R method</t>
  </si>
  <si>
    <t>Gas mass flow rate</t>
  </si>
  <si>
    <t>kg/s</t>
  </si>
  <si>
    <t>Gas density</t>
  </si>
  <si>
    <r>
      <t>kg/m</t>
    </r>
    <r>
      <rPr>
        <vertAlign val="superscript"/>
        <sz val="11"/>
        <color theme="1"/>
        <rFont val="Aptos"/>
        <family val="2"/>
      </rPr>
      <t>3</t>
    </r>
  </si>
  <si>
    <t>Liquid flow rate</t>
  </si>
  <si>
    <r>
      <t>m</t>
    </r>
    <r>
      <rPr>
        <vertAlign val="superscript"/>
        <sz val="11"/>
        <color theme="1"/>
        <rFont val="Aptos"/>
        <family val="2"/>
      </rPr>
      <t>3</t>
    </r>
    <r>
      <rPr>
        <sz val="11"/>
        <color theme="1"/>
        <rFont val="Aptos"/>
        <family val="2"/>
      </rPr>
      <t>/hr</t>
    </r>
  </si>
  <si>
    <t>Liquid density</t>
  </si>
  <si>
    <t>Liquid mass flow rate</t>
  </si>
  <si>
    <t>FLv</t>
  </si>
  <si>
    <t>From figure 11.44</t>
  </si>
  <si>
    <t xml:space="preserve">Using the 21mmWc per metre </t>
  </si>
  <si>
    <t>K4</t>
  </si>
  <si>
    <t>K4 at flooding</t>
  </si>
  <si>
    <t>% flood</t>
  </si>
  <si>
    <t>P13PA batch time</t>
  </si>
  <si>
    <t>hours</t>
  </si>
  <si>
    <t>days</t>
  </si>
  <si>
    <t>A good rule of thumb is to allow the irrigant to have a minimum life of 5 days (if possible),</t>
  </si>
  <si>
    <t xml:space="preserve"> as this will allow operation through holiday periods without having to replenish the reservoir</t>
  </si>
  <si>
    <t>The chosen irrigant for this scrubber will 15% NaOH</t>
  </si>
  <si>
    <t>Reaction equation</t>
  </si>
  <si>
    <r>
      <t>CH</t>
    </r>
    <r>
      <rPr>
        <vertAlign val="subscript"/>
        <sz val="11"/>
        <color theme="1"/>
        <rFont val="Calibri"/>
        <family val="2"/>
        <scheme val="minor"/>
      </rPr>
      <t>2</t>
    </r>
    <r>
      <rPr>
        <sz val="11"/>
        <color theme="1"/>
        <rFont val="Calibri"/>
        <family val="2"/>
        <scheme val="minor"/>
      </rPr>
      <t>OCHCH</t>
    </r>
    <r>
      <rPr>
        <vertAlign val="subscript"/>
        <sz val="11"/>
        <color theme="1"/>
        <rFont val="Calibri"/>
        <family val="2"/>
        <scheme val="minor"/>
      </rPr>
      <t>2</t>
    </r>
    <r>
      <rPr>
        <sz val="11"/>
        <color theme="1"/>
        <rFont val="Calibri"/>
        <family val="2"/>
        <scheme val="minor"/>
      </rPr>
      <t>Cl</t>
    </r>
  </si>
  <si>
    <t>NaOH</t>
  </si>
  <si>
    <r>
      <t>CH</t>
    </r>
    <r>
      <rPr>
        <vertAlign val="subscript"/>
        <sz val="11"/>
        <color theme="1"/>
        <rFont val="Calibri"/>
        <family val="2"/>
        <scheme val="minor"/>
      </rPr>
      <t>2</t>
    </r>
    <r>
      <rPr>
        <sz val="11"/>
        <color theme="1"/>
        <rFont val="Calibri"/>
        <family val="2"/>
        <scheme val="minor"/>
      </rPr>
      <t>OHCHOHCH</t>
    </r>
    <r>
      <rPr>
        <vertAlign val="subscript"/>
        <sz val="11"/>
        <color theme="1"/>
        <rFont val="Calibri"/>
        <family val="2"/>
        <scheme val="minor"/>
      </rPr>
      <t>2</t>
    </r>
    <r>
      <rPr>
        <sz val="11"/>
        <color theme="1"/>
        <rFont val="Calibri"/>
        <family val="2"/>
        <scheme val="minor"/>
      </rPr>
      <t>OH</t>
    </r>
  </si>
  <si>
    <t>NaCl</t>
  </si>
  <si>
    <t>Mol. Weight (g/mol)</t>
  </si>
  <si>
    <t>Irrigant fresh conc.</t>
  </si>
  <si>
    <t>% w/w</t>
  </si>
  <si>
    <t>Irrigant spent conc.</t>
  </si>
  <si>
    <t>EpiC offgas per batch</t>
  </si>
  <si>
    <t>Density, 15% NaOH</t>
  </si>
  <si>
    <r>
      <t>kg/m</t>
    </r>
    <r>
      <rPr>
        <vertAlign val="superscript"/>
        <sz val="11"/>
        <color theme="1"/>
        <rFont val="Calibri"/>
        <family val="2"/>
        <scheme val="minor"/>
      </rPr>
      <t>3</t>
    </r>
  </si>
  <si>
    <t>Irrigant in Scrubber</t>
  </si>
  <si>
    <t>Sump volume add 20%</t>
  </si>
  <si>
    <t xml:space="preserve">Volume </t>
  </si>
  <si>
    <t>NaOH available</t>
  </si>
  <si>
    <t>EpiC Abated by available NaOH</t>
  </si>
  <si>
    <t>Life of Fresh Irrigant</t>
  </si>
  <si>
    <r>
      <t>m</t>
    </r>
    <r>
      <rPr>
        <vertAlign val="superscript"/>
        <sz val="11"/>
        <color theme="1"/>
        <rFont val="Calibri"/>
        <family val="2"/>
        <scheme val="minor"/>
      </rPr>
      <t>3</t>
    </r>
  </si>
  <si>
    <t>L</t>
  </si>
  <si>
    <t>Batches</t>
  </si>
  <si>
    <t>Reservoir dimensions</t>
  </si>
  <si>
    <t>I/D</t>
  </si>
  <si>
    <t>Area</t>
  </si>
  <si>
    <r>
      <t>m</t>
    </r>
    <r>
      <rPr>
        <vertAlign val="superscript"/>
        <sz val="11"/>
        <color theme="1"/>
        <rFont val="Calibri"/>
        <family val="2"/>
        <scheme val="minor"/>
      </rPr>
      <t>2</t>
    </r>
  </si>
  <si>
    <t>Volume 1</t>
  </si>
  <si>
    <t>Volume 2</t>
  </si>
  <si>
    <t>Volume 3</t>
  </si>
  <si>
    <t>Volume 4</t>
  </si>
  <si>
    <t>Height of reservoir 1</t>
  </si>
  <si>
    <t>Height of reservoir 2</t>
  </si>
  <si>
    <t>Height of reservoir 3</t>
  </si>
  <si>
    <t>Height of reservoir 4</t>
  </si>
  <si>
    <t>From Scrubber Mechanical Drawing</t>
  </si>
  <si>
    <t>Working height</t>
  </si>
  <si>
    <t>Volume</t>
  </si>
  <si>
    <t>Scrubber Bund - Civils</t>
  </si>
  <si>
    <t>Flooding in column</t>
  </si>
  <si>
    <t>70% is maximum allowable flooding in packed bed columns</t>
  </si>
  <si>
    <t>Volume in column</t>
  </si>
  <si>
    <t>Bund H</t>
  </si>
  <si>
    <t>Width</t>
  </si>
  <si>
    <t>Volume in sump (recirc)</t>
  </si>
  <si>
    <t>Length</t>
  </si>
  <si>
    <t>Height in sump (recirc)</t>
  </si>
  <si>
    <t>liquid hight (below overfill)</t>
  </si>
  <si>
    <t>Sump</t>
  </si>
  <si>
    <t>Depth</t>
  </si>
  <si>
    <t>% full when not recirc</t>
  </si>
  <si>
    <t>% full when recirc</t>
  </si>
  <si>
    <t>Total Volume</t>
  </si>
  <si>
    <t>Scrubber plinth</t>
  </si>
  <si>
    <t>A</t>
  </si>
  <si>
    <t>B</t>
  </si>
  <si>
    <t>C</t>
  </si>
  <si>
    <t>D</t>
  </si>
  <si>
    <t>Total Area</t>
  </si>
  <si>
    <t>Height</t>
  </si>
  <si>
    <t>Pump Plinth</t>
  </si>
  <si>
    <t>Wifth</t>
  </si>
  <si>
    <t>Total Bund Capacity</t>
  </si>
  <si>
    <t>Liquid Hold-up</t>
  </si>
  <si>
    <t>mm</t>
  </si>
  <si>
    <t>Packed bed height</t>
  </si>
  <si>
    <t>XSA</t>
  </si>
  <si>
    <r>
      <t>m</t>
    </r>
    <r>
      <rPr>
        <vertAlign val="superscript"/>
        <sz val="11"/>
        <color theme="1"/>
        <rFont val="Calibri"/>
        <family val="2"/>
        <scheme val="minor"/>
      </rPr>
      <t>3</t>
    </r>
    <r>
      <rPr>
        <sz val="11"/>
        <color theme="1"/>
        <rFont val="Calibri"/>
        <family val="2"/>
        <scheme val="minor"/>
      </rPr>
      <t/>
    </r>
  </si>
  <si>
    <t>Packing details</t>
  </si>
  <si>
    <t>Voidage</t>
  </si>
  <si>
    <t>Free volume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</si>
</sst>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F800]dddd\,\ mmmm\ dd\,\ yyyy"/>
    <numFmt numFmtId="165" formatCode="0.000"/>
    <numFmt numFmtId="166" formatCode="0.0"/>
    <numFmt numFmtId="167" formatCode="#,##0.0"/>
  </numFmts>
  <fonts count="41">
    <font>
      <sz val="11"/>
      <color theme="1"/>
      <name val="Calibri"/>
      <family val="2"/>
      <scheme val="minor"/>
    </font>
    <font>
      <sz val="11"/>
      <color theme="1"/>
      <name val="Tahoma"/>
      <family val="2"/>
    </font>
    <font>
      <sz val="10"/>
      <color theme="1"/>
      <name val="Tahoma"/>
      <family val="2"/>
    </font>
    <font>
      <sz val="12"/>
      <color theme="1"/>
      <name val="Tahoma"/>
      <family val="2"/>
    </font>
    <font>
      <sz val="9"/>
      <color indexed="81"/>
      <name val="Tahoma"/>
      <family val="2"/>
    </font>
    <font>
      <sz val="12"/>
      <color theme="1"/>
      <name val="Aptos"/>
      <family val="2"/>
    </font>
    <font>
      <sz val="11"/>
      <color theme="1"/>
      <name val="Aptos"/>
      <family val="2"/>
    </font>
    <font>
      <sz val="10"/>
      <color theme="1"/>
      <name val="Aptos"/>
      <family val="2"/>
    </font>
    <font>
      <b/>
      <sz val="11"/>
      <color theme="1"/>
      <name val="Aptos"/>
      <family val="2"/>
    </font>
    <font>
      <b/>
      <vertAlign val="superscript"/>
      <sz val="11"/>
      <color theme="1"/>
      <name val="Aptos"/>
      <family val="2"/>
    </font>
    <font>
      <b/>
      <sz val="20"/>
      <color theme="1"/>
      <name val="Aptos"/>
      <family val="2"/>
    </font>
    <font>
      <b/>
      <sz val="12"/>
      <color theme="1"/>
      <name val="Aptos"/>
      <family val="2"/>
    </font>
    <font>
      <b/>
      <sz val="13"/>
      <color theme="1"/>
      <name val="Aptos"/>
      <family val="2"/>
    </font>
    <font>
      <b/>
      <sz val="14"/>
      <color theme="1"/>
      <name val="Aptos"/>
      <family val="2"/>
    </font>
    <font>
      <i/>
      <sz val="10"/>
      <color theme="1"/>
      <name val="Aptos"/>
      <family val="2"/>
    </font>
    <font>
      <vertAlign val="superscript"/>
      <sz val="11"/>
      <color theme="1"/>
      <name val="Aptos"/>
      <family val="2"/>
    </font>
    <font>
      <i/>
      <sz val="11"/>
      <color theme="1"/>
      <name val="Aptos"/>
      <family val="2"/>
    </font>
    <font>
      <vertAlign val="subscript"/>
      <sz val="11"/>
      <color theme="1"/>
      <name val="Aptos"/>
      <family val="2"/>
    </font>
    <font>
      <b/>
      <sz val="11"/>
      <color theme="1"/>
      <name val="Calibri"/>
      <family val="2"/>
      <scheme val="minor"/>
    </font>
    <font>
      <b/>
      <vertAlign val="subscript"/>
      <sz val="11"/>
      <color theme="1"/>
      <name val="Aptos"/>
      <family val="2"/>
    </font>
    <font>
      <vertAlign val="subscript"/>
      <sz val="11"/>
      <color theme="1"/>
      <name val="Calibri"/>
      <family val="2"/>
      <scheme val="minor"/>
    </font>
    <font>
      <vertAlign val="superscript"/>
      <sz val="11"/>
      <color theme="1"/>
      <name val="Calibri"/>
      <family val="2"/>
      <scheme val="minor"/>
    </font>
    <font>
      <sz val="8"/>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vertAlign val="superscript"/>
      <sz val="10"/>
      <name val="Calibri"/>
      <family val="2"/>
      <scheme val="minor"/>
    </font>
    <font>
      <vertAlign val="subscript"/>
      <sz val="10"/>
      <name val="Calibri"/>
      <family val="2"/>
      <scheme val="minor"/>
    </font>
    <font>
      <strike/>
      <sz val="11"/>
      <color theme="1"/>
      <name val="Aptos"/>
      <family val="2"/>
    </font>
    <font>
      <b/>
      <u/>
      <sz val="11"/>
      <color theme="1"/>
      <name val="Aptos"/>
      <family val="2"/>
    </font>
    <font>
      <b/>
      <sz val="11"/>
      <color rgb="FFFF0000"/>
      <name val="Aptos"/>
      <family val="2"/>
    </font>
    <font>
      <b/>
      <sz val="11"/>
      <color rgb="FF00B0F0"/>
      <name val="Aptos"/>
      <family val="2"/>
    </font>
    <font>
      <b/>
      <sz val="11"/>
      <color rgb="FF92D050"/>
      <name val="Aptos"/>
      <family val="2"/>
    </font>
    <font>
      <sz val="12"/>
      <color theme="1"/>
      <name val="Calibri"/>
      <family val="2"/>
      <scheme val="minor"/>
    </font>
    <font>
      <b/>
      <sz val="11"/>
      <color rgb="FFFF0000"/>
      <name val="Calibri"/>
      <family val="2"/>
      <scheme val="minor"/>
    </font>
    <font>
      <b/>
      <sz val="11"/>
      <color rgb="FF00B0F0"/>
      <name val="Calibri"/>
      <family val="2"/>
      <scheme val="minor"/>
    </font>
    <font>
      <b/>
      <sz val="11"/>
      <color rgb="FF92D050"/>
      <name val="Calibri"/>
      <family val="2"/>
      <scheme val="minor"/>
    </font>
    <font>
      <b/>
      <sz val="10"/>
      <color theme="1"/>
      <name val="Calibri"/>
      <family val="2"/>
      <scheme val="minor"/>
    </font>
    <font>
      <sz val="10"/>
      <color rgb="FFFF0000"/>
      <name val="Calibri"/>
      <family val="2"/>
      <scheme val="minor"/>
    </font>
    <font>
      <vertAlign val="superscript"/>
      <sz val="10"/>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rgb="FF92D050"/>
        <bgColor indexed="64"/>
      </patternFill>
    </fill>
  </fills>
  <borders count="6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23" fillId="0" borderId="0" applyFont="0" applyFill="0" applyBorder="0" applyAlignment="0" applyProtection="0"/>
  </cellStyleXfs>
  <cellXfs count="310">
    <xf numFmtId="0" fontId="0" fillId="0" borderId="0" xfId="0"/>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1" fillId="2" borderId="3" xfId="0" applyFont="1" applyFill="1" applyBorder="1"/>
    <xf numFmtId="0" fontId="3" fillId="2" borderId="2" xfId="0" applyFont="1" applyFill="1" applyBorder="1" applyAlignment="1">
      <alignment vertical="center"/>
    </xf>
    <xf numFmtId="0" fontId="3" fillId="2" borderId="3" xfId="0" applyFont="1" applyFill="1" applyBorder="1" applyAlignment="1">
      <alignment vertical="center"/>
    </xf>
    <xf numFmtId="0" fontId="3" fillId="2" borderId="4" xfId="0" applyFont="1" applyFill="1" applyBorder="1" applyAlignment="1">
      <alignment vertical="center"/>
    </xf>
    <xf numFmtId="0" fontId="3" fillId="2" borderId="2" xfId="0" applyFont="1" applyFill="1" applyBorder="1" applyAlignment="1">
      <alignment horizontal="left" vertical="center"/>
    </xf>
    <xf numFmtId="0" fontId="1" fillId="2" borderId="3" xfId="0" applyFont="1" applyFill="1" applyBorder="1" applyAlignment="1">
      <alignment vertical="center"/>
    </xf>
    <xf numFmtId="0" fontId="1" fillId="2" borderId="4" xfId="0" applyFont="1" applyFill="1" applyBorder="1" applyAlignment="1">
      <alignment vertical="center"/>
    </xf>
    <xf numFmtId="0" fontId="1" fillId="2" borderId="4" xfId="0" applyFont="1" applyFill="1" applyBorder="1"/>
    <xf numFmtId="0" fontId="1" fillId="0" borderId="1" xfId="0" applyFont="1" applyBorder="1" applyAlignment="1">
      <alignment horizontal="center"/>
    </xf>
    <xf numFmtId="0" fontId="1" fillId="2" borderId="2" xfId="0" applyFont="1" applyFill="1" applyBorder="1"/>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0" fillId="0" borderId="24" xfId="0" applyBorder="1" applyAlignment="1">
      <alignment horizontal="center" vertical="center"/>
    </xf>
    <xf numFmtId="0" fontId="0" fillId="0" borderId="23" xfId="0" applyBorder="1" applyAlignment="1">
      <alignment horizontal="right" vertical="center"/>
    </xf>
    <xf numFmtId="0" fontId="0" fillId="4" borderId="25" xfId="0" applyFill="1" applyBorder="1"/>
    <xf numFmtId="0" fontId="0" fillId="4" borderId="24" xfId="0" applyFill="1" applyBorder="1" applyAlignment="1">
      <alignment horizontal="center" vertical="center"/>
    </xf>
    <xf numFmtId="0" fontId="1" fillId="2" borderId="0" xfId="0" applyFont="1" applyFill="1"/>
    <xf numFmtId="0" fontId="5" fillId="2" borderId="2" xfId="0" applyFont="1" applyFill="1" applyBorder="1" applyAlignment="1">
      <alignment horizontal="left" vertical="center"/>
    </xf>
    <xf numFmtId="0" fontId="5" fillId="2" borderId="3" xfId="0" applyFont="1" applyFill="1" applyBorder="1" applyAlignment="1">
      <alignment vertical="center"/>
    </xf>
    <xf numFmtId="0" fontId="5" fillId="2" borderId="4" xfId="0" applyFont="1" applyFill="1" applyBorder="1" applyAlignment="1">
      <alignment vertical="center"/>
    </xf>
    <xf numFmtId="0" fontId="5" fillId="2" borderId="2" xfId="0" applyFont="1" applyFill="1" applyBorder="1" applyAlignment="1">
      <alignment vertical="center"/>
    </xf>
    <xf numFmtId="0" fontId="6" fillId="2" borderId="3" xfId="0" applyFont="1" applyFill="1" applyBorder="1" applyAlignment="1">
      <alignment vertical="center"/>
    </xf>
    <xf numFmtId="0" fontId="6" fillId="2" borderId="4" xfId="0" applyFont="1" applyFill="1" applyBorder="1" applyAlignment="1">
      <alignmen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6" fillId="0" borderId="0" xfId="0" applyFont="1"/>
    <xf numFmtId="0" fontId="6" fillId="2" borderId="3" xfId="0" applyFont="1" applyFill="1" applyBorder="1"/>
    <xf numFmtId="0" fontId="6" fillId="2" borderId="4" xfId="0" applyFont="1" applyFill="1" applyBorder="1"/>
    <xf numFmtId="0" fontId="6" fillId="2" borderId="0" xfId="0" applyFont="1" applyFill="1"/>
    <xf numFmtId="0" fontId="6" fillId="0" borderId="1" xfId="0" applyFont="1" applyBorder="1" applyAlignment="1">
      <alignment horizontal="center"/>
    </xf>
    <xf numFmtId="0" fontId="6" fillId="0" borderId="23" xfId="0" applyFont="1" applyBorder="1" applyAlignment="1">
      <alignment horizontal="right" vertical="center"/>
    </xf>
    <xf numFmtId="0" fontId="6" fillId="4" borderId="24" xfId="0" applyFont="1" applyFill="1" applyBorder="1" applyAlignment="1">
      <alignment horizontal="center" vertical="center"/>
    </xf>
    <xf numFmtId="0" fontId="6" fillId="0" borderId="24" xfId="0" applyFont="1" applyBorder="1" applyAlignment="1">
      <alignment horizontal="center" vertical="center"/>
    </xf>
    <xf numFmtId="0" fontId="6" fillId="4" borderId="25" xfId="0" applyFont="1" applyFill="1" applyBorder="1"/>
    <xf numFmtId="0" fontId="6" fillId="0" borderId="5" xfId="0" applyFont="1" applyBorder="1" applyAlignment="1">
      <alignment horizontal="center" vertical="center"/>
    </xf>
    <xf numFmtId="0" fontId="6" fillId="2" borderId="2" xfId="0" applyFont="1" applyFill="1" applyBorder="1"/>
    <xf numFmtId="0" fontId="6" fillId="2" borderId="5" xfId="0" applyFont="1" applyFill="1" applyBorder="1"/>
    <xf numFmtId="0" fontId="6" fillId="2" borderId="6" xfId="0" applyFont="1" applyFill="1" applyBorder="1"/>
    <xf numFmtId="0" fontId="6" fillId="2" borderId="7" xfId="0" applyFont="1" applyFill="1" applyBorder="1"/>
    <xf numFmtId="0" fontId="6" fillId="2" borderId="8" xfId="0" applyFont="1" applyFill="1" applyBorder="1"/>
    <xf numFmtId="0" fontId="6" fillId="2" borderId="9" xfId="0" applyFont="1" applyFill="1" applyBorder="1"/>
    <xf numFmtId="0" fontId="6" fillId="0" borderId="2" xfId="0" applyFont="1" applyBorder="1"/>
    <xf numFmtId="0" fontId="6" fillId="0" borderId="3" xfId="0" applyFont="1" applyBorder="1"/>
    <xf numFmtId="0" fontId="6" fillId="0" borderId="4" xfId="0" applyFont="1" applyBorder="1"/>
    <xf numFmtId="0" fontId="8" fillId="0" borderId="56" xfId="0" applyFont="1" applyBorder="1"/>
    <xf numFmtId="0" fontId="6" fillId="0" borderId="6" xfId="0" applyFont="1" applyBorder="1"/>
    <xf numFmtId="0" fontId="8" fillId="0" borderId="5" xfId="0" applyFont="1" applyBorder="1"/>
    <xf numFmtId="0" fontId="8" fillId="0" borderId="0" xfId="0" applyFont="1"/>
    <xf numFmtId="0" fontId="6" fillId="0" borderId="5" xfId="0" applyFont="1" applyBorder="1"/>
    <xf numFmtId="0" fontId="7" fillId="2" borderId="15" xfId="0" applyFont="1" applyFill="1" applyBorder="1" applyAlignment="1">
      <alignment vertical="center"/>
    </xf>
    <xf numFmtId="0" fontId="6" fillId="2" borderId="30" xfId="0" applyFont="1" applyFill="1" applyBorder="1"/>
    <xf numFmtId="0" fontId="7" fillId="2" borderId="12" xfId="0" applyFont="1" applyFill="1" applyBorder="1" applyAlignment="1">
      <alignment vertical="center"/>
    </xf>
    <xf numFmtId="0" fontId="6" fillId="2" borderId="41" xfId="0" applyFont="1" applyFill="1" applyBorder="1"/>
    <xf numFmtId="0" fontId="7" fillId="2" borderId="0" xfId="0" applyFont="1" applyFill="1" applyAlignment="1">
      <alignment vertical="center"/>
    </xf>
    <xf numFmtId="0" fontId="6" fillId="0" borderId="19" xfId="0" applyFont="1" applyBorder="1" applyAlignment="1">
      <alignment horizontal="center" vertical="center"/>
    </xf>
    <xf numFmtId="0" fontId="7" fillId="2" borderId="26" xfId="0" applyFont="1" applyFill="1" applyBorder="1" applyAlignment="1">
      <alignment horizontal="right"/>
    </xf>
    <xf numFmtId="0" fontId="7" fillId="4" borderId="3" xfId="0" applyFont="1" applyFill="1" applyBorder="1" applyAlignment="1">
      <alignment horizontal="center" vertical="center"/>
    </xf>
    <xf numFmtId="0" fontId="7" fillId="2" borderId="3" xfId="0" applyFont="1" applyFill="1" applyBorder="1" applyAlignment="1">
      <alignment horizontal="center"/>
    </xf>
    <xf numFmtId="0" fontId="6" fillId="0" borderId="20" xfId="0" applyFont="1" applyBorder="1" applyAlignment="1">
      <alignment horizontal="center" vertical="center"/>
    </xf>
    <xf numFmtId="0" fontId="7" fillId="2" borderId="32" xfId="0" applyFont="1" applyFill="1" applyBorder="1" applyAlignment="1">
      <alignment horizontal="right"/>
    </xf>
    <xf numFmtId="0" fontId="7" fillId="2" borderId="8" xfId="0" applyFont="1" applyFill="1" applyBorder="1"/>
    <xf numFmtId="0" fontId="6" fillId="4" borderId="0" xfId="0" applyFont="1" applyFill="1"/>
    <xf numFmtId="0" fontId="6" fillId="4" borderId="24" xfId="0" applyFont="1" applyFill="1" applyBorder="1"/>
    <xf numFmtId="0" fontId="6" fillId="0" borderId="41" xfId="0" applyFont="1" applyBorder="1"/>
    <xf numFmtId="0" fontId="6" fillId="4" borderId="46" xfId="0" applyFont="1" applyFill="1" applyBorder="1" applyAlignment="1">
      <alignment horizontal="center" vertical="center"/>
    </xf>
    <xf numFmtId="0" fontId="6" fillId="4" borderId="47" xfId="0" applyFont="1" applyFill="1" applyBorder="1" applyAlignment="1">
      <alignment horizontal="center" vertical="center"/>
    </xf>
    <xf numFmtId="0" fontId="6" fillId="0" borderId="41" xfId="0" applyFont="1" applyBorder="1" applyAlignment="1">
      <alignment horizontal="center" vertical="center"/>
    </xf>
    <xf numFmtId="0" fontId="6" fillId="0" borderId="49" xfId="0" applyFont="1" applyBorder="1" applyAlignment="1">
      <alignment horizontal="center" vertical="center"/>
    </xf>
    <xf numFmtId="0" fontId="6" fillId="0" borderId="52" xfId="0" applyFont="1" applyBorder="1" applyAlignment="1">
      <alignment horizontal="center" vertical="center"/>
    </xf>
    <xf numFmtId="14" fontId="6" fillId="0" borderId="52" xfId="0" applyNumberFormat="1" applyFont="1" applyBorder="1" applyAlignment="1">
      <alignment horizontal="center" vertical="center"/>
    </xf>
    <xf numFmtId="0" fontId="6" fillId="0" borderId="50" xfId="0" applyFont="1" applyBorder="1" applyAlignment="1">
      <alignment horizontal="center" vertical="center"/>
    </xf>
    <xf numFmtId="0" fontId="6" fillId="0" borderId="53" xfId="0" applyFont="1" applyBorder="1" applyAlignment="1">
      <alignment horizontal="center" vertical="center"/>
    </xf>
    <xf numFmtId="14" fontId="6" fillId="0" borderId="53" xfId="0" applyNumberFormat="1" applyFont="1" applyBorder="1" applyAlignment="1">
      <alignment horizontal="center" vertical="center"/>
    </xf>
    <xf numFmtId="0" fontId="6" fillId="0" borderId="45" xfId="0" applyFont="1" applyBorder="1" applyAlignment="1">
      <alignment horizontal="center" vertical="center"/>
    </xf>
    <xf numFmtId="0" fontId="6" fillId="0" borderId="21"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14" fontId="6" fillId="0" borderId="54" xfId="0" applyNumberFormat="1" applyFont="1" applyBorder="1" applyAlignment="1">
      <alignment horizontal="center" vertical="center"/>
    </xf>
    <xf numFmtId="0" fontId="6" fillId="0" borderId="55" xfId="0" applyFont="1" applyBorder="1" applyAlignment="1">
      <alignment horizontal="center" vertical="center"/>
    </xf>
    <xf numFmtId="0" fontId="6" fillId="2" borderId="21" xfId="0" applyFont="1" applyFill="1" applyBorder="1"/>
    <xf numFmtId="0" fontId="6" fillId="2" borderId="0" xfId="0" applyFont="1" applyFill="1" applyAlignment="1">
      <alignment horizontal="center" vertical="center"/>
    </xf>
    <xf numFmtId="0" fontId="6" fillId="2" borderId="19" xfId="0" applyFont="1" applyFill="1" applyBorder="1" applyAlignment="1">
      <alignment horizontal="center"/>
    </xf>
    <xf numFmtId="0" fontId="6" fillId="3" borderId="0" xfId="0" applyFont="1" applyFill="1"/>
    <xf numFmtId="0" fontId="6" fillId="2" borderId="20" xfId="0" applyFont="1" applyFill="1" applyBorder="1" applyAlignment="1">
      <alignment horizontal="center"/>
    </xf>
    <xf numFmtId="0" fontId="11" fillId="2" borderId="0" xfId="0" applyFont="1" applyFill="1"/>
    <xf numFmtId="0" fontId="6" fillId="2" borderId="10" xfId="0" applyFont="1" applyFill="1" applyBorder="1" applyAlignment="1">
      <alignment horizontal="right"/>
    </xf>
    <xf numFmtId="0" fontId="6" fillId="4"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49" xfId="0" applyFont="1" applyFill="1" applyBorder="1"/>
    <xf numFmtId="0" fontId="6" fillId="4" borderId="27" xfId="0" applyFont="1" applyFill="1" applyBorder="1" applyAlignment="1">
      <alignment horizontal="right" vertical="center"/>
    </xf>
    <xf numFmtId="0" fontId="6" fillId="0" borderId="39" xfId="0" applyFont="1" applyBorder="1" applyAlignment="1">
      <alignment horizontal="center" vertical="center"/>
    </xf>
    <xf numFmtId="0" fontId="6" fillId="4" borderId="50" xfId="0" applyFont="1" applyFill="1" applyBorder="1" applyAlignment="1">
      <alignment vertical="center"/>
    </xf>
    <xf numFmtId="0" fontId="6" fillId="4" borderId="28" xfId="0" applyFont="1" applyFill="1" applyBorder="1" applyAlignment="1">
      <alignment horizontal="right" vertical="center"/>
    </xf>
    <xf numFmtId="14" fontId="6" fillId="0" borderId="11" xfId="0" applyNumberFormat="1" applyFont="1" applyBorder="1" applyAlignment="1">
      <alignment horizontal="center" vertical="center"/>
    </xf>
    <xf numFmtId="0" fontId="6" fillId="0" borderId="11" xfId="0" applyFont="1" applyBorder="1" applyAlignment="1">
      <alignment horizontal="center" vertical="center"/>
    </xf>
    <xf numFmtId="0" fontId="6" fillId="4" borderId="51" xfId="0" applyFont="1" applyFill="1" applyBorder="1" applyAlignment="1">
      <alignment vertical="center"/>
    </xf>
    <xf numFmtId="0" fontId="6" fillId="4" borderId="31" xfId="0" applyFont="1" applyFill="1" applyBorder="1" applyAlignment="1">
      <alignment horizontal="right" vertical="center"/>
    </xf>
    <xf numFmtId="0" fontId="6" fillId="0" borderId="34" xfId="0" applyFont="1" applyBorder="1" applyAlignment="1">
      <alignment horizontal="center" vertical="center"/>
    </xf>
    <xf numFmtId="0" fontId="6" fillId="2" borderId="20" xfId="0" applyFont="1" applyFill="1" applyBorder="1" applyAlignment="1">
      <alignment horizontal="center" vertical="center"/>
    </xf>
    <xf numFmtId="0" fontId="8" fillId="0" borderId="2" xfId="0" applyFont="1" applyBorder="1" applyAlignment="1">
      <alignment horizontal="left" vertical="center"/>
    </xf>
    <xf numFmtId="0" fontId="8" fillId="0" borderId="3" xfId="0" applyFont="1" applyBorder="1"/>
    <xf numFmtId="0" fontId="8" fillId="2" borderId="3" xfId="0" applyFont="1" applyFill="1" applyBorder="1"/>
    <xf numFmtId="49" fontId="6" fillId="0" borderId="5" xfId="0" applyNumberFormat="1" applyFont="1" applyBorder="1" applyAlignment="1">
      <alignment horizontal="right"/>
    </xf>
    <xf numFmtId="49" fontId="6" fillId="0" borderId="7" xfId="0" applyNumberFormat="1" applyFont="1" applyBorder="1" applyAlignment="1">
      <alignment horizontal="right"/>
    </xf>
    <xf numFmtId="0" fontId="11" fillId="2" borderId="2" xfId="0" applyFont="1" applyFill="1" applyBorder="1" applyAlignment="1">
      <alignment horizontal="left" vertical="center"/>
    </xf>
    <xf numFmtId="0" fontId="6" fillId="2" borderId="11" xfId="0" applyFont="1" applyFill="1" applyBorder="1" applyAlignment="1">
      <alignment horizontal="center" vertical="center"/>
    </xf>
    <xf numFmtId="0" fontId="6" fillId="2" borderId="11" xfId="0" applyFont="1" applyFill="1" applyBorder="1" applyAlignment="1">
      <alignment horizontal="center"/>
    </xf>
    <xf numFmtId="0" fontId="11" fillId="2" borderId="2" xfId="0" applyFont="1" applyFill="1" applyBorder="1"/>
    <xf numFmtId="0" fontId="6" fillId="0" borderId="38" xfId="0" applyFont="1" applyBorder="1"/>
    <xf numFmtId="0" fontId="8" fillId="0" borderId="38" xfId="0" applyFont="1" applyBorder="1"/>
    <xf numFmtId="0" fontId="8" fillId="0" borderId="57" xfId="0" applyFont="1" applyBorder="1"/>
    <xf numFmtId="0" fontId="16" fillId="0" borderId="0" xfId="0" applyFont="1"/>
    <xf numFmtId="2" fontId="0" fillId="0" borderId="0" xfId="0" applyNumberFormat="1"/>
    <xf numFmtId="0" fontId="0" fillId="0" borderId="36" xfId="0" applyBorder="1"/>
    <xf numFmtId="2" fontId="0" fillId="0" borderId="36" xfId="0" applyNumberFormat="1" applyBorder="1"/>
    <xf numFmtId="0" fontId="6" fillId="5" borderId="0" xfId="0" applyFont="1" applyFill="1"/>
    <xf numFmtId="165" fontId="6" fillId="0" borderId="0" xfId="0" applyNumberFormat="1" applyFont="1"/>
    <xf numFmtId="2" fontId="6" fillId="0" borderId="0" xfId="0" applyNumberFormat="1" applyFont="1"/>
    <xf numFmtId="166" fontId="6" fillId="0" borderId="0" xfId="0" applyNumberFormat="1" applyFont="1"/>
    <xf numFmtId="2" fontId="8" fillId="0" borderId="0" xfId="0" applyNumberFormat="1" applyFont="1"/>
    <xf numFmtId="166" fontId="0" fillId="0" borderId="0" xfId="0" applyNumberFormat="1"/>
    <xf numFmtId="0" fontId="18" fillId="0" borderId="56" xfId="0" applyFont="1" applyBorder="1"/>
    <xf numFmtId="0" fontId="0" fillId="0" borderId="38" xfId="0" applyBorder="1"/>
    <xf numFmtId="0" fontId="0" fillId="0" borderId="10" xfId="0" applyBorder="1" applyAlignment="1">
      <alignment horizontal="center"/>
    </xf>
    <xf numFmtId="0" fontId="0" fillId="0" borderId="10" xfId="0" applyBorder="1"/>
    <xf numFmtId="2" fontId="0" fillId="0" borderId="10" xfId="0" applyNumberFormat="1" applyBorder="1" applyAlignment="1">
      <alignment horizontal="center"/>
    </xf>
    <xf numFmtId="1" fontId="0" fillId="0" borderId="10" xfId="0" applyNumberFormat="1" applyBorder="1" applyAlignment="1">
      <alignment horizontal="center"/>
    </xf>
    <xf numFmtId="0" fontId="18" fillId="6" borderId="10" xfId="0" applyFont="1" applyFill="1" applyBorder="1"/>
    <xf numFmtId="0" fontId="0" fillId="6" borderId="10" xfId="0" applyFill="1" applyBorder="1" applyAlignment="1">
      <alignment horizontal="center"/>
    </xf>
    <xf numFmtId="0" fontId="6" fillId="7" borderId="0" xfId="0" applyFont="1" applyFill="1"/>
    <xf numFmtId="0" fontId="24" fillId="0" borderId="0" xfId="0" applyFont="1"/>
    <xf numFmtId="3" fontId="24" fillId="0" borderId="0" xfId="0" applyNumberFormat="1" applyFont="1"/>
    <xf numFmtId="0" fontId="25" fillId="0" borderId="0" xfId="0" applyFont="1" applyAlignment="1">
      <alignment vertical="center"/>
    </xf>
    <xf numFmtId="166" fontId="24" fillId="0" borderId="0" xfId="0" applyNumberFormat="1" applyFont="1"/>
    <xf numFmtId="0" fontId="26" fillId="0" borderId="0" xfId="0" applyFont="1"/>
    <xf numFmtId="9" fontId="24" fillId="0" borderId="0" xfId="1" applyFont="1"/>
    <xf numFmtId="3" fontId="6" fillId="0" borderId="0" xfId="0" applyNumberFormat="1" applyFont="1"/>
    <xf numFmtId="9" fontId="6" fillId="0" borderId="0" xfId="1" applyFont="1"/>
    <xf numFmtId="165" fontId="0" fillId="0" borderId="0" xfId="0" applyNumberFormat="1"/>
    <xf numFmtId="0" fontId="18" fillId="0" borderId="0" xfId="0" applyFont="1"/>
    <xf numFmtId="9" fontId="0" fillId="0" borderId="0" xfId="0" applyNumberFormat="1"/>
    <xf numFmtId="0" fontId="18" fillId="0" borderId="38" xfId="0" applyFont="1" applyBorder="1"/>
    <xf numFmtId="0" fontId="0" fillId="0" borderId="7" xfId="0" applyBorder="1"/>
    <xf numFmtId="165" fontId="0" fillId="0" borderId="8" xfId="0" applyNumberFormat="1" applyBorder="1"/>
    <xf numFmtId="0" fontId="0" fillId="0" borderId="8" xfId="0" applyBorder="1"/>
    <xf numFmtId="0" fontId="0" fillId="0" borderId="9" xfId="0" applyBorder="1"/>
    <xf numFmtId="9" fontId="0" fillId="0" borderId="0" xfId="1" applyFont="1"/>
    <xf numFmtId="0" fontId="31" fillId="0" borderId="0" xfId="0" applyFont="1"/>
    <xf numFmtId="0" fontId="32" fillId="0" borderId="0" xfId="0" applyFont="1"/>
    <xf numFmtId="0" fontId="33" fillId="0" borderId="0" xfId="0" applyFont="1"/>
    <xf numFmtId="0" fontId="26" fillId="0" borderId="38" xfId="0" applyFont="1" applyBorder="1"/>
    <xf numFmtId="0" fontId="34" fillId="2" borderId="2" xfId="0" applyFont="1" applyFill="1" applyBorder="1" applyAlignment="1">
      <alignment horizontal="left" vertical="center"/>
    </xf>
    <xf numFmtId="0" fontId="34" fillId="2" borderId="3" xfId="0" applyFont="1" applyFill="1" applyBorder="1" applyAlignment="1">
      <alignment vertical="center"/>
    </xf>
    <xf numFmtId="0" fontId="34" fillId="2" borderId="4" xfId="0" applyFont="1" applyFill="1" applyBorder="1" applyAlignment="1">
      <alignment vertical="center"/>
    </xf>
    <xf numFmtId="0" fontId="34" fillId="2" borderId="2" xfId="0" applyFont="1"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0" borderId="1" xfId="0" applyBorder="1" applyAlignment="1">
      <alignment horizontal="center"/>
    </xf>
    <xf numFmtId="2" fontId="18" fillId="0" borderId="0" xfId="0" applyNumberFormat="1" applyFont="1"/>
    <xf numFmtId="3" fontId="0" fillId="0" borderId="0" xfId="0" applyNumberFormat="1"/>
    <xf numFmtId="0" fontId="35" fillId="0" borderId="0" xfId="0" applyFont="1"/>
    <xf numFmtId="0" fontId="36" fillId="0" borderId="0" xfId="0" applyFont="1"/>
    <xf numFmtId="0" fontId="37" fillId="0" borderId="0" xfId="0" applyFont="1"/>
    <xf numFmtId="0" fontId="25" fillId="0" borderId="2" xfId="0" applyFont="1" applyBorder="1"/>
    <xf numFmtId="0" fontId="25" fillId="0" borderId="3" xfId="0" applyFont="1" applyBorder="1"/>
    <xf numFmtId="0" fontId="25" fillId="0" borderId="4" xfId="0" applyFont="1" applyBorder="1"/>
    <xf numFmtId="0" fontId="25" fillId="0" borderId="0" xfId="0" applyFont="1"/>
    <xf numFmtId="0" fontId="25" fillId="0" borderId="6" xfId="0" applyFont="1" applyBorder="1"/>
    <xf numFmtId="0" fontId="25" fillId="0" borderId="10" xfId="0" applyFont="1" applyBorder="1" applyAlignment="1">
      <alignment vertical="center" wrapText="1"/>
    </xf>
    <xf numFmtId="0" fontId="38" fillId="0" borderId="10" xfId="0" applyFont="1" applyBorder="1" applyAlignment="1">
      <alignment horizontal="center" vertical="center" wrapText="1"/>
    </xf>
    <xf numFmtId="0" fontId="25" fillId="0" borderId="10" xfId="0" applyFont="1" applyBorder="1" applyAlignment="1">
      <alignment horizontal="center" vertical="center" wrapText="1"/>
    </xf>
    <xf numFmtId="3" fontId="25" fillId="0" borderId="10" xfId="0" applyNumberFormat="1" applyFont="1" applyBorder="1" applyAlignment="1">
      <alignment horizontal="center" vertical="center" wrapText="1"/>
    </xf>
    <xf numFmtId="167" fontId="25" fillId="0" borderId="10" xfId="0" applyNumberFormat="1" applyFont="1" applyBorder="1" applyAlignment="1">
      <alignment horizontal="center" vertical="center" wrapText="1"/>
    </xf>
    <xf numFmtId="0" fontId="40" fillId="0" borderId="10" xfId="0" applyFont="1" applyBorder="1" applyAlignment="1">
      <alignment vertical="center" wrapText="1"/>
    </xf>
    <xf numFmtId="4" fontId="25" fillId="0" borderId="10" xfId="0" applyNumberFormat="1" applyFont="1" applyBorder="1" applyAlignment="1">
      <alignment horizontal="center" vertical="center" wrapText="1"/>
    </xf>
    <xf numFmtId="2" fontId="25" fillId="0" borderId="10" xfId="0" applyNumberFormat="1" applyFont="1" applyBorder="1" applyAlignment="1">
      <alignment horizontal="center" vertical="center" wrapText="1"/>
    </xf>
    <xf numFmtId="0" fontId="38" fillId="0" borderId="0" xfId="0" applyFont="1" applyAlignment="1">
      <alignment vertical="center"/>
    </xf>
    <xf numFmtId="0" fontId="25" fillId="0" borderId="38" xfId="0" applyFont="1" applyBorder="1"/>
    <xf numFmtId="2" fontId="25" fillId="0" borderId="0" xfId="0" applyNumberFormat="1" applyFont="1"/>
    <xf numFmtId="0" fontId="38" fillId="0" borderId="0" xfId="0" applyFont="1"/>
    <xf numFmtId="166" fontId="25" fillId="0" borderId="0" xfId="0" applyNumberFormat="1" applyFont="1"/>
    <xf numFmtId="2" fontId="38" fillId="0" borderId="0" xfId="0" applyNumberFormat="1" applyFont="1"/>
    <xf numFmtId="3" fontId="25" fillId="0" borderId="0" xfId="0" applyNumberFormat="1" applyFont="1"/>
    <xf numFmtId="0" fontId="6" fillId="8" borderId="0" xfId="0" applyFont="1" applyFill="1"/>
    <xf numFmtId="0" fontId="8" fillId="8" borderId="0" xfId="0" applyFont="1" applyFill="1"/>
    <xf numFmtId="0" fontId="30" fillId="2" borderId="0" xfId="0" applyFont="1" applyFill="1"/>
    <xf numFmtId="0" fontId="6" fillId="0" borderId="34" xfId="0" applyFont="1" applyBorder="1" applyAlignment="1">
      <alignment horizontal="left"/>
    </xf>
    <xf numFmtId="0" fontId="6" fillId="0" borderId="8" xfId="0" applyFont="1" applyBorder="1" applyAlignment="1">
      <alignment horizontal="left"/>
    </xf>
    <xf numFmtId="0" fontId="6" fillId="0" borderId="9" xfId="0" applyFont="1" applyBorder="1" applyAlignment="1">
      <alignment horizontal="left"/>
    </xf>
    <xf numFmtId="0" fontId="6" fillId="2" borderId="3"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8" xfId="0" applyFont="1" applyFill="1" applyBorder="1" applyAlignment="1">
      <alignment horizontal="left" vertical="center" wrapText="1"/>
    </xf>
    <xf numFmtId="0" fontId="6" fillId="4" borderId="48" xfId="0" applyFont="1" applyFill="1" applyBorder="1" applyAlignment="1">
      <alignment horizontal="center" vertical="center"/>
    </xf>
    <xf numFmtId="0" fontId="6" fillId="4" borderId="24" xfId="0" applyFont="1" applyFill="1" applyBorder="1" applyAlignment="1">
      <alignment horizontal="center" vertical="center"/>
    </xf>
    <xf numFmtId="0" fontId="6" fillId="4" borderId="25" xfId="0" applyFont="1" applyFill="1" applyBorder="1" applyAlignment="1">
      <alignment horizontal="center" vertical="center"/>
    </xf>
    <xf numFmtId="0" fontId="6" fillId="0" borderId="33"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44" xfId="0" applyFont="1" applyBorder="1" applyAlignment="1">
      <alignment horizontal="left"/>
    </xf>
    <xf numFmtId="0" fontId="6" fillId="0" borderId="0" xfId="0" applyFont="1" applyAlignment="1">
      <alignment horizontal="left"/>
    </xf>
    <xf numFmtId="0" fontId="6" fillId="0" borderId="6" xfId="0" applyFont="1" applyBorder="1" applyAlignment="1">
      <alignment horizontal="left"/>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0" xfId="0" applyFont="1" applyFill="1" applyAlignment="1">
      <alignment horizontal="left" vertical="top" wrapText="1"/>
    </xf>
    <xf numFmtId="0" fontId="6" fillId="2" borderId="6"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9" xfId="0" applyFont="1" applyFill="1" applyBorder="1" applyAlignment="1">
      <alignment horizontal="left" vertical="top" wrapText="1"/>
    </xf>
    <xf numFmtId="0" fontId="6" fillId="2" borderId="3" xfId="0" applyFont="1" applyFill="1" applyBorder="1" applyAlignment="1">
      <alignment horizontal="left" vertical="top"/>
    </xf>
    <xf numFmtId="0" fontId="6" fillId="2" borderId="4" xfId="0" applyFont="1" applyFill="1" applyBorder="1" applyAlignment="1">
      <alignment horizontal="left" vertical="top"/>
    </xf>
    <xf numFmtId="0" fontId="6" fillId="2" borderId="5" xfId="0" applyFont="1" applyFill="1" applyBorder="1" applyAlignment="1">
      <alignment horizontal="left" vertical="top"/>
    </xf>
    <xf numFmtId="0" fontId="6" fillId="2" borderId="0" xfId="0" applyFont="1" applyFill="1" applyAlignment="1">
      <alignment horizontal="left" vertical="top"/>
    </xf>
    <xf numFmtId="0" fontId="6" fillId="2" borderId="6" xfId="0" applyFont="1" applyFill="1" applyBorder="1" applyAlignment="1">
      <alignment horizontal="left" vertical="top"/>
    </xf>
    <xf numFmtId="0" fontId="6" fillId="2" borderId="7" xfId="0" applyFont="1" applyFill="1" applyBorder="1" applyAlignment="1">
      <alignment horizontal="left" vertical="top"/>
    </xf>
    <xf numFmtId="0" fontId="6" fillId="2" borderId="8" xfId="0" applyFont="1" applyFill="1" applyBorder="1" applyAlignment="1">
      <alignment horizontal="left" vertical="top"/>
    </xf>
    <xf numFmtId="0" fontId="6" fillId="2" borderId="9" xfId="0" applyFont="1" applyFill="1" applyBorder="1" applyAlignment="1">
      <alignment horizontal="left" vertical="top"/>
    </xf>
    <xf numFmtId="0" fontId="7" fillId="0" borderId="15" xfId="0" applyFont="1" applyBorder="1" applyAlignment="1">
      <alignment horizontal="right" vertical="center"/>
    </xf>
    <xf numFmtId="0" fontId="7" fillId="0" borderId="40" xfId="0" applyFont="1" applyBorder="1" applyAlignment="1">
      <alignment horizontal="right" vertical="center"/>
    </xf>
    <xf numFmtId="0" fontId="7" fillId="0" borderId="29" xfId="0" applyFont="1" applyBorder="1" applyAlignment="1">
      <alignment horizontal="right"/>
    </xf>
    <xf numFmtId="0" fontId="7" fillId="0" borderId="43" xfId="0" applyFont="1" applyBorder="1" applyAlignment="1">
      <alignment horizontal="right"/>
    </xf>
    <xf numFmtId="0" fontId="5" fillId="0" borderId="39" xfId="0" applyFont="1" applyBorder="1" applyAlignment="1">
      <alignment horizontal="left" vertical="center"/>
    </xf>
    <xf numFmtId="0" fontId="5" fillId="0" borderId="15" xfId="0" applyFont="1" applyBorder="1" applyAlignment="1">
      <alignment horizontal="left" vertical="center"/>
    </xf>
    <xf numFmtId="0" fontId="5" fillId="0" borderId="40" xfId="0" applyFont="1" applyBorder="1" applyAlignment="1">
      <alignment horizontal="left" vertical="center"/>
    </xf>
    <xf numFmtId="0" fontId="5" fillId="0" borderId="42" xfId="0" applyFont="1" applyBorder="1" applyAlignment="1">
      <alignment horizontal="left" vertical="center"/>
    </xf>
    <xf numFmtId="0" fontId="5" fillId="0" borderId="29" xfId="0" applyFont="1" applyBorder="1" applyAlignment="1">
      <alignment horizontal="left" vertical="center"/>
    </xf>
    <xf numFmtId="0" fontId="5" fillId="0" borderId="43" xfId="0" applyFont="1" applyBorder="1" applyAlignment="1">
      <alignment horizontal="left" vertical="center"/>
    </xf>
    <xf numFmtId="0" fontId="6" fillId="2" borderId="14" xfId="0" applyFont="1" applyFill="1" applyBorder="1" applyAlignment="1">
      <alignment horizontal="center"/>
    </xf>
    <xf numFmtId="0" fontId="6" fillId="2" borderId="15" xfId="0" applyFont="1" applyFill="1" applyBorder="1" applyAlignment="1">
      <alignment horizontal="center"/>
    </xf>
    <xf numFmtId="0" fontId="6" fillId="2" borderId="17" xfId="0" applyFont="1" applyFill="1" applyBorder="1" applyAlignment="1">
      <alignment horizontal="center"/>
    </xf>
    <xf numFmtId="0" fontId="6" fillId="2" borderId="12" xfId="0" applyFont="1" applyFill="1" applyBorder="1" applyAlignment="1">
      <alignment horizontal="center"/>
    </xf>
    <xf numFmtId="0" fontId="6" fillId="2" borderId="35" xfId="0" applyFont="1" applyFill="1" applyBorder="1" applyAlignment="1">
      <alignment horizontal="center"/>
    </xf>
    <xf numFmtId="0" fontId="6" fillId="2" borderId="36" xfId="0" applyFont="1" applyFill="1" applyBorder="1" applyAlignment="1">
      <alignment horizontal="center"/>
    </xf>
    <xf numFmtId="164" fontId="7" fillId="2" borderId="8" xfId="0" applyNumberFormat="1" applyFont="1" applyFill="1" applyBorder="1" applyAlignment="1">
      <alignment horizont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6" fillId="4" borderId="8" xfId="0" applyFont="1" applyFill="1" applyBorder="1" applyAlignment="1">
      <alignment horizontal="center"/>
    </xf>
    <xf numFmtId="0" fontId="6" fillId="0" borderId="42" xfId="0" applyFont="1" applyBorder="1" applyAlignment="1">
      <alignment horizontal="left" vertical="center"/>
    </xf>
    <xf numFmtId="0" fontId="6" fillId="0" borderId="29" xfId="0" applyFont="1" applyBorder="1" applyAlignment="1">
      <alignment horizontal="left" vertical="center"/>
    </xf>
    <xf numFmtId="0" fontId="6" fillId="0" borderId="22" xfId="0" applyFont="1" applyBorder="1" applyAlignment="1">
      <alignment horizontal="left" vertical="center"/>
    </xf>
    <xf numFmtId="0" fontId="6" fillId="4" borderId="0" xfId="0" applyFont="1" applyFill="1" applyAlignment="1">
      <alignment horizontal="left"/>
    </xf>
    <xf numFmtId="0" fontId="6" fillId="4" borderId="0" xfId="0" applyFont="1" applyFill="1" applyAlignment="1">
      <alignment horizontal="center"/>
    </xf>
    <xf numFmtId="0" fontId="12"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4" fillId="2" borderId="36" xfId="0" applyFont="1" applyFill="1" applyBorder="1" applyAlignment="1">
      <alignment horizontal="center" vertical="center"/>
    </xf>
    <xf numFmtId="0" fontId="7" fillId="2" borderId="36" xfId="0" applyFont="1" applyFill="1" applyBorder="1" applyAlignment="1">
      <alignment horizontal="center" vertical="center"/>
    </xf>
    <xf numFmtId="0" fontId="6" fillId="0" borderId="37" xfId="0" applyFont="1" applyBorder="1" applyAlignment="1">
      <alignment horizontal="left" vertical="center"/>
    </xf>
    <xf numFmtId="0" fontId="6" fillId="0" borderId="38"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18" xfId="0" applyFont="1" applyBorder="1" applyAlignment="1">
      <alignment horizontal="left" vertical="center"/>
    </xf>
    <xf numFmtId="0" fontId="6" fillId="0" borderId="39"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3" fontId="39" fillId="0" borderId="58" xfId="0" applyNumberFormat="1" applyFont="1" applyBorder="1" applyAlignment="1">
      <alignment horizontal="center" vertical="center" wrapText="1"/>
    </xf>
    <xf numFmtId="3" fontId="39" fillId="0" borderId="53" xfId="0" applyNumberFormat="1" applyFont="1" applyBorder="1" applyAlignment="1">
      <alignment horizontal="center" vertical="center" wrapText="1"/>
    </xf>
    <xf numFmtId="3" fontId="39" fillId="0" borderId="59" xfId="0" applyNumberFormat="1"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14" fontId="25" fillId="0" borderId="30" xfId="0" applyNumberFormat="1" applyFont="1" applyBorder="1" applyAlignment="1">
      <alignment horizontal="center" vertical="center"/>
    </xf>
    <xf numFmtId="14" fontId="25" fillId="0" borderId="21" xfId="0" applyNumberFormat="1"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14" fontId="7" fillId="0" borderId="30" xfId="0" applyNumberFormat="1" applyFont="1" applyBorder="1" applyAlignment="1">
      <alignment horizontal="center" vertical="center"/>
    </xf>
    <xf numFmtId="14" fontId="7" fillId="0" borderId="21" xfId="0" applyNumberFormat="1" applyFont="1" applyBorder="1" applyAlignment="1">
      <alignment horizontal="center" vertical="center"/>
    </xf>
    <xf numFmtId="0" fontId="0" fillId="0" borderId="10" xfId="0" applyBorder="1" applyAlignment="1">
      <alignment horizontal="center"/>
    </xf>
    <xf numFmtId="0" fontId="18" fillId="6" borderId="10" xfId="0" applyFont="1" applyFill="1" applyBorder="1" applyAlignment="1">
      <alignment horizont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center" vertical="center"/>
    </xf>
    <xf numFmtId="0" fontId="1" fillId="0" borderId="6" xfId="0" applyFont="1" applyBorder="1" applyAlignment="1">
      <alignment horizontal="center" vertical="center"/>
    </xf>
    <xf numFmtId="14" fontId="2" fillId="0" borderId="30" xfId="0" applyNumberFormat="1" applyFont="1" applyBorder="1" applyAlignment="1">
      <alignment horizontal="center" vertical="center"/>
    </xf>
    <xf numFmtId="14" fontId="2" fillId="0" borderId="21" xfId="0" applyNumberFormat="1" applyFont="1" applyBorder="1" applyAlignment="1">
      <alignment horizontal="center" vertical="center"/>
    </xf>
  </cellXfs>
  <cellStyles count="2">
    <cellStyle name="Normal" xfId="0" builtinId="0"/>
    <cellStyle name="Per cent" xfId="1" builtinId="5"/>
  </cellStyles>
  <dxfs count="0"/>
  <tableStyles count="0" defaultTableStyle="TableStyleMedium2" defaultPivotStyle="PivotStyleLight16"/>
  <colors>
    <mruColors>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1.jpe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 Id="rId9" Type="http://schemas.openxmlformats.org/officeDocument/2006/relationships/image" Target="../media/image13.png"/></Relationships>
</file>

<file path=xl/drawings/_rels/drawing5.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657225</xdr:colOff>
      <xdr:row>0</xdr:row>
      <xdr:rowOff>66674</xdr:rowOff>
    </xdr:from>
    <xdr:to>
      <xdr:col>2</xdr:col>
      <xdr:colOff>361950</xdr:colOff>
      <xdr:row>2</xdr:row>
      <xdr:rowOff>226384</xdr:rowOff>
    </xdr:to>
    <xdr:pic>
      <xdr:nvPicPr>
        <xdr:cNvPr id="2" name="Picture 1" descr="Insml7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2975" y="66674"/>
          <a:ext cx="447675" cy="645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141941</xdr:colOff>
      <xdr:row>11</xdr:row>
      <xdr:rowOff>35196</xdr:rowOff>
    </xdr:from>
    <xdr:to>
      <xdr:col>5</xdr:col>
      <xdr:colOff>769471</xdr:colOff>
      <xdr:row>17</xdr:row>
      <xdr:rowOff>117287</xdr:rowOff>
    </xdr:to>
    <xdr:pic>
      <xdr:nvPicPr>
        <xdr:cNvPr id="3" name="Picture 2">
          <a:extLst>
            <a:ext uri="{FF2B5EF4-FFF2-40B4-BE49-F238E27FC236}">
              <a16:creationId xmlns:a16="http://schemas.microsoft.com/office/drawing/2014/main" id="{FEA7EF71-CF6E-D645-19CE-89C5F4BB55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0765" y="2276372"/>
          <a:ext cx="3735294" cy="1202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119062</xdr:colOff>
      <xdr:row>0</xdr:row>
      <xdr:rowOff>130969</xdr:rowOff>
    </xdr:from>
    <xdr:to>
      <xdr:col>2</xdr:col>
      <xdr:colOff>561975</xdr:colOff>
      <xdr:row>3</xdr:row>
      <xdr:rowOff>155741</xdr:rowOff>
    </xdr:to>
    <xdr:pic>
      <xdr:nvPicPr>
        <xdr:cNvPr id="2" name="Picture 1" descr="Insml7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031" y="130969"/>
          <a:ext cx="442913" cy="647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370415</xdr:colOff>
      <xdr:row>17</xdr:row>
      <xdr:rowOff>233495</xdr:rowOff>
    </xdr:from>
    <xdr:to>
      <xdr:col>12</xdr:col>
      <xdr:colOff>105832</xdr:colOff>
      <xdr:row>24</xdr:row>
      <xdr:rowOff>148166</xdr:rowOff>
    </xdr:to>
    <xdr:pic>
      <xdr:nvPicPr>
        <xdr:cNvPr id="3" name="Picture 2">
          <a:extLst>
            <a:ext uri="{FF2B5EF4-FFF2-40B4-BE49-F238E27FC236}">
              <a16:creationId xmlns:a16="http://schemas.microsoft.com/office/drawing/2014/main" id="{297F32FE-798C-676D-D0E3-A6CFC84383B8}"/>
            </a:ext>
          </a:extLst>
        </xdr:cNvPr>
        <xdr:cNvPicPr>
          <a:picLocks noChangeAspect="1"/>
        </xdr:cNvPicPr>
      </xdr:nvPicPr>
      <xdr:blipFill>
        <a:blip xmlns:r="http://schemas.openxmlformats.org/officeDocument/2006/relationships" r:embed="rId2"/>
        <a:stretch>
          <a:fillRect/>
        </a:stretch>
      </xdr:blipFill>
      <xdr:spPr>
        <a:xfrm>
          <a:off x="1312332" y="3620162"/>
          <a:ext cx="6805083" cy="2581671"/>
        </a:xfrm>
        <a:prstGeom prst="rect">
          <a:avLst/>
        </a:prstGeom>
      </xdr:spPr>
    </xdr:pic>
    <xdr:clientData/>
  </xdr:twoCellAnchor>
  <xdr:twoCellAnchor editAs="oneCell">
    <xdr:from>
      <xdr:col>1</xdr:col>
      <xdr:colOff>264582</xdr:colOff>
      <xdr:row>45</xdr:row>
      <xdr:rowOff>137584</xdr:rowOff>
    </xdr:from>
    <xdr:to>
      <xdr:col>14</xdr:col>
      <xdr:colOff>1511</xdr:colOff>
      <xdr:row>51</xdr:row>
      <xdr:rowOff>169334</xdr:rowOff>
    </xdr:to>
    <xdr:pic>
      <xdr:nvPicPr>
        <xdr:cNvPr id="4" name="Picture 3">
          <a:extLst>
            <a:ext uri="{FF2B5EF4-FFF2-40B4-BE49-F238E27FC236}">
              <a16:creationId xmlns:a16="http://schemas.microsoft.com/office/drawing/2014/main" id="{7D486D00-7C20-75B0-E2AD-D73BFD03129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0915" y="10255251"/>
          <a:ext cx="8729134" cy="1111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95249</xdr:colOff>
      <xdr:row>3</xdr:row>
      <xdr:rowOff>71437</xdr:rowOff>
    </xdr:from>
    <xdr:to>
      <xdr:col>13</xdr:col>
      <xdr:colOff>550862</xdr:colOff>
      <xdr:row>6</xdr:row>
      <xdr:rowOff>145422</xdr:rowOff>
    </xdr:to>
    <xdr:pic>
      <xdr:nvPicPr>
        <xdr:cNvPr id="2" name="Picture 1" descr="Insml72">
          <a:extLst>
            <a:ext uri="{FF2B5EF4-FFF2-40B4-BE49-F238E27FC236}">
              <a16:creationId xmlns:a16="http://schemas.microsoft.com/office/drawing/2014/main" id="{32C5E75A-EE87-4B17-8791-ACBF3F2B4B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63324" y="681037"/>
          <a:ext cx="455613" cy="645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476250</xdr:colOff>
      <xdr:row>17</xdr:row>
      <xdr:rowOff>81642</xdr:rowOff>
    </xdr:from>
    <xdr:to>
      <xdr:col>27</xdr:col>
      <xdr:colOff>398338</xdr:colOff>
      <xdr:row>55</xdr:row>
      <xdr:rowOff>35023</xdr:rowOff>
    </xdr:to>
    <xdr:pic>
      <xdr:nvPicPr>
        <xdr:cNvPr id="30" name="Picture 29">
          <a:extLst>
            <a:ext uri="{FF2B5EF4-FFF2-40B4-BE49-F238E27FC236}">
              <a16:creationId xmlns:a16="http://schemas.microsoft.com/office/drawing/2014/main" id="{02485216-955B-2F1F-3E0E-B5E02E4C8A28}"/>
            </a:ext>
          </a:extLst>
        </xdr:cNvPr>
        <xdr:cNvPicPr>
          <a:picLocks noChangeAspect="1"/>
        </xdr:cNvPicPr>
      </xdr:nvPicPr>
      <xdr:blipFill>
        <a:blip xmlns:r="http://schemas.openxmlformats.org/officeDocument/2006/relationships" r:embed="rId2"/>
        <a:stretch>
          <a:fillRect/>
        </a:stretch>
      </xdr:blipFill>
      <xdr:spPr>
        <a:xfrm>
          <a:off x="13661571" y="4531178"/>
          <a:ext cx="7269946" cy="72195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95249</xdr:colOff>
      <xdr:row>3</xdr:row>
      <xdr:rowOff>71437</xdr:rowOff>
    </xdr:from>
    <xdr:to>
      <xdr:col>13</xdr:col>
      <xdr:colOff>550862</xdr:colOff>
      <xdr:row>6</xdr:row>
      <xdr:rowOff>135897</xdr:rowOff>
    </xdr:to>
    <xdr:pic>
      <xdr:nvPicPr>
        <xdr:cNvPr id="2" name="Picture 1" descr="Insml7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574" y="71437"/>
          <a:ext cx="442913" cy="6431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28575</xdr:colOff>
      <xdr:row>16</xdr:row>
      <xdr:rowOff>61912</xdr:rowOff>
    </xdr:from>
    <xdr:ext cx="3496983" cy="172227"/>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31C4E025-E074-D72F-D0AD-366615B8CBA2}"/>
                </a:ext>
              </a:extLst>
            </xdr:cNvPr>
            <xdr:cNvSpPr txBox="1"/>
          </xdr:nvSpPr>
          <xdr:spPr>
            <a:xfrm>
              <a:off x="28575" y="2995612"/>
              <a:ext cx="3496983"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GB" sz="1100" b="0" i="1">
                        <a:latin typeface="Cambria Math" panose="02040503050406030204" pitchFamily="18" charset="0"/>
                      </a:rPr>
                      <m:t>𝐶</m:t>
                    </m:r>
                    <m:sSub>
                      <m:sSubPr>
                        <m:ctrlPr>
                          <a:rPr lang="en-GB" sz="1100" b="0" i="1">
                            <a:latin typeface="Cambria Math" panose="02040503050406030204" pitchFamily="18" charset="0"/>
                          </a:rPr>
                        </m:ctrlPr>
                      </m:sSubPr>
                      <m:e>
                        <m:r>
                          <a:rPr lang="en-GB" sz="1100" b="0" i="1">
                            <a:latin typeface="Cambria Math" panose="02040503050406030204" pitchFamily="18" charset="0"/>
                          </a:rPr>
                          <m:t>𝐻</m:t>
                        </m:r>
                      </m:e>
                      <m:sub>
                        <m:r>
                          <a:rPr lang="en-GB" sz="1100" b="0" i="1">
                            <a:latin typeface="Cambria Math" panose="02040503050406030204" pitchFamily="18" charset="0"/>
                          </a:rPr>
                          <m:t>2</m:t>
                        </m:r>
                      </m:sub>
                    </m:sSub>
                    <m:r>
                      <a:rPr lang="en-GB" sz="1100" b="0" i="1">
                        <a:latin typeface="Cambria Math" panose="02040503050406030204" pitchFamily="18" charset="0"/>
                      </a:rPr>
                      <m:t>𝑂𝐶𝐻𝐶</m:t>
                    </m:r>
                    <m:sSub>
                      <m:sSubPr>
                        <m:ctrlPr>
                          <a:rPr lang="en-GB" sz="1100" b="0" i="1">
                            <a:latin typeface="Cambria Math" panose="02040503050406030204" pitchFamily="18" charset="0"/>
                          </a:rPr>
                        </m:ctrlPr>
                      </m:sSubPr>
                      <m:e>
                        <m:r>
                          <a:rPr lang="en-GB" sz="1100" b="0" i="1">
                            <a:latin typeface="Cambria Math" panose="02040503050406030204" pitchFamily="18" charset="0"/>
                          </a:rPr>
                          <m:t>𝐻</m:t>
                        </m:r>
                      </m:e>
                      <m:sub>
                        <m:r>
                          <a:rPr lang="en-GB" sz="1100" b="0" i="1">
                            <a:latin typeface="Cambria Math" panose="02040503050406030204" pitchFamily="18" charset="0"/>
                          </a:rPr>
                          <m:t>2</m:t>
                        </m:r>
                      </m:sub>
                    </m:sSub>
                    <m:r>
                      <a:rPr lang="en-GB" sz="1100" b="0" i="1">
                        <a:latin typeface="Cambria Math" panose="02040503050406030204" pitchFamily="18" charset="0"/>
                      </a:rPr>
                      <m:t>𝐶𝑙</m:t>
                    </m:r>
                    <m:r>
                      <a:rPr lang="en-GB" sz="1100" b="0" i="1">
                        <a:latin typeface="Cambria Math" panose="02040503050406030204" pitchFamily="18" charset="0"/>
                      </a:rPr>
                      <m:t>+</m:t>
                    </m:r>
                    <m:r>
                      <a:rPr lang="en-GB" sz="1100" b="0" i="1">
                        <a:latin typeface="Cambria Math" panose="02040503050406030204" pitchFamily="18" charset="0"/>
                      </a:rPr>
                      <m:t>𝑁𝑎𝑂𝐻</m:t>
                    </m:r>
                    <m:r>
                      <a:rPr lang="en-GB" sz="1100" b="0" i="1">
                        <a:latin typeface="Cambria Math" panose="02040503050406030204" pitchFamily="18" charset="0"/>
                      </a:rPr>
                      <m:t> →</m:t>
                    </m:r>
                    <m:r>
                      <a:rPr lang="en-GB" sz="1100" b="0" i="1">
                        <a:latin typeface="Cambria Math" panose="02040503050406030204" pitchFamily="18" charset="0"/>
                      </a:rPr>
                      <m:t>𝐶</m:t>
                    </m:r>
                    <m:sSub>
                      <m:sSubPr>
                        <m:ctrlPr>
                          <a:rPr lang="en-GB" sz="1100" b="0" i="1">
                            <a:latin typeface="Cambria Math" panose="02040503050406030204" pitchFamily="18" charset="0"/>
                          </a:rPr>
                        </m:ctrlPr>
                      </m:sSubPr>
                      <m:e>
                        <m:r>
                          <a:rPr lang="en-GB" sz="1100" b="0" i="1">
                            <a:latin typeface="Cambria Math" panose="02040503050406030204" pitchFamily="18" charset="0"/>
                          </a:rPr>
                          <m:t>𝐻</m:t>
                        </m:r>
                      </m:e>
                      <m:sub>
                        <m:r>
                          <a:rPr lang="en-GB" sz="1100" b="0" i="1">
                            <a:latin typeface="Cambria Math" panose="02040503050406030204" pitchFamily="18" charset="0"/>
                          </a:rPr>
                          <m:t>2</m:t>
                        </m:r>
                      </m:sub>
                    </m:sSub>
                    <m:r>
                      <a:rPr lang="en-GB" sz="1100" b="0" i="1">
                        <a:latin typeface="Cambria Math" panose="02040503050406030204" pitchFamily="18" charset="0"/>
                      </a:rPr>
                      <m:t>𝑂𝐻𝐶𝐻𝑂𝐻𝐶</m:t>
                    </m:r>
                    <m:sSub>
                      <m:sSubPr>
                        <m:ctrlPr>
                          <a:rPr lang="en-GB" sz="1100" b="0" i="1">
                            <a:latin typeface="Cambria Math" panose="02040503050406030204" pitchFamily="18" charset="0"/>
                          </a:rPr>
                        </m:ctrlPr>
                      </m:sSubPr>
                      <m:e>
                        <m:r>
                          <a:rPr lang="en-GB" sz="1100" b="0" i="1">
                            <a:latin typeface="Cambria Math" panose="02040503050406030204" pitchFamily="18" charset="0"/>
                          </a:rPr>
                          <m:t>𝐻</m:t>
                        </m:r>
                      </m:e>
                      <m:sub>
                        <m:r>
                          <a:rPr lang="en-GB" sz="1100" b="0" i="1">
                            <a:latin typeface="Cambria Math" panose="02040503050406030204" pitchFamily="18" charset="0"/>
                          </a:rPr>
                          <m:t>2</m:t>
                        </m:r>
                      </m:sub>
                    </m:sSub>
                    <m:r>
                      <a:rPr lang="en-GB" sz="1100" b="0" i="1">
                        <a:latin typeface="Cambria Math" panose="02040503050406030204" pitchFamily="18" charset="0"/>
                      </a:rPr>
                      <m:t>𝑂𝐻</m:t>
                    </m:r>
                    <m:r>
                      <a:rPr lang="en-GB" sz="1100" b="0" i="1">
                        <a:latin typeface="Cambria Math" panose="02040503050406030204" pitchFamily="18" charset="0"/>
                      </a:rPr>
                      <m:t>+</m:t>
                    </m:r>
                    <m:r>
                      <a:rPr lang="en-GB" sz="1100" b="0" i="1">
                        <a:latin typeface="Cambria Math" panose="02040503050406030204" pitchFamily="18" charset="0"/>
                      </a:rPr>
                      <m:t>𝑁𝑎𝐶𝑙</m:t>
                    </m:r>
                  </m:oMath>
                </m:oMathPara>
              </a14:m>
              <a:endParaRPr lang="en-GB" sz="1100" b="0"/>
            </a:p>
          </xdr:txBody>
        </xdr:sp>
      </mc:Choice>
      <mc:Fallback xmlns="">
        <xdr:sp macro="" textlink="">
          <xdr:nvSpPr>
            <xdr:cNvPr id="3" name="TextBox 2">
              <a:extLst>
                <a:ext uri="{FF2B5EF4-FFF2-40B4-BE49-F238E27FC236}">
                  <a16:creationId xmlns:a16="http://schemas.microsoft.com/office/drawing/2014/main" id="{31C4E025-E074-D72F-D0AD-366615B8CBA2}"/>
                </a:ext>
              </a:extLst>
            </xdr:cNvPr>
            <xdr:cNvSpPr txBox="1"/>
          </xdr:nvSpPr>
          <xdr:spPr>
            <a:xfrm>
              <a:off x="28575" y="2995612"/>
              <a:ext cx="3496983"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GB" sz="1100" b="0" i="0">
                  <a:latin typeface="Cambria Math" panose="02040503050406030204" pitchFamily="18" charset="0"/>
                </a:rPr>
                <a:t>𝐶𝐻_2 𝑂𝐶𝐻𝐶𝐻_2 𝐶𝑙+𝑁𝑎𝑂𝐻 →𝐶𝐻_2 𝑂𝐻𝐶𝐻𝑂𝐻𝐶𝐻_2 𝑂𝐻+𝑁𝑎𝐶𝑙</a:t>
              </a:r>
              <a:endParaRPr lang="en-GB" sz="1100" b="0"/>
            </a:p>
          </xdr:txBody>
        </xdr:sp>
      </mc:Fallback>
    </mc:AlternateContent>
    <xdr:clientData/>
  </xdr:oneCellAnchor>
  <xdr:oneCellAnchor>
    <xdr:from>
      <xdr:col>0</xdr:col>
      <xdr:colOff>0</xdr:colOff>
      <xdr:row>17</xdr:row>
      <xdr:rowOff>61912</xdr:rowOff>
    </xdr:from>
    <xdr:ext cx="4431278" cy="172227"/>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DF2CEE4B-60E8-4E0A-A4E1-723214071AA1}"/>
                </a:ext>
              </a:extLst>
            </xdr:cNvPr>
            <xdr:cNvSpPr txBox="1"/>
          </xdr:nvSpPr>
          <xdr:spPr>
            <a:xfrm>
              <a:off x="0" y="3186112"/>
              <a:ext cx="4431278"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GB" sz="1100" b="0" i="1">
                        <a:latin typeface="Cambria Math" panose="02040503050406030204" pitchFamily="18" charset="0"/>
                      </a:rPr>
                      <m:t>𝐸𝑝𝑖𝑐h𝑙𝑜𝑟𝑜h𝑦𝑑𝑟𝑖𝑛</m:t>
                    </m:r>
                    <m:r>
                      <a:rPr lang="en-GB" sz="1100" b="0" i="1">
                        <a:latin typeface="Cambria Math" panose="02040503050406030204" pitchFamily="18" charset="0"/>
                      </a:rPr>
                      <m:t>+</m:t>
                    </m:r>
                    <m:r>
                      <a:rPr lang="en-GB" sz="1100" b="0" i="1">
                        <a:latin typeface="Cambria Math" panose="02040503050406030204" pitchFamily="18" charset="0"/>
                      </a:rPr>
                      <m:t>𝑆𝑜𝑑𝑖𝑢𝑚</m:t>
                    </m:r>
                    <m:r>
                      <a:rPr lang="en-GB" sz="1100" b="0" i="1">
                        <a:latin typeface="Cambria Math" panose="02040503050406030204" pitchFamily="18" charset="0"/>
                      </a:rPr>
                      <m:t> </m:t>
                    </m:r>
                    <m:r>
                      <a:rPr lang="en-GB" sz="1100" b="0" i="1">
                        <a:latin typeface="Cambria Math" panose="02040503050406030204" pitchFamily="18" charset="0"/>
                      </a:rPr>
                      <m:t>𝐻𝑦𝑑𝑟𝑜𝑥𝑖𝑑𝑒</m:t>
                    </m:r>
                    <m:r>
                      <a:rPr lang="en-GB" sz="1100" b="0" i="1">
                        <a:latin typeface="Cambria Math" panose="02040503050406030204" pitchFamily="18" charset="0"/>
                      </a:rPr>
                      <m:t> →</m:t>
                    </m:r>
                    <m:r>
                      <a:rPr lang="en-GB" sz="1100" b="0" i="1">
                        <a:latin typeface="Cambria Math" panose="02040503050406030204" pitchFamily="18" charset="0"/>
                      </a:rPr>
                      <m:t>𝐺𝑙𝑦𝑐𝑒𝑟𝑜𝑙</m:t>
                    </m:r>
                    <m:r>
                      <a:rPr lang="en-GB" sz="1100" b="0" i="1">
                        <a:latin typeface="Cambria Math" panose="02040503050406030204" pitchFamily="18" charset="0"/>
                      </a:rPr>
                      <m:t>+</m:t>
                    </m:r>
                    <m:r>
                      <a:rPr lang="en-GB" sz="1100" b="0" i="1">
                        <a:latin typeface="Cambria Math" panose="02040503050406030204" pitchFamily="18" charset="0"/>
                      </a:rPr>
                      <m:t>𝑆𝑜𝑑𝑖𝑢𝑚</m:t>
                    </m:r>
                    <m:r>
                      <a:rPr lang="en-GB" sz="1100" b="0" i="1">
                        <a:latin typeface="Cambria Math" panose="02040503050406030204" pitchFamily="18" charset="0"/>
                      </a:rPr>
                      <m:t> </m:t>
                    </m:r>
                    <m:r>
                      <a:rPr lang="en-GB" sz="1100" b="0" i="1">
                        <a:latin typeface="Cambria Math" panose="02040503050406030204" pitchFamily="18" charset="0"/>
                      </a:rPr>
                      <m:t>𝐶h𝑙𝑜𝑟𝑖𝑑𝑒</m:t>
                    </m:r>
                  </m:oMath>
                </m:oMathPara>
              </a14:m>
              <a:endParaRPr lang="en-GB" sz="1100"/>
            </a:p>
          </xdr:txBody>
        </xdr:sp>
      </mc:Choice>
      <mc:Fallback xmlns="">
        <xdr:sp macro="" textlink="">
          <xdr:nvSpPr>
            <xdr:cNvPr id="4" name="TextBox 3">
              <a:extLst>
                <a:ext uri="{FF2B5EF4-FFF2-40B4-BE49-F238E27FC236}">
                  <a16:creationId xmlns:a16="http://schemas.microsoft.com/office/drawing/2014/main" id="{DF2CEE4B-60E8-4E0A-A4E1-723214071AA1}"/>
                </a:ext>
              </a:extLst>
            </xdr:cNvPr>
            <xdr:cNvSpPr txBox="1"/>
          </xdr:nvSpPr>
          <xdr:spPr>
            <a:xfrm>
              <a:off x="0" y="3186112"/>
              <a:ext cx="4431278"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GB" sz="1100" b="0" i="0">
                  <a:latin typeface="Cambria Math" panose="02040503050406030204" pitchFamily="18" charset="0"/>
                </a:rPr>
                <a:t>𝐸𝑝𝑖𝑐ℎ𝑙𝑜𝑟𝑜ℎ𝑦𝑑𝑟𝑖𝑛+𝑆𝑜𝑑𝑖𝑢𝑚 𝐻𝑦𝑑𝑟𝑜𝑥𝑖𝑑𝑒 →𝐺𝑙𝑦𝑐𝑒𝑟𝑜𝑙+𝑆𝑜𝑑𝑖𝑢𝑚 𝐶ℎ𝑙𝑜𝑟𝑖𝑑𝑒</a:t>
              </a:r>
              <a:endParaRPr lang="en-GB" sz="1100"/>
            </a:p>
          </xdr:txBody>
        </xdr:sp>
      </mc:Fallback>
    </mc:AlternateContent>
    <xdr:clientData/>
  </xdr:oneCellAnchor>
  <xdr:twoCellAnchor editAs="oneCell">
    <xdr:from>
      <xdr:col>0</xdr:col>
      <xdr:colOff>190500</xdr:colOff>
      <xdr:row>20</xdr:row>
      <xdr:rowOff>85725</xdr:rowOff>
    </xdr:from>
    <xdr:to>
      <xdr:col>5</xdr:col>
      <xdr:colOff>206567</xdr:colOff>
      <xdr:row>33</xdr:row>
      <xdr:rowOff>170133</xdr:rowOff>
    </xdr:to>
    <xdr:pic>
      <xdr:nvPicPr>
        <xdr:cNvPr id="5" name="Picture 4">
          <a:extLst>
            <a:ext uri="{FF2B5EF4-FFF2-40B4-BE49-F238E27FC236}">
              <a16:creationId xmlns:a16="http://schemas.microsoft.com/office/drawing/2014/main" id="{96F8AB59-95EC-4142-B055-2BC30759FBA0}"/>
            </a:ext>
          </a:extLst>
        </xdr:cNvPr>
        <xdr:cNvPicPr>
          <a:picLocks noChangeAspect="1"/>
        </xdr:cNvPicPr>
      </xdr:nvPicPr>
      <xdr:blipFill>
        <a:blip xmlns:r="http://schemas.openxmlformats.org/officeDocument/2006/relationships" r:embed="rId2"/>
        <a:stretch>
          <a:fillRect/>
        </a:stretch>
      </xdr:blipFill>
      <xdr:spPr>
        <a:xfrm>
          <a:off x="190500" y="3781425"/>
          <a:ext cx="6308917" cy="2560908"/>
        </a:xfrm>
        <a:prstGeom prst="rect">
          <a:avLst/>
        </a:prstGeom>
      </xdr:spPr>
    </xdr:pic>
    <xdr:clientData/>
  </xdr:twoCellAnchor>
  <xdr:twoCellAnchor editAs="oneCell">
    <xdr:from>
      <xdr:col>0</xdr:col>
      <xdr:colOff>95250</xdr:colOff>
      <xdr:row>60</xdr:row>
      <xdr:rowOff>114300</xdr:rowOff>
    </xdr:from>
    <xdr:to>
      <xdr:col>6</xdr:col>
      <xdr:colOff>98393</xdr:colOff>
      <xdr:row>69</xdr:row>
      <xdr:rowOff>85514</xdr:rowOff>
    </xdr:to>
    <xdr:pic>
      <xdr:nvPicPr>
        <xdr:cNvPr id="6" name="Picture 5">
          <a:extLst>
            <a:ext uri="{FF2B5EF4-FFF2-40B4-BE49-F238E27FC236}">
              <a16:creationId xmlns:a16="http://schemas.microsoft.com/office/drawing/2014/main" id="{ED7D5F46-681E-D9F3-9A7A-DF8D217C3FB7}"/>
            </a:ext>
          </a:extLst>
        </xdr:cNvPr>
        <xdr:cNvPicPr>
          <a:picLocks noChangeAspect="1"/>
        </xdr:cNvPicPr>
      </xdr:nvPicPr>
      <xdr:blipFill>
        <a:blip xmlns:r="http://schemas.openxmlformats.org/officeDocument/2006/relationships" r:embed="rId3"/>
        <a:stretch>
          <a:fillRect/>
        </a:stretch>
      </xdr:blipFill>
      <xdr:spPr>
        <a:xfrm>
          <a:off x="95250" y="11563350"/>
          <a:ext cx="7514286" cy="1685714"/>
        </a:xfrm>
        <a:prstGeom prst="rect">
          <a:avLst/>
        </a:prstGeom>
      </xdr:spPr>
    </xdr:pic>
    <xdr:clientData/>
  </xdr:twoCellAnchor>
  <xdr:oneCellAnchor>
    <xdr:from>
      <xdr:col>0</xdr:col>
      <xdr:colOff>228600</xdr:colOff>
      <xdr:row>85</xdr:row>
      <xdr:rowOff>80962</xdr:rowOff>
    </xdr:from>
    <xdr:ext cx="789319" cy="344582"/>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5207DA65-378E-CF34-E946-62E0195981BB}"/>
                </a:ext>
              </a:extLst>
            </xdr:cNvPr>
            <xdr:cNvSpPr txBox="1"/>
          </xdr:nvSpPr>
          <xdr:spPr>
            <a:xfrm>
              <a:off x="228600" y="16387762"/>
              <a:ext cx="789319" cy="3445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GB" sz="1100" b="0" i="1">
                            <a:latin typeface="Cambria Math" panose="02040503050406030204" pitchFamily="18" charset="0"/>
                          </a:rPr>
                        </m:ctrlPr>
                      </m:sSubPr>
                      <m:e>
                        <m:r>
                          <a:rPr lang="en-GB" sz="1100" b="0" i="1">
                            <a:latin typeface="Cambria Math" panose="02040503050406030204" pitchFamily="18" charset="0"/>
                          </a:rPr>
                          <m:t>𝑁</m:t>
                        </m:r>
                      </m:e>
                      <m:sub>
                        <m:r>
                          <a:rPr lang="en-GB" sz="1100" b="0" i="1">
                            <a:latin typeface="Cambria Math" panose="02040503050406030204" pitchFamily="18" charset="0"/>
                          </a:rPr>
                          <m:t>𝑂𝐺</m:t>
                        </m:r>
                      </m:sub>
                    </m:sSub>
                    <m:r>
                      <a:rPr lang="en-GB" sz="1100" b="0" i="1">
                        <a:latin typeface="Cambria Math" panose="02040503050406030204" pitchFamily="18" charset="0"/>
                      </a:rPr>
                      <m:t>=</m:t>
                    </m:r>
                    <m:func>
                      <m:funcPr>
                        <m:ctrlPr>
                          <a:rPr lang="en-GB" sz="1100" b="0" i="1">
                            <a:latin typeface="Cambria Math" panose="02040503050406030204" pitchFamily="18" charset="0"/>
                          </a:rPr>
                        </m:ctrlPr>
                      </m:funcPr>
                      <m:fName>
                        <m:sSub>
                          <m:sSubPr>
                            <m:ctrlPr>
                              <a:rPr lang="en-GB" sz="1100" b="0" i="1">
                                <a:latin typeface="Cambria Math" panose="02040503050406030204" pitchFamily="18" charset="0"/>
                              </a:rPr>
                            </m:ctrlPr>
                          </m:sSubPr>
                          <m:e>
                            <m:r>
                              <m:rPr>
                                <m:sty m:val="p"/>
                              </m:rPr>
                              <a:rPr lang="en-GB" sz="1100" b="0" i="0">
                                <a:latin typeface="Cambria Math" panose="02040503050406030204" pitchFamily="18" charset="0"/>
                              </a:rPr>
                              <m:t>ln</m:t>
                            </m:r>
                          </m:e>
                          <m:sub>
                            <m:r>
                              <a:rPr lang="en-GB" sz="1100" b="0" i="1">
                                <a:latin typeface="Cambria Math" panose="02040503050406030204" pitchFamily="18" charset="0"/>
                              </a:rPr>
                              <m:t>𝑒</m:t>
                            </m:r>
                          </m:sub>
                        </m:sSub>
                      </m:fName>
                      <m:e>
                        <m:f>
                          <m:fPr>
                            <m:ctrlPr>
                              <a:rPr lang="en-GB" sz="1100" b="0" i="1">
                                <a:latin typeface="Cambria Math" panose="02040503050406030204" pitchFamily="18" charset="0"/>
                              </a:rPr>
                            </m:ctrlPr>
                          </m:fPr>
                          <m:num>
                            <m:sSub>
                              <m:sSubPr>
                                <m:ctrlPr>
                                  <a:rPr lang="en-GB" sz="1100" b="0" i="1">
                                    <a:latin typeface="Cambria Math" panose="02040503050406030204" pitchFamily="18" charset="0"/>
                                  </a:rPr>
                                </m:ctrlPr>
                              </m:sSubPr>
                              <m:e>
                                <m:r>
                                  <a:rPr lang="en-GB" sz="1100" b="0" i="1">
                                    <a:latin typeface="Cambria Math" panose="02040503050406030204" pitchFamily="18" charset="0"/>
                                  </a:rPr>
                                  <m:t>𝑌</m:t>
                                </m:r>
                              </m:e>
                              <m:sub>
                                <m:r>
                                  <a:rPr lang="en-GB" sz="1100" b="0" i="1">
                                    <a:latin typeface="Cambria Math" panose="02040503050406030204" pitchFamily="18" charset="0"/>
                                  </a:rPr>
                                  <m:t>1</m:t>
                                </m:r>
                              </m:sub>
                            </m:sSub>
                          </m:num>
                          <m:den>
                            <m:sSub>
                              <m:sSubPr>
                                <m:ctrlPr>
                                  <a:rPr lang="en-GB" sz="1100" b="0" i="1">
                                    <a:latin typeface="Cambria Math" panose="02040503050406030204" pitchFamily="18" charset="0"/>
                                  </a:rPr>
                                </m:ctrlPr>
                              </m:sSubPr>
                              <m:e>
                                <m:r>
                                  <a:rPr lang="en-GB" sz="1100" b="0" i="1">
                                    <a:latin typeface="Cambria Math" panose="02040503050406030204" pitchFamily="18" charset="0"/>
                                  </a:rPr>
                                  <m:t>𝑌</m:t>
                                </m:r>
                              </m:e>
                              <m:sub>
                                <m:r>
                                  <a:rPr lang="en-GB" sz="1100" b="0" i="1">
                                    <a:latin typeface="Cambria Math" panose="02040503050406030204" pitchFamily="18" charset="0"/>
                                  </a:rPr>
                                  <m:t>2</m:t>
                                </m:r>
                              </m:sub>
                            </m:sSub>
                          </m:den>
                        </m:f>
                      </m:e>
                    </m:func>
                  </m:oMath>
                </m:oMathPara>
              </a14:m>
              <a:endParaRPr lang="en-GB" sz="1100"/>
            </a:p>
          </xdr:txBody>
        </xdr:sp>
      </mc:Choice>
      <mc:Fallback xmlns="">
        <xdr:sp macro="" textlink="">
          <xdr:nvSpPr>
            <xdr:cNvPr id="7" name="TextBox 6">
              <a:extLst>
                <a:ext uri="{FF2B5EF4-FFF2-40B4-BE49-F238E27FC236}">
                  <a16:creationId xmlns:a16="http://schemas.microsoft.com/office/drawing/2014/main" id="{5207DA65-378E-CF34-E946-62E0195981BB}"/>
                </a:ext>
              </a:extLst>
            </xdr:cNvPr>
            <xdr:cNvSpPr txBox="1"/>
          </xdr:nvSpPr>
          <xdr:spPr>
            <a:xfrm>
              <a:off x="228600" y="16387762"/>
              <a:ext cx="789319" cy="3445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GB" sz="1100" b="0" i="0">
                  <a:latin typeface="Cambria Math" panose="02040503050406030204" pitchFamily="18" charset="0"/>
                </a:rPr>
                <a:t>𝑁_𝑂𝐺=ln_𝑒⁡〖𝑌_1/𝑌_2 〗</a:t>
              </a:r>
              <a:endParaRPr lang="en-GB" sz="1100"/>
            </a:p>
          </xdr:txBody>
        </xdr:sp>
      </mc:Fallback>
    </mc:AlternateContent>
    <xdr:clientData/>
  </xdr:oneCellAnchor>
  <xdr:twoCellAnchor editAs="oneCell">
    <xdr:from>
      <xdr:col>0</xdr:col>
      <xdr:colOff>57150</xdr:colOff>
      <xdr:row>98</xdr:row>
      <xdr:rowOff>76201</xdr:rowOff>
    </xdr:from>
    <xdr:to>
      <xdr:col>3</xdr:col>
      <xdr:colOff>971550</xdr:colOff>
      <xdr:row>103</xdr:row>
      <xdr:rowOff>65907</xdr:rowOff>
    </xdr:to>
    <xdr:pic>
      <xdr:nvPicPr>
        <xdr:cNvPr id="8" name="Picture 7">
          <a:extLst>
            <a:ext uri="{FF2B5EF4-FFF2-40B4-BE49-F238E27FC236}">
              <a16:creationId xmlns:a16="http://schemas.microsoft.com/office/drawing/2014/main" id="{CD913A08-3A95-0E4E-E68D-13E05C1E71EC}"/>
            </a:ext>
          </a:extLst>
        </xdr:cNvPr>
        <xdr:cNvPicPr>
          <a:picLocks noChangeAspect="1"/>
        </xdr:cNvPicPr>
      </xdr:nvPicPr>
      <xdr:blipFill>
        <a:blip xmlns:r="http://schemas.openxmlformats.org/officeDocument/2006/relationships" r:embed="rId4"/>
        <a:stretch>
          <a:fillRect/>
        </a:stretch>
      </xdr:blipFill>
      <xdr:spPr>
        <a:xfrm>
          <a:off x="57150" y="19088101"/>
          <a:ext cx="4638675" cy="939032"/>
        </a:xfrm>
        <a:prstGeom prst="rect">
          <a:avLst/>
        </a:prstGeom>
      </xdr:spPr>
    </xdr:pic>
    <xdr:clientData/>
  </xdr:twoCellAnchor>
  <xdr:twoCellAnchor editAs="oneCell">
    <xdr:from>
      <xdr:col>0</xdr:col>
      <xdr:colOff>181429</xdr:colOff>
      <xdr:row>106</xdr:row>
      <xdr:rowOff>146672</xdr:rowOff>
    </xdr:from>
    <xdr:to>
      <xdr:col>6</xdr:col>
      <xdr:colOff>126093</xdr:colOff>
      <xdr:row>140</xdr:row>
      <xdr:rowOff>150635</xdr:rowOff>
    </xdr:to>
    <xdr:pic>
      <xdr:nvPicPr>
        <xdr:cNvPr id="9" name="Picture 8">
          <a:extLst>
            <a:ext uri="{FF2B5EF4-FFF2-40B4-BE49-F238E27FC236}">
              <a16:creationId xmlns:a16="http://schemas.microsoft.com/office/drawing/2014/main" id="{00131A64-1147-C957-1A7F-E91A87F08107}"/>
            </a:ext>
          </a:extLst>
        </xdr:cNvPr>
        <xdr:cNvPicPr>
          <a:picLocks noChangeAspect="1"/>
        </xdr:cNvPicPr>
      </xdr:nvPicPr>
      <xdr:blipFill>
        <a:blip xmlns:r="http://schemas.openxmlformats.org/officeDocument/2006/relationships" r:embed="rId5"/>
        <a:stretch>
          <a:fillRect/>
        </a:stretch>
      </xdr:blipFill>
      <xdr:spPr>
        <a:xfrm>
          <a:off x="181429" y="20235084"/>
          <a:ext cx="7814769" cy="6347613"/>
        </a:xfrm>
        <a:prstGeom prst="rect">
          <a:avLst/>
        </a:prstGeom>
      </xdr:spPr>
    </xdr:pic>
    <xdr:clientData/>
  </xdr:twoCellAnchor>
  <xdr:twoCellAnchor>
    <xdr:from>
      <xdr:col>4</xdr:col>
      <xdr:colOff>1247592</xdr:colOff>
      <xdr:row>117</xdr:row>
      <xdr:rowOff>112059</xdr:rowOff>
    </xdr:from>
    <xdr:to>
      <xdr:col>4</xdr:col>
      <xdr:colOff>1247592</xdr:colOff>
      <xdr:row>134</xdr:row>
      <xdr:rowOff>82175</xdr:rowOff>
    </xdr:to>
    <xdr:cxnSp macro="">
      <xdr:nvCxnSpPr>
        <xdr:cNvPr id="11" name="Straight Connector 10">
          <a:extLst>
            <a:ext uri="{FF2B5EF4-FFF2-40B4-BE49-F238E27FC236}">
              <a16:creationId xmlns:a16="http://schemas.microsoft.com/office/drawing/2014/main" id="{1336D645-E854-88A5-5CD5-B25723220907}"/>
            </a:ext>
          </a:extLst>
        </xdr:cNvPr>
        <xdr:cNvCxnSpPr/>
      </xdr:nvCxnSpPr>
      <xdr:spPr>
        <a:xfrm flipV="1">
          <a:off x="6155768" y="22960853"/>
          <a:ext cx="0" cy="3208616"/>
        </a:xfrm>
        <a:prstGeom prst="line">
          <a:avLst/>
        </a:prstGeom>
        <a:ln w="127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1232647</xdr:colOff>
      <xdr:row>117</xdr:row>
      <xdr:rowOff>111416</xdr:rowOff>
    </xdr:from>
    <xdr:to>
      <xdr:col>4</xdr:col>
      <xdr:colOff>1248106</xdr:colOff>
      <xdr:row>117</xdr:row>
      <xdr:rowOff>111416</xdr:rowOff>
    </xdr:to>
    <xdr:cxnSp macro="">
      <xdr:nvCxnSpPr>
        <xdr:cNvPr id="15" name="Straight Connector 14">
          <a:extLst>
            <a:ext uri="{FF2B5EF4-FFF2-40B4-BE49-F238E27FC236}">
              <a16:creationId xmlns:a16="http://schemas.microsoft.com/office/drawing/2014/main" id="{36A1904B-B902-0656-ADC3-C1ED5CE5AFAD}"/>
            </a:ext>
          </a:extLst>
        </xdr:cNvPr>
        <xdr:cNvCxnSpPr/>
      </xdr:nvCxnSpPr>
      <xdr:spPr>
        <a:xfrm flipH="1">
          <a:off x="1232647" y="22960210"/>
          <a:ext cx="4923635" cy="0"/>
        </a:xfrm>
        <a:prstGeom prst="line">
          <a:avLst/>
        </a:prstGeom>
        <a:ln w="127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216647</xdr:colOff>
      <xdr:row>151</xdr:row>
      <xdr:rowOff>74708</xdr:rowOff>
    </xdr:from>
    <xdr:to>
      <xdr:col>4</xdr:col>
      <xdr:colOff>1349935</xdr:colOff>
      <xdr:row>174</xdr:row>
      <xdr:rowOff>27618</xdr:rowOff>
    </xdr:to>
    <xdr:pic>
      <xdr:nvPicPr>
        <xdr:cNvPr id="16" name="Picture 15">
          <a:extLst>
            <a:ext uri="{FF2B5EF4-FFF2-40B4-BE49-F238E27FC236}">
              <a16:creationId xmlns:a16="http://schemas.microsoft.com/office/drawing/2014/main" id="{DBB7B798-DD08-BE6C-0B64-DFE5A82D2B5A}"/>
            </a:ext>
          </a:extLst>
        </xdr:cNvPr>
        <xdr:cNvPicPr>
          <a:picLocks noChangeAspect="1"/>
        </xdr:cNvPicPr>
      </xdr:nvPicPr>
      <xdr:blipFill>
        <a:blip xmlns:r="http://schemas.openxmlformats.org/officeDocument/2006/relationships" r:embed="rId6"/>
        <a:stretch>
          <a:fillRect/>
        </a:stretch>
      </xdr:blipFill>
      <xdr:spPr>
        <a:xfrm>
          <a:off x="216647" y="28627296"/>
          <a:ext cx="6252882" cy="4254848"/>
        </a:xfrm>
        <a:prstGeom prst="rect">
          <a:avLst/>
        </a:prstGeom>
      </xdr:spPr>
    </xdr:pic>
    <xdr:clientData/>
  </xdr:twoCellAnchor>
  <xdr:twoCellAnchor>
    <xdr:from>
      <xdr:col>2</xdr:col>
      <xdr:colOff>1123580</xdr:colOff>
      <xdr:row>162</xdr:row>
      <xdr:rowOff>74706</xdr:rowOff>
    </xdr:from>
    <xdr:to>
      <xdr:col>2</xdr:col>
      <xdr:colOff>1123580</xdr:colOff>
      <xdr:row>169</xdr:row>
      <xdr:rowOff>77693</xdr:rowOff>
    </xdr:to>
    <xdr:cxnSp macro="">
      <xdr:nvCxnSpPr>
        <xdr:cNvPr id="21" name="Straight Connector 20">
          <a:extLst>
            <a:ext uri="{FF2B5EF4-FFF2-40B4-BE49-F238E27FC236}">
              <a16:creationId xmlns:a16="http://schemas.microsoft.com/office/drawing/2014/main" id="{F1EB0FD3-16AD-4218-8CF6-09370FD3EAB6}"/>
            </a:ext>
          </a:extLst>
        </xdr:cNvPr>
        <xdr:cNvCxnSpPr/>
      </xdr:nvCxnSpPr>
      <xdr:spPr>
        <a:xfrm flipV="1">
          <a:off x="3633698" y="30704118"/>
          <a:ext cx="0" cy="1310340"/>
        </a:xfrm>
        <a:prstGeom prst="line">
          <a:avLst/>
        </a:prstGeom>
        <a:ln w="127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851647</xdr:colOff>
      <xdr:row>162</xdr:row>
      <xdr:rowOff>70857</xdr:rowOff>
    </xdr:from>
    <xdr:to>
      <xdr:col>2</xdr:col>
      <xdr:colOff>1120588</xdr:colOff>
      <xdr:row>162</xdr:row>
      <xdr:rowOff>70857</xdr:rowOff>
    </xdr:to>
    <xdr:cxnSp macro="">
      <xdr:nvCxnSpPr>
        <xdr:cNvPr id="23" name="Straight Connector 22">
          <a:extLst>
            <a:ext uri="{FF2B5EF4-FFF2-40B4-BE49-F238E27FC236}">
              <a16:creationId xmlns:a16="http://schemas.microsoft.com/office/drawing/2014/main" id="{41639807-5706-4B50-B6E9-0B23E1AAFFD3}"/>
            </a:ext>
          </a:extLst>
        </xdr:cNvPr>
        <xdr:cNvCxnSpPr/>
      </xdr:nvCxnSpPr>
      <xdr:spPr>
        <a:xfrm flipH="1">
          <a:off x="851647" y="30700269"/>
          <a:ext cx="2779059" cy="0"/>
        </a:xfrm>
        <a:prstGeom prst="line">
          <a:avLst/>
        </a:prstGeom>
        <a:ln w="127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89460</xdr:colOff>
      <xdr:row>184</xdr:row>
      <xdr:rowOff>60700</xdr:rowOff>
    </xdr:from>
    <xdr:ext cx="2137124" cy="172227"/>
    <mc:AlternateContent xmlns:mc="http://schemas.openxmlformats.org/markup-compatibility/2006" xmlns:a14="http://schemas.microsoft.com/office/drawing/2010/main">
      <mc:Choice Requires="a14">
        <xdr:sp macro="" textlink="">
          <xdr:nvSpPr>
            <xdr:cNvPr id="26" name="TextBox 25">
              <a:extLst>
                <a:ext uri="{FF2B5EF4-FFF2-40B4-BE49-F238E27FC236}">
                  <a16:creationId xmlns:a16="http://schemas.microsoft.com/office/drawing/2014/main" id="{9797F82A-A18B-BE0E-6A57-3759B7C3CD7E}"/>
                </a:ext>
              </a:extLst>
            </xdr:cNvPr>
            <xdr:cNvSpPr txBox="1"/>
          </xdr:nvSpPr>
          <xdr:spPr>
            <a:xfrm>
              <a:off x="89460" y="33767994"/>
              <a:ext cx="213712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GB" sz="1100" b="0" i="1">
                        <a:latin typeface="Cambria Math" panose="02040503050406030204" pitchFamily="18" charset="0"/>
                      </a:rPr>
                      <m:t>𝑃𝑎𝑐𝑘𝑒𝑑</m:t>
                    </m:r>
                    <m:r>
                      <a:rPr lang="en-GB" sz="1100" b="0" i="1">
                        <a:latin typeface="Cambria Math" panose="02040503050406030204" pitchFamily="18" charset="0"/>
                      </a:rPr>
                      <m:t> </m:t>
                    </m:r>
                    <m:r>
                      <a:rPr lang="en-GB" sz="1100" b="0" i="1">
                        <a:latin typeface="Cambria Math" panose="02040503050406030204" pitchFamily="18" charset="0"/>
                      </a:rPr>
                      <m:t>𝐵𝑒𝑑</m:t>
                    </m:r>
                    <m:r>
                      <a:rPr lang="en-GB" sz="1100" b="0" i="1">
                        <a:latin typeface="Cambria Math" panose="02040503050406030204" pitchFamily="18" charset="0"/>
                      </a:rPr>
                      <m:t> </m:t>
                    </m:r>
                    <m:r>
                      <a:rPr lang="en-GB" sz="1100" b="0" i="1">
                        <a:latin typeface="Cambria Math" panose="02040503050406030204" pitchFamily="18" charset="0"/>
                      </a:rPr>
                      <m:t>𝐻𝑒𝑖𝑔h𝑡</m:t>
                    </m:r>
                    <m:r>
                      <a:rPr lang="en-GB" sz="1100" b="0" i="1">
                        <a:latin typeface="Cambria Math" panose="02040503050406030204" pitchFamily="18" charset="0"/>
                      </a:rPr>
                      <m:t>=</m:t>
                    </m:r>
                    <m:r>
                      <a:rPr lang="en-GB" sz="1100" b="0" i="1">
                        <a:latin typeface="Cambria Math" panose="02040503050406030204" pitchFamily="18" charset="0"/>
                      </a:rPr>
                      <m:t>𝑁𝑇𝑈</m:t>
                    </m:r>
                    <m:r>
                      <a:rPr lang="en-GB" sz="1100" b="0" i="1">
                        <a:latin typeface="Cambria Math" panose="02040503050406030204" pitchFamily="18" charset="0"/>
                      </a:rPr>
                      <m:t>∗</m:t>
                    </m:r>
                    <m:r>
                      <a:rPr lang="en-GB" sz="1100" b="0" i="1">
                        <a:latin typeface="Cambria Math" panose="02040503050406030204" pitchFamily="18" charset="0"/>
                      </a:rPr>
                      <m:t>𝐻𝑇𝑈</m:t>
                    </m:r>
                  </m:oMath>
                </m:oMathPara>
              </a14:m>
              <a:endParaRPr lang="en-GB" sz="1100"/>
            </a:p>
          </xdr:txBody>
        </xdr:sp>
      </mc:Choice>
      <mc:Fallback xmlns="">
        <xdr:sp macro="" textlink="">
          <xdr:nvSpPr>
            <xdr:cNvPr id="26" name="TextBox 25">
              <a:extLst>
                <a:ext uri="{FF2B5EF4-FFF2-40B4-BE49-F238E27FC236}">
                  <a16:creationId xmlns:a16="http://schemas.microsoft.com/office/drawing/2014/main" id="{9797F82A-A18B-BE0E-6A57-3759B7C3CD7E}"/>
                </a:ext>
              </a:extLst>
            </xdr:cNvPr>
            <xdr:cNvSpPr txBox="1"/>
          </xdr:nvSpPr>
          <xdr:spPr>
            <a:xfrm>
              <a:off x="89460" y="33767994"/>
              <a:ext cx="213712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GB" sz="1100" b="0" i="0">
                  <a:latin typeface="Cambria Math" panose="02040503050406030204" pitchFamily="18" charset="0"/>
                </a:rPr>
                <a:t>𝑃𝑎𝑐𝑘𝑒𝑑 𝐵𝑒𝑑 𝐻𝑒𝑖𝑔ℎ𝑡=𝑁𝑇𝑈∗𝐻𝑇𝑈</a:t>
              </a:r>
              <a:endParaRPr lang="en-GB" sz="1100"/>
            </a:p>
          </xdr:txBody>
        </xdr:sp>
      </mc:Fallback>
    </mc:AlternateContent>
    <xdr:clientData/>
  </xdr:oneCellAnchor>
  <xdr:twoCellAnchor editAs="oneCell">
    <xdr:from>
      <xdr:col>15</xdr:col>
      <xdr:colOff>392206</xdr:colOff>
      <xdr:row>84</xdr:row>
      <xdr:rowOff>56029</xdr:rowOff>
    </xdr:from>
    <xdr:to>
      <xdr:col>21</xdr:col>
      <xdr:colOff>342453</xdr:colOff>
      <xdr:row>97</xdr:row>
      <xdr:rowOff>34967</xdr:rowOff>
    </xdr:to>
    <xdr:pic>
      <xdr:nvPicPr>
        <xdr:cNvPr id="10" name="Picture 9">
          <a:extLst>
            <a:ext uri="{FF2B5EF4-FFF2-40B4-BE49-F238E27FC236}">
              <a16:creationId xmlns:a16="http://schemas.microsoft.com/office/drawing/2014/main" id="{8DE1FB18-337B-5745-7505-99454BFF5E92}"/>
            </a:ext>
          </a:extLst>
        </xdr:cNvPr>
        <xdr:cNvPicPr>
          <a:picLocks noChangeAspect="1"/>
        </xdr:cNvPicPr>
      </xdr:nvPicPr>
      <xdr:blipFill>
        <a:blip xmlns:r="http://schemas.openxmlformats.org/officeDocument/2006/relationships" r:embed="rId7"/>
        <a:stretch>
          <a:fillRect/>
        </a:stretch>
      </xdr:blipFill>
      <xdr:spPr>
        <a:xfrm>
          <a:off x="12853147" y="16416617"/>
          <a:ext cx="3580952" cy="2647619"/>
        </a:xfrm>
        <a:prstGeom prst="rect">
          <a:avLst/>
        </a:prstGeom>
      </xdr:spPr>
    </xdr:pic>
    <xdr:clientData/>
  </xdr:twoCellAnchor>
  <xdr:twoCellAnchor editAs="oneCell">
    <xdr:from>
      <xdr:col>21</xdr:col>
      <xdr:colOff>515470</xdr:colOff>
      <xdr:row>71</xdr:row>
      <xdr:rowOff>179294</xdr:rowOff>
    </xdr:from>
    <xdr:to>
      <xdr:col>33</xdr:col>
      <xdr:colOff>511201</xdr:colOff>
      <xdr:row>112</xdr:row>
      <xdr:rowOff>35981</xdr:rowOff>
    </xdr:to>
    <xdr:pic>
      <xdr:nvPicPr>
        <xdr:cNvPr id="12" name="Picture 11">
          <a:extLst>
            <a:ext uri="{FF2B5EF4-FFF2-40B4-BE49-F238E27FC236}">
              <a16:creationId xmlns:a16="http://schemas.microsoft.com/office/drawing/2014/main" id="{375646E5-1B59-28E3-3196-8CE45CDCB2F8}"/>
            </a:ext>
          </a:extLst>
        </xdr:cNvPr>
        <xdr:cNvPicPr>
          <a:picLocks noChangeAspect="1"/>
        </xdr:cNvPicPr>
      </xdr:nvPicPr>
      <xdr:blipFill>
        <a:blip xmlns:r="http://schemas.openxmlformats.org/officeDocument/2006/relationships" r:embed="rId8"/>
        <a:stretch>
          <a:fillRect/>
        </a:stretch>
      </xdr:blipFill>
      <xdr:spPr>
        <a:xfrm>
          <a:off x="16607117" y="13951323"/>
          <a:ext cx="7257143" cy="7980952"/>
        </a:xfrm>
        <a:prstGeom prst="rect">
          <a:avLst/>
        </a:prstGeom>
      </xdr:spPr>
    </xdr:pic>
    <xdr:clientData/>
  </xdr:twoCellAnchor>
  <xdr:twoCellAnchor editAs="oneCell">
    <xdr:from>
      <xdr:col>6</xdr:col>
      <xdr:colOff>425826</xdr:colOff>
      <xdr:row>188</xdr:row>
      <xdr:rowOff>112059</xdr:rowOff>
    </xdr:from>
    <xdr:to>
      <xdr:col>14</xdr:col>
      <xdr:colOff>314195</xdr:colOff>
      <xdr:row>214</xdr:row>
      <xdr:rowOff>113235</xdr:rowOff>
    </xdr:to>
    <xdr:pic>
      <xdr:nvPicPr>
        <xdr:cNvPr id="13" name="Picture 12">
          <a:extLst>
            <a:ext uri="{FF2B5EF4-FFF2-40B4-BE49-F238E27FC236}">
              <a16:creationId xmlns:a16="http://schemas.microsoft.com/office/drawing/2014/main" id="{6859A82B-E970-48A6-B2AA-C29F35F61669}"/>
            </a:ext>
          </a:extLst>
        </xdr:cNvPr>
        <xdr:cNvPicPr>
          <a:picLocks noChangeAspect="1"/>
        </xdr:cNvPicPr>
      </xdr:nvPicPr>
      <xdr:blipFill>
        <a:blip xmlns:r="http://schemas.openxmlformats.org/officeDocument/2006/relationships" r:embed="rId9"/>
        <a:stretch>
          <a:fillRect/>
        </a:stretch>
      </xdr:blipFill>
      <xdr:spPr>
        <a:xfrm>
          <a:off x="7351061" y="36632030"/>
          <a:ext cx="4825308" cy="5021411"/>
        </a:xfrm>
        <a:prstGeom prst="rect">
          <a:avLst/>
        </a:prstGeom>
        <a:ln>
          <a:solidFill>
            <a:sysClr val="windowText" lastClr="000000"/>
          </a:solidFill>
        </a:ln>
      </xdr:spPr>
    </xdr:pic>
    <xdr:clientData/>
  </xdr:twoCellAnchor>
  <xdr:oneCellAnchor>
    <xdr:from>
      <xdr:col>0</xdr:col>
      <xdr:colOff>818028</xdr:colOff>
      <xdr:row>205</xdr:row>
      <xdr:rowOff>112059</xdr:rowOff>
    </xdr:from>
    <xdr:ext cx="875689" cy="500137"/>
    <mc:AlternateContent xmlns:mc="http://schemas.openxmlformats.org/markup-compatibility/2006" xmlns:a14="http://schemas.microsoft.com/office/drawing/2010/main">
      <mc:Choice Requires="a14">
        <xdr:sp macro="" textlink="">
          <xdr:nvSpPr>
            <xdr:cNvPr id="14" name="TextBox 13">
              <a:extLst>
                <a:ext uri="{FF2B5EF4-FFF2-40B4-BE49-F238E27FC236}">
                  <a16:creationId xmlns:a16="http://schemas.microsoft.com/office/drawing/2014/main" id="{4D14E5E9-4BB7-4A4E-B323-09B6CB42C514}"/>
                </a:ext>
              </a:extLst>
            </xdr:cNvPr>
            <xdr:cNvSpPr txBox="1"/>
          </xdr:nvSpPr>
          <xdr:spPr>
            <a:xfrm>
              <a:off x="818028" y="39556765"/>
              <a:ext cx="875689" cy="5001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GB" sz="1100" b="0" i="1">
                            <a:latin typeface="Cambria Math" panose="02040503050406030204" pitchFamily="18" charset="0"/>
                          </a:rPr>
                        </m:ctrlPr>
                      </m:sSubPr>
                      <m:e>
                        <m:r>
                          <a:rPr lang="en-GB" sz="1100" b="0" i="1">
                            <a:latin typeface="Cambria Math" panose="02040503050406030204" pitchFamily="18" charset="0"/>
                          </a:rPr>
                          <m:t>𝐹</m:t>
                        </m:r>
                      </m:e>
                      <m:sub>
                        <m:r>
                          <a:rPr lang="en-GB" sz="1100" b="0" i="1">
                            <a:latin typeface="Cambria Math" panose="02040503050406030204" pitchFamily="18" charset="0"/>
                          </a:rPr>
                          <m:t>𝐿𝑉</m:t>
                        </m:r>
                      </m:sub>
                    </m:sSub>
                    <m:r>
                      <a:rPr lang="en-GB" sz="1100" b="0" i="1">
                        <a:latin typeface="Cambria Math" panose="02040503050406030204" pitchFamily="18" charset="0"/>
                      </a:rPr>
                      <m:t>=</m:t>
                    </m:r>
                    <m:f>
                      <m:fPr>
                        <m:ctrlPr>
                          <a:rPr lang="en-GB" sz="1100" b="0" i="1">
                            <a:latin typeface="Cambria Math" panose="02040503050406030204" pitchFamily="18" charset="0"/>
                          </a:rPr>
                        </m:ctrlPr>
                      </m:fPr>
                      <m:num>
                        <m:sSubSup>
                          <m:sSubSupPr>
                            <m:ctrlPr>
                              <a:rPr lang="en-GB" sz="1100" b="0" i="1">
                                <a:latin typeface="Cambria Math" panose="02040503050406030204" pitchFamily="18" charset="0"/>
                              </a:rPr>
                            </m:ctrlPr>
                          </m:sSubSupPr>
                          <m:e>
                            <m:r>
                              <a:rPr lang="en-GB" sz="1100" b="0" i="1">
                                <a:latin typeface="Cambria Math" panose="02040503050406030204" pitchFamily="18" charset="0"/>
                              </a:rPr>
                              <m:t>𝐿</m:t>
                            </m:r>
                          </m:e>
                          <m:sub>
                            <m:r>
                              <a:rPr lang="en-GB" sz="1100" b="0" i="1">
                                <a:latin typeface="Cambria Math" panose="02040503050406030204" pitchFamily="18" charset="0"/>
                              </a:rPr>
                              <m:t>𝑊</m:t>
                            </m:r>
                          </m:sub>
                          <m:sup>
                            <m:r>
                              <a:rPr lang="en-GB" sz="1100" b="0" i="1">
                                <a:latin typeface="Cambria Math" panose="02040503050406030204" pitchFamily="18" charset="0"/>
                              </a:rPr>
                              <m:t>∗</m:t>
                            </m:r>
                          </m:sup>
                        </m:sSubSup>
                      </m:num>
                      <m:den>
                        <m:sSubSup>
                          <m:sSubSupPr>
                            <m:ctrlPr>
                              <a:rPr lang="en-GB" sz="1100" b="0" i="1">
                                <a:latin typeface="Cambria Math" panose="02040503050406030204" pitchFamily="18" charset="0"/>
                              </a:rPr>
                            </m:ctrlPr>
                          </m:sSubSupPr>
                          <m:e>
                            <m:r>
                              <a:rPr lang="en-GB" sz="1100" b="0" i="1">
                                <a:latin typeface="Cambria Math" panose="02040503050406030204" pitchFamily="18" charset="0"/>
                              </a:rPr>
                              <m:t>𝑉</m:t>
                            </m:r>
                          </m:e>
                          <m:sub>
                            <m:r>
                              <a:rPr lang="en-GB" sz="1100" b="0" i="1">
                                <a:latin typeface="Cambria Math" panose="02040503050406030204" pitchFamily="18" charset="0"/>
                              </a:rPr>
                              <m:t>𝑊</m:t>
                            </m:r>
                          </m:sub>
                          <m:sup>
                            <m:r>
                              <a:rPr lang="en-GB" sz="1100" b="0" i="1">
                                <a:latin typeface="Cambria Math" panose="02040503050406030204" pitchFamily="18" charset="0"/>
                              </a:rPr>
                              <m:t>∗</m:t>
                            </m:r>
                          </m:sup>
                        </m:sSubSup>
                      </m:den>
                    </m:f>
                    <m:rad>
                      <m:radPr>
                        <m:degHide m:val="on"/>
                        <m:ctrlPr>
                          <a:rPr lang="en-GB" sz="1100" b="0" i="1">
                            <a:latin typeface="Cambria Math" panose="02040503050406030204" pitchFamily="18" charset="0"/>
                          </a:rPr>
                        </m:ctrlPr>
                      </m:radPr>
                      <m:deg/>
                      <m:e>
                        <m:f>
                          <m:fPr>
                            <m:ctrlPr>
                              <a:rPr lang="en-GB" sz="1100" b="0" i="1">
                                <a:latin typeface="Cambria Math" panose="02040503050406030204" pitchFamily="18" charset="0"/>
                              </a:rPr>
                            </m:ctrlPr>
                          </m:fPr>
                          <m:num>
                            <m:sSub>
                              <m:sSubPr>
                                <m:ctrlPr>
                                  <a:rPr lang="en-GB" sz="1100" b="0" i="1">
                                    <a:latin typeface="Cambria Math" panose="02040503050406030204" pitchFamily="18" charset="0"/>
                                  </a:rPr>
                                </m:ctrlPr>
                              </m:sSubPr>
                              <m:e>
                                <m:r>
                                  <m:rPr>
                                    <m:sty m:val="p"/>
                                  </m:rPr>
                                  <a:rPr lang="el-GR" sz="1100" b="0" i="1">
                                    <a:latin typeface="Cambria Math" panose="02040503050406030204" pitchFamily="18" charset="0"/>
                                  </a:rPr>
                                  <m:t>ρ</m:t>
                                </m:r>
                              </m:e>
                              <m:sub>
                                <m:r>
                                  <a:rPr lang="en-GB" sz="1100" b="0" i="1">
                                    <a:latin typeface="Cambria Math" panose="02040503050406030204" pitchFamily="18" charset="0"/>
                                  </a:rPr>
                                  <m:t>𝑣</m:t>
                                </m:r>
                              </m:sub>
                            </m:sSub>
                          </m:num>
                          <m:den>
                            <m:sSub>
                              <m:sSubPr>
                                <m:ctrlPr>
                                  <a:rPr lang="en-GB" sz="1100" b="0" i="1">
                                    <a:latin typeface="Cambria Math" panose="02040503050406030204" pitchFamily="18" charset="0"/>
                                  </a:rPr>
                                </m:ctrlPr>
                              </m:sSubPr>
                              <m:e>
                                <m:r>
                                  <m:rPr>
                                    <m:sty m:val="p"/>
                                  </m:rPr>
                                  <a:rPr lang="el-GR" sz="1100" b="0" i="1">
                                    <a:latin typeface="Cambria Math" panose="02040503050406030204" pitchFamily="18" charset="0"/>
                                  </a:rPr>
                                  <m:t>ρ</m:t>
                                </m:r>
                              </m:e>
                              <m:sub>
                                <m:r>
                                  <a:rPr lang="en-GB" sz="1100" b="0" i="1">
                                    <a:latin typeface="Cambria Math" panose="02040503050406030204" pitchFamily="18" charset="0"/>
                                  </a:rPr>
                                  <m:t>𝐿</m:t>
                                </m:r>
                              </m:sub>
                            </m:sSub>
                          </m:den>
                        </m:f>
                      </m:e>
                    </m:rad>
                  </m:oMath>
                </m:oMathPara>
              </a14:m>
              <a:endParaRPr lang="en-GB" sz="1100"/>
            </a:p>
          </xdr:txBody>
        </xdr:sp>
      </mc:Choice>
      <mc:Fallback xmlns="">
        <xdr:sp macro="" textlink="">
          <xdr:nvSpPr>
            <xdr:cNvPr id="14" name="TextBox 13">
              <a:extLst>
                <a:ext uri="{FF2B5EF4-FFF2-40B4-BE49-F238E27FC236}">
                  <a16:creationId xmlns:a16="http://schemas.microsoft.com/office/drawing/2014/main" id="{4D14E5E9-4BB7-4A4E-B323-09B6CB42C514}"/>
                </a:ext>
              </a:extLst>
            </xdr:cNvPr>
            <xdr:cNvSpPr txBox="1"/>
          </xdr:nvSpPr>
          <xdr:spPr>
            <a:xfrm>
              <a:off x="818028" y="39556765"/>
              <a:ext cx="875689" cy="5001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GB" sz="1100" b="0" i="0">
                  <a:latin typeface="Cambria Math" panose="02040503050406030204" pitchFamily="18" charset="0"/>
                </a:rPr>
                <a:t>𝐹_𝐿𝑉=(𝐿_𝑊^∗)/(𝑉_𝑊^∗ ) √(</a:t>
              </a:r>
              <a:r>
                <a:rPr lang="el-GR" sz="1100" b="0" i="0">
                  <a:latin typeface="Cambria Math" panose="02040503050406030204" pitchFamily="18" charset="0"/>
                </a:rPr>
                <a:t>ρ</a:t>
              </a:r>
              <a:r>
                <a:rPr lang="en-GB" sz="1100" b="0" i="0">
                  <a:latin typeface="Cambria Math" panose="02040503050406030204" pitchFamily="18" charset="0"/>
                </a:rPr>
                <a:t>_𝑣/</a:t>
              </a:r>
              <a:r>
                <a:rPr lang="el-GR" sz="1100" b="0" i="0">
                  <a:latin typeface="Cambria Math" panose="02040503050406030204" pitchFamily="18" charset="0"/>
                </a:rPr>
                <a:t>ρ</a:t>
              </a:r>
              <a:r>
                <a:rPr lang="en-GB" sz="1100" b="0" i="0">
                  <a:latin typeface="Cambria Math" panose="02040503050406030204" pitchFamily="18" charset="0"/>
                </a:rPr>
                <a:t>_𝐿 )</a:t>
              </a:r>
              <a:endParaRPr lang="en-GB" sz="1100"/>
            </a:p>
          </xdr:txBody>
        </xdr:sp>
      </mc:Fallback>
    </mc:AlternateContent>
    <xdr:clientData/>
  </xdr:oneCellAnchor>
  <xdr:twoCellAnchor>
    <xdr:from>
      <xdr:col>9</xdr:col>
      <xdr:colOff>373673</xdr:colOff>
      <xdr:row>191</xdr:row>
      <xdr:rowOff>190500</xdr:rowOff>
    </xdr:from>
    <xdr:to>
      <xdr:col>9</xdr:col>
      <xdr:colOff>373673</xdr:colOff>
      <xdr:row>208</xdr:row>
      <xdr:rowOff>102577</xdr:rowOff>
    </xdr:to>
    <xdr:cxnSp macro="">
      <xdr:nvCxnSpPr>
        <xdr:cNvPr id="18" name="Straight Connector 17">
          <a:extLst>
            <a:ext uri="{FF2B5EF4-FFF2-40B4-BE49-F238E27FC236}">
              <a16:creationId xmlns:a16="http://schemas.microsoft.com/office/drawing/2014/main" id="{02C6CD3C-BFAD-4DFE-0023-BAFA8D71B76A}"/>
            </a:ext>
          </a:extLst>
        </xdr:cNvPr>
        <xdr:cNvCxnSpPr/>
      </xdr:nvCxnSpPr>
      <xdr:spPr>
        <a:xfrm flipV="1">
          <a:off x="9123535" y="37265741"/>
          <a:ext cx="0" cy="3209698"/>
        </a:xfrm>
        <a:prstGeom prst="line">
          <a:avLst/>
        </a:prstGeom>
        <a:ln w="19050">
          <a:solidFill>
            <a:srgbClr val="C0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446942</xdr:colOff>
      <xdr:row>196</xdr:row>
      <xdr:rowOff>87923</xdr:rowOff>
    </xdr:from>
    <xdr:to>
      <xdr:col>9</xdr:col>
      <xdr:colOff>366346</xdr:colOff>
      <xdr:row>196</xdr:row>
      <xdr:rowOff>87923</xdr:rowOff>
    </xdr:to>
    <xdr:cxnSp macro="">
      <xdr:nvCxnSpPr>
        <xdr:cNvPr id="20" name="Straight Connector 19">
          <a:extLst>
            <a:ext uri="{FF2B5EF4-FFF2-40B4-BE49-F238E27FC236}">
              <a16:creationId xmlns:a16="http://schemas.microsoft.com/office/drawing/2014/main" id="{2A87390E-3097-FF2E-A436-8F8CA6F4F3BA}"/>
            </a:ext>
          </a:extLst>
        </xdr:cNvPr>
        <xdr:cNvCxnSpPr/>
      </xdr:nvCxnSpPr>
      <xdr:spPr>
        <a:xfrm flipH="1">
          <a:off x="7971692" y="38129308"/>
          <a:ext cx="1135673" cy="0"/>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450227</xdr:colOff>
      <xdr:row>192</xdr:row>
      <xdr:rowOff>9597</xdr:rowOff>
    </xdr:from>
    <xdr:to>
      <xdr:col>9</xdr:col>
      <xdr:colOff>369631</xdr:colOff>
      <xdr:row>192</xdr:row>
      <xdr:rowOff>9597</xdr:rowOff>
    </xdr:to>
    <xdr:cxnSp macro="">
      <xdr:nvCxnSpPr>
        <xdr:cNvPr id="25" name="Straight Connector 24">
          <a:extLst>
            <a:ext uri="{FF2B5EF4-FFF2-40B4-BE49-F238E27FC236}">
              <a16:creationId xmlns:a16="http://schemas.microsoft.com/office/drawing/2014/main" id="{BC3FDA35-28D6-499E-84FA-2510DDE75A47}"/>
            </a:ext>
          </a:extLst>
        </xdr:cNvPr>
        <xdr:cNvCxnSpPr/>
      </xdr:nvCxnSpPr>
      <xdr:spPr>
        <a:xfrm flipH="1">
          <a:off x="7978261" y="37275338"/>
          <a:ext cx="1141232" cy="0"/>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604630</xdr:colOff>
      <xdr:row>216</xdr:row>
      <xdr:rowOff>132521</xdr:rowOff>
    </xdr:from>
    <xdr:ext cx="1400175" cy="592470"/>
    <mc:AlternateContent xmlns:mc="http://schemas.openxmlformats.org/markup-compatibility/2006" xmlns:a14="http://schemas.microsoft.com/office/drawing/2010/main">
      <mc:Choice Requires="a14">
        <xdr:sp macro="" textlink="">
          <xdr:nvSpPr>
            <xdr:cNvPr id="27" name="TextBox 26">
              <a:extLst>
                <a:ext uri="{FF2B5EF4-FFF2-40B4-BE49-F238E27FC236}">
                  <a16:creationId xmlns:a16="http://schemas.microsoft.com/office/drawing/2014/main" id="{0A5D6D74-7175-40C7-B993-A9EB9D322608}"/>
                </a:ext>
              </a:extLst>
            </xdr:cNvPr>
            <xdr:cNvSpPr txBox="1"/>
          </xdr:nvSpPr>
          <xdr:spPr>
            <a:xfrm>
              <a:off x="604630" y="41620108"/>
              <a:ext cx="1400175"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GB" sz="1100" b="0" i="1">
                        <a:latin typeface="Cambria Math"/>
                      </a:rPr>
                      <m:t>% </m:t>
                    </m:r>
                    <m:r>
                      <a:rPr lang="en-GB" sz="1100" b="0" i="1">
                        <a:latin typeface="Cambria Math"/>
                      </a:rPr>
                      <m:t>𝑓𝑙𝑜𝑜𝑑</m:t>
                    </m:r>
                    <m:r>
                      <a:rPr lang="en-GB" sz="1100" b="0" i="1">
                        <a:latin typeface="Cambria Math"/>
                      </a:rPr>
                      <m:t>= </m:t>
                    </m:r>
                    <m:rad>
                      <m:radPr>
                        <m:degHide m:val="on"/>
                        <m:ctrlPr>
                          <a:rPr lang="en-GB" sz="1100" b="0" i="1">
                            <a:latin typeface="Cambria Math" panose="02040503050406030204" pitchFamily="18" charset="0"/>
                          </a:rPr>
                        </m:ctrlPr>
                      </m:radPr>
                      <m:deg/>
                      <m:e>
                        <m:f>
                          <m:fPr>
                            <m:ctrlPr>
                              <a:rPr lang="en-GB" sz="1100" b="0" i="1">
                                <a:latin typeface="Cambria Math" panose="02040503050406030204" pitchFamily="18" charset="0"/>
                              </a:rPr>
                            </m:ctrlPr>
                          </m:fPr>
                          <m:num>
                            <m:sSub>
                              <m:sSubPr>
                                <m:ctrlPr>
                                  <a:rPr lang="en-GB" sz="1100" b="0" i="1">
                                    <a:latin typeface="Cambria Math" panose="02040503050406030204" pitchFamily="18" charset="0"/>
                                  </a:rPr>
                                </m:ctrlPr>
                              </m:sSubPr>
                              <m:e>
                                <m:r>
                                  <a:rPr lang="en-GB" sz="1100" b="0" i="1">
                                    <a:latin typeface="Cambria Math"/>
                                  </a:rPr>
                                  <m:t>𝐾</m:t>
                                </m:r>
                              </m:e>
                              <m:sub>
                                <m:r>
                                  <a:rPr lang="en-GB" sz="1100" b="0" i="1">
                                    <a:latin typeface="Cambria Math"/>
                                  </a:rPr>
                                  <m:t>4</m:t>
                                </m:r>
                              </m:sub>
                            </m:sSub>
                          </m:num>
                          <m:den>
                            <m:sSub>
                              <m:sSubPr>
                                <m:ctrlPr>
                                  <a:rPr lang="en-GB" sz="1100" b="0" i="1">
                                    <a:latin typeface="Cambria Math" panose="02040503050406030204" pitchFamily="18" charset="0"/>
                                  </a:rPr>
                                </m:ctrlPr>
                              </m:sSubPr>
                              <m:e>
                                <m:r>
                                  <a:rPr lang="en-GB" sz="1100" b="0" i="1">
                                    <a:latin typeface="Cambria Math"/>
                                  </a:rPr>
                                  <m:t>𝐾</m:t>
                                </m:r>
                              </m:e>
                              <m:sub>
                                <m:r>
                                  <a:rPr lang="en-GB" sz="1100" b="0" i="1">
                                    <a:latin typeface="Cambria Math"/>
                                  </a:rPr>
                                  <m:t>𝐹𝑙𝑜𝑜𝑑</m:t>
                                </m:r>
                              </m:sub>
                            </m:sSub>
                          </m:den>
                        </m:f>
                      </m:e>
                    </m:rad>
                  </m:oMath>
                </m:oMathPara>
              </a14:m>
              <a:endParaRPr lang="en-GB" sz="1100"/>
            </a:p>
          </xdr:txBody>
        </xdr:sp>
      </mc:Choice>
      <mc:Fallback xmlns="">
        <xdr:sp macro="" textlink="">
          <xdr:nvSpPr>
            <xdr:cNvPr id="27" name="TextBox 26">
              <a:extLst>
                <a:ext uri="{FF2B5EF4-FFF2-40B4-BE49-F238E27FC236}">
                  <a16:creationId xmlns:a16="http://schemas.microsoft.com/office/drawing/2014/main" id="{0A5D6D74-7175-40C7-B993-A9EB9D322608}"/>
                </a:ext>
              </a:extLst>
            </xdr:cNvPr>
            <xdr:cNvSpPr txBox="1"/>
          </xdr:nvSpPr>
          <xdr:spPr>
            <a:xfrm>
              <a:off x="604630" y="41620108"/>
              <a:ext cx="1400175"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GB" sz="1100" b="0" i="0">
                  <a:latin typeface="Cambria Math"/>
                </a:rPr>
                <a:t>% 𝑓𝑙𝑜𝑜𝑑= </a:t>
              </a:r>
              <a:r>
                <a:rPr lang="en-GB" sz="1100" b="0" i="0">
                  <a:latin typeface="Cambria Math" panose="02040503050406030204" pitchFamily="18" charset="0"/>
                </a:rPr>
                <a:t>√(</a:t>
              </a:r>
              <a:r>
                <a:rPr lang="en-GB" sz="1100" b="0" i="0">
                  <a:latin typeface="Cambria Math"/>
                </a:rPr>
                <a:t>𝐾</a:t>
              </a:r>
              <a:r>
                <a:rPr lang="en-GB" sz="1100" b="0" i="0">
                  <a:latin typeface="Cambria Math" panose="02040503050406030204" pitchFamily="18" charset="0"/>
                </a:rPr>
                <a:t>_</a:t>
              </a:r>
              <a:r>
                <a:rPr lang="en-GB" sz="1100" b="0" i="0">
                  <a:latin typeface="Cambria Math"/>
                </a:rPr>
                <a:t>4</a:t>
              </a:r>
              <a:r>
                <a:rPr lang="en-GB" sz="1100" b="0" i="0">
                  <a:latin typeface="Cambria Math" panose="02040503050406030204" pitchFamily="18" charset="0"/>
                </a:rPr>
                <a:t>/</a:t>
              </a:r>
              <a:r>
                <a:rPr lang="en-GB" sz="1100" b="0" i="0">
                  <a:latin typeface="Cambria Math"/>
                </a:rPr>
                <a:t>𝐾</a:t>
              </a:r>
              <a:r>
                <a:rPr lang="en-GB" sz="1100" b="0" i="0">
                  <a:latin typeface="Cambria Math" panose="02040503050406030204" pitchFamily="18" charset="0"/>
                </a:rPr>
                <a:t>_</a:t>
              </a:r>
              <a:r>
                <a:rPr lang="en-GB" sz="1100" b="0" i="0">
                  <a:latin typeface="Cambria Math"/>
                </a:rPr>
                <a:t>𝐹𝑙𝑜𝑜𝑑</a:t>
              </a:r>
              <a:r>
                <a:rPr lang="en-GB" sz="1100" b="0" i="0">
                  <a:latin typeface="Cambria Math" panose="02040503050406030204" pitchFamily="18" charset="0"/>
                </a:rPr>
                <a:t> )</a:t>
              </a:r>
              <a:endParaRPr lang="en-GB" sz="1100"/>
            </a:p>
          </xdr:txBody>
        </xdr:sp>
      </mc:Fallback>
    </mc:AlternateContent>
    <xdr:clientData/>
  </xdr:oneCellAnchor>
  <xdr:twoCellAnchor>
    <xdr:from>
      <xdr:col>9</xdr:col>
      <xdr:colOff>575882</xdr:colOff>
      <xdr:row>192</xdr:row>
      <xdr:rowOff>91109</xdr:rowOff>
    </xdr:from>
    <xdr:to>
      <xdr:col>9</xdr:col>
      <xdr:colOff>575882</xdr:colOff>
      <xdr:row>208</xdr:row>
      <xdr:rowOff>137992</xdr:rowOff>
    </xdr:to>
    <xdr:cxnSp macro="">
      <xdr:nvCxnSpPr>
        <xdr:cNvPr id="17" name="Straight Connector 16">
          <a:extLst>
            <a:ext uri="{FF2B5EF4-FFF2-40B4-BE49-F238E27FC236}">
              <a16:creationId xmlns:a16="http://schemas.microsoft.com/office/drawing/2014/main" id="{CEF0818A-251E-4A85-BEED-080B776293D6}"/>
            </a:ext>
          </a:extLst>
        </xdr:cNvPr>
        <xdr:cNvCxnSpPr/>
      </xdr:nvCxnSpPr>
      <xdr:spPr>
        <a:xfrm flipV="1">
          <a:off x="9322317" y="37338000"/>
          <a:ext cx="0" cy="3144579"/>
        </a:xfrm>
        <a:prstGeom prst="line">
          <a:avLst/>
        </a:prstGeom>
        <a:ln w="19050">
          <a:solidFill>
            <a:srgbClr val="00B0F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455543</xdr:colOff>
      <xdr:row>192</xdr:row>
      <xdr:rowOff>111273</xdr:rowOff>
    </xdr:from>
    <xdr:to>
      <xdr:col>9</xdr:col>
      <xdr:colOff>567556</xdr:colOff>
      <xdr:row>192</xdr:row>
      <xdr:rowOff>111273</xdr:rowOff>
    </xdr:to>
    <xdr:cxnSp macro="">
      <xdr:nvCxnSpPr>
        <xdr:cNvPr id="24" name="Straight Connector 23">
          <a:extLst>
            <a:ext uri="{FF2B5EF4-FFF2-40B4-BE49-F238E27FC236}">
              <a16:creationId xmlns:a16="http://schemas.microsoft.com/office/drawing/2014/main" id="{97EB84FE-C078-45C5-9B0F-371DAE86DB65}"/>
            </a:ext>
          </a:extLst>
        </xdr:cNvPr>
        <xdr:cNvCxnSpPr/>
      </xdr:nvCxnSpPr>
      <xdr:spPr>
        <a:xfrm flipH="1">
          <a:off x="7976152" y="37358164"/>
          <a:ext cx="1337839" cy="0"/>
        </a:xfrm>
        <a:prstGeom prst="line">
          <a:avLst/>
        </a:prstGeom>
        <a:ln w="19050">
          <a:solidFill>
            <a:srgbClr val="00B0F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381000</xdr:colOff>
      <xdr:row>196</xdr:row>
      <xdr:rowOff>89738</xdr:rowOff>
    </xdr:from>
    <xdr:to>
      <xdr:col>9</xdr:col>
      <xdr:colOff>579152</xdr:colOff>
      <xdr:row>196</xdr:row>
      <xdr:rowOff>89738</xdr:rowOff>
    </xdr:to>
    <xdr:cxnSp macro="">
      <xdr:nvCxnSpPr>
        <xdr:cNvPr id="29" name="Straight Connector 28">
          <a:extLst>
            <a:ext uri="{FF2B5EF4-FFF2-40B4-BE49-F238E27FC236}">
              <a16:creationId xmlns:a16="http://schemas.microsoft.com/office/drawing/2014/main" id="{AA75E014-5D1F-4ADE-B58B-CC5E83253C6B}"/>
            </a:ext>
          </a:extLst>
        </xdr:cNvPr>
        <xdr:cNvCxnSpPr/>
      </xdr:nvCxnSpPr>
      <xdr:spPr>
        <a:xfrm flipH="1">
          <a:off x="9127435" y="38098629"/>
          <a:ext cx="198152" cy="0"/>
        </a:xfrm>
        <a:prstGeom prst="line">
          <a:avLst/>
        </a:prstGeom>
        <a:ln w="19050">
          <a:solidFill>
            <a:srgbClr val="00B0F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98804</xdr:colOff>
      <xdr:row>193</xdr:row>
      <xdr:rowOff>0</xdr:rowOff>
    </xdr:from>
    <xdr:to>
      <xdr:col>10</xdr:col>
      <xdr:colOff>98804</xdr:colOff>
      <xdr:row>208</xdr:row>
      <xdr:rowOff>141305</xdr:rowOff>
    </xdr:to>
    <xdr:cxnSp macro="">
      <xdr:nvCxnSpPr>
        <xdr:cNvPr id="31" name="Straight Connector 30">
          <a:extLst>
            <a:ext uri="{FF2B5EF4-FFF2-40B4-BE49-F238E27FC236}">
              <a16:creationId xmlns:a16="http://schemas.microsoft.com/office/drawing/2014/main" id="{9688EB85-848E-4CC9-93BD-B8D28BF78A91}"/>
            </a:ext>
          </a:extLst>
        </xdr:cNvPr>
        <xdr:cNvCxnSpPr/>
      </xdr:nvCxnSpPr>
      <xdr:spPr>
        <a:xfrm flipV="1">
          <a:off x="9439257" y="37427297"/>
          <a:ext cx="0" cy="3052383"/>
        </a:xfrm>
        <a:prstGeom prst="line">
          <a:avLst/>
        </a:prstGeom>
        <a:ln w="19050">
          <a:solidFill>
            <a:srgbClr val="92D05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410765</xdr:colOff>
      <xdr:row>192</xdr:row>
      <xdr:rowOff>180071</xdr:rowOff>
    </xdr:from>
    <xdr:to>
      <xdr:col>10</xdr:col>
      <xdr:colOff>96431</xdr:colOff>
      <xdr:row>192</xdr:row>
      <xdr:rowOff>180071</xdr:rowOff>
    </xdr:to>
    <xdr:cxnSp macro="">
      <xdr:nvCxnSpPr>
        <xdr:cNvPr id="32" name="Straight Connector 31">
          <a:extLst>
            <a:ext uri="{FF2B5EF4-FFF2-40B4-BE49-F238E27FC236}">
              <a16:creationId xmlns:a16="http://schemas.microsoft.com/office/drawing/2014/main" id="{D024269B-33AC-4F92-B09C-5C0A60DC58C6}"/>
            </a:ext>
          </a:extLst>
        </xdr:cNvPr>
        <xdr:cNvCxnSpPr/>
      </xdr:nvCxnSpPr>
      <xdr:spPr>
        <a:xfrm flipH="1">
          <a:off x="7929562" y="37416868"/>
          <a:ext cx="1507322" cy="0"/>
        </a:xfrm>
        <a:prstGeom prst="line">
          <a:avLst/>
        </a:prstGeom>
        <a:ln w="19050">
          <a:solidFill>
            <a:srgbClr val="92D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440531</xdr:colOff>
      <xdr:row>196</xdr:row>
      <xdr:rowOff>122817</xdr:rowOff>
    </xdr:from>
    <xdr:to>
      <xdr:col>10</xdr:col>
      <xdr:colOff>102074</xdr:colOff>
      <xdr:row>196</xdr:row>
      <xdr:rowOff>122817</xdr:rowOff>
    </xdr:to>
    <xdr:cxnSp macro="">
      <xdr:nvCxnSpPr>
        <xdr:cNvPr id="33" name="Straight Connector 32">
          <a:extLst>
            <a:ext uri="{FF2B5EF4-FFF2-40B4-BE49-F238E27FC236}">
              <a16:creationId xmlns:a16="http://schemas.microsoft.com/office/drawing/2014/main" id="{BD57DE10-3D92-4428-82E9-28B4394CDC42}"/>
            </a:ext>
          </a:extLst>
        </xdr:cNvPr>
        <xdr:cNvCxnSpPr/>
      </xdr:nvCxnSpPr>
      <xdr:spPr>
        <a:xfrm flipH="1">
          <a:off x="7959328" y="38121614"/>
          <a:ext cx="1483199" cy="0"/>
        </a:xfrm>
        <a:prstGeom prst="line">
          <a:avLst/>
        </a:prstGeom>
        <a:ln w="19050">
          <a:solidFill>
            <a:srgbClr val="92D05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95249</xdr:colOff>
      <xdr:row>3</xdr:row>
      <xdr:rowOff>71437</xdr:rowOff>
    </xdr:from>
    <xdr:to>
      <xdr:col>13</xdr:col>
      <xdr:colOff>544512</xdr:colOff>
      <xdr:row>6</xdr:row>
      <xdr:rowOff>135897</xdr:rowOff>
    </xdr:to>
    <xdr:pic>
      <xdr:nvPicPr>
        <xdr:cNvPr id="2" name="Picture 1" descr="Insml72">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574" y="71437"/>
          <a:ext cx="442913" cy="6431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289902</xdr:colOff>
      <xdr:row>18</xdr:row>
      <xdr:rowOff>25156</xdr:rowOff>
    </xdr:from>
    <xdr:ext cx="3496983" cy="172227"/>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9C9A8FE1-7F17-44C5-AEB8-E724EB5982B2}"/>
                </a:ext>
              </a:extLst>
            </xdr:cNvPr>
            <xdr:cNvSpPr txBox="1"/>
          </xdr:nvSpPr>
          <xdr:spPr>
            <a:xfrm>
              <a:off x="289902" y="3366233"/>
              <a:ext cx="3496983"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GB" sz="1100" b="0" i="1">
                        <a:latin typeface="Cambria Math" panose="02040503050406030204" pitchFamily="18" charset="0"/>
                      </a:rPr>
                      <m:t>𝐶</m:t>
                    </m:r>
                    <m:sSub>
                      <m:sSubPr>
                        <m:ctrlPr>
                          <a:rPr lang="en-GB" sz="1100" b="0" i="1">
                            <a:latin typeface="Cambria Math" panose="02040503050406030204" pitchFamily="18" charset="0"/>
                          </a:rPr>
                        </m:ctrlPr>
                      </m:sSubPr>
                      <m:e>
                        <m:r>
                          <a:rPr lang="en-GB" sz="1100" b="0" i="1">
                            <a:latin typeface="Cambria Math" panose="02040503050406030204" pitchFamily="18" charset="0"/>
                          </a:rPr>
                          <m:t>𝐻</m:t>
                        </m:r>
                      </m:e>
                      <m:sub>
                        <m:r>
                          <a:rPr lang="en-GB" sz="1100" b="0" i="1">
                            <a:latin typeface="Cambria Math" panose="02040503050406030204" pitchFamily="18" charset="0"/>
                          </a:rPr>
                          <m:t>2</m:t>
                        </m:r>
                      </m:sub>
                    </m:sSub>
                    <m:r>
                      <a:rPr lang="en-GB" sz="1100" b="0" i="1">
                        <a:latin typeface="Cambria Math" panose="02040503050406030204" pitchFamily="18" charset="0"/>
                      </a:rPr>
                      <m:t>𝑂𝐶𝐻𝐶</m:t>
                    </m:r>
                    <m:sSub>
                      <m:sSubPr>
                        <m:ctrlPr>
                          <a:rPr lang="en-GB" sz="1100" b="0" i="1">
                            <a:latin typeface="Cambria Math" panose="02040503050406030204" pitchFamily="18" charset="0"/>
                          </a:rPr>
                        </m:ctrlPr>
                      </m:sSubPr>
                      <m:e>
                        <m:r>
                          <a:rPr lang="en-GB" sz="1100" b="0" i="1">
                            <a:latin typeface="Cambria Math" panose="02040503050406030204" pitchFamily="18" charset="0"/>
                          </a:rPr>
                          <m:t>𝐻</m:t>
                        </m:r>
                      </m:e>
                      <m:sub>
                        <m:r>
                          <a:rPr lang="en-GB" sz="1100" b="0" i="1">
                            <a:latin typeface="Cambria Math" panose="02040503050406030204" pitchFamily="18" charset="0"/>
                          </a:rPr>
                          <m:t>2</m:t>
                        </m:r>
                      </m:sub>
                    </m:sSub>
                    <m:r>
                      <a:rPr lang="en-GB" sz="1100" b="0" i="1">
                        <a:latin typeface="Cambria Math" panose="02040503050406030204" pitchFamily="18" charset="0"/>
                      </a:rPr>
                      <m:t>𝐶𝑙</m:t>
                    </m:r>
                    <m:r>
                      <a:rPr lang="en-GB" sz="1100" b="0" i="1">
                        <a:latin typeface="Cambria Math" panose="02040503050406030204" pitchFamily="18" charset="0"/>
                      </a:rPr>
                      <m:t>+</m:t>
                    </m:r>
                    <m:r>
                      <a:rPr lang="en-GB" sz="1100" b="0" i="1">
                        <a:latin typeface="Cambria Math" panose="02040503050406030204" pitchFamily="18" charset="0"/>
                      </a:rPr>
                      <m:t>𝑁𝑎𝑂𝐻</m:t>
                    </m:r>
                    <m:r>
                      <a:rPr lang="en-GB" sz="1100" b="0" i="1">
                        <a:latin typeface="Cambria Math" panose="02040503050406030204" pitchFamily="18" charset="0"/>
                      </a:rPr>
                      <m:t> →</m:t>
                    </m:r>
                    <m:r>
                      <a:rPr lang="en-GB" sz="1100" b="0" i="1">
                        <a:latin typeface="Cambria Math" panose="02040503050406030204" pitchFamily="18" charset="0"/>
                      </a:rPr>
                      <m:t>𝐶</m:t>
                    </m:r>
                    <m:sSub>
                      <m:sSubPr>
                        <m:ctrlPr>
                          <a:rPr lang="en-GB" sz="1100" b="0" i="1">
                            <a:latin typeface="Cambria Math" panose="02040503050406030204" pitchFamily="18" charset="0"/>
                          </a:rPr>
                        </m:ctrlPr>
                      </m:sSubPr>
                      <m:e>
                        <m:r>
                          <a:rPr lang="en-GB" sz="1100" b="0" i="1">
                            <a:latin typeface="Cambria Math" panose="02040503050406030204" pitchFamily="18" charset="0"/>
                          </a:rPr>
                          <m:t>𝐻</m:t>
                        </m:r>
                      </m:e>
                      <m:sub>
                        <m:r>
                          <a:rPr lang="en-GB" sz="1100" b="0" i="1">
                            <a:latin typeface="Cambria Math" panose="02040503050406030204" pitchFamily="18" charset="0"/>
                          </a:rPr>
                          <m:t>2</m:t>
                        </m:r>
                      </m:sub>
                    </m:sSub>
                    <m:r>
                      <a:rPr lang="en-GB" sz="1100" b="0" i="1">
                        <a:latin typeface="Cambria Math" panose="02040503050406030204" pitchFamily="18" charset="0"/>
                      </a:rPr>
                      <m:t>𝑂𝐻𝐶𝐻𝑂𝐻𝐶</m:t>
                    </m:r>
                    <m:sSub>
                      <m:sSubPr>
                        <m:ctrlPr>
                          <a:rPr lang="en-GB" sz="1100" b="0" i="1">
                            <a:latin typeface="Cambria Math" panose="02040503050406030204" pitchFamily="18" charset="0"/>
                          </a:rPr>
                        </m:ctrlPr>
                      </m:sSubPr>
                      <m:e>
                        <m:r>
                          <a:rPr lang="en-GB" sz="1100" b="0" i="1">
                            <a:latin typeface="Cambria Math" panose="02040503050406030204" pitchFamily="18" charset="0"/>
                          </a:rPr>
                          <m:t>𝐻</m:t>
                        </m:r>
                      </m:e>
                      <m:sub>
                        <m:r>
                          <a:rPr lang="en-GB" sz="1100" b="0" i="1">
                            <a:latin typeface="Cambria Math" panose="02040503050406030204" pitchFamily="18" charset="0"/>
                          </a:rPr>
                          <m:t>2</m:t>
                        </m:r>
                      </m:sub>
                    </m:sSub>
                    <m:r>
                      <a:rPr lang="en-GB" sz="1100" b="0" i="1">
                        <a:latin typeface="Cambria Math" panose="02040503050406030204" pitchFamily="18" charset="0"/>
                      </a:rPr>
                      <m:t>𝑂𝐻</m:t>
                    </m:r>
                    <m:r>
                      <a:rPr lang="en-GB" sz="1100" b="0" i="1">
                        <a:latin typeface="Cambria Math" panose="02040503050406030204" pitchFamily="18" charset="0"/>
                      </a:rPr>
                      <m:t>+</m:t>
                    </m:r>
                    <m:r>
                      <a:rPr lang="en-GB" sz="1100" b="0" i="1">
                        <a:latin typeface="Cambria Math" panose="02040503050406030204" pitchFamily="18" charset="0"/>
                      </a:rPr>
                      <m:t>𝑁𝑎𝐶𝑙</m:t>
                    </m:r>
                  </m:oMath>
                </m:oMathPara>
              </a14:m>
              <a:endParaRPr lang="en-GB" sz="1100" b="0"/>
            </a:p>
          </xdr:txBody>
        </xdr:sp>
      </mc:Choice>
      <mc:Fallback xmlns="">
        <xdr:sp macro="" textlink="">
          <xdr:nvSpPr>
            <xdr:cNvPr id="3" name="TextBox 2">
              <a:extLst>
                <a:ext uri="{FF2B5EF4-FFF2-40B4-BE49-F238E27FC236}">
                  <a16:creationId xmlns:a16="http://schemas.microsoft.com/office/drawing/2014/main" id="{9C9A8FE1-7F17-44C5-AEB8-E724EB5982B2}"/>
                </a:ext>
              </a:extLst>
            </xdr:cNvPr>
            <xdr:cNvSpPr txBox="1"/>
          </xdr:nvSpPr>
          <xdr:spPr>
            <a:xfrm>
              <a:off x="289902" y="3366233"/>
              <a:ext cx="3496983"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GB" sz="1100" b="0" i="0">
                  <a:latin typeface="Cambria Math" panose="02040503050406030204" pitchFamily="18" charset="0"/>
                </a:rPr>
                <a:t>𝐶𝐻_2 𝑂𝐶𝐻𝐶𝐻_2 𝐶𝑙+𝑁𝑎𝑂𝐻 →𝐶𝐻_2 𝑂𝐻𝐶𝐻𝑂𝐻𝐶𝐻_2 𝑂𝐻+𝑁𝑎𝐶𝑙</a:t>
              </a:r>
              <a:endParaRPr lang="en-GB" sz="1100" b="0"/>
            </a:p>
          </xdr:txBody>
        </xdr:sp>
      </mc:Fallback>
    </mc:AlternateContent>
    <xdr:clientData/>
  </xdr:oneCellAnchor>
  <xdr:oneCellAnchor>
    <xdr:from>
      <xdr:col>0</xdr:col>
      <xdr:colOff>76444</xdr:colOff>
      <xdr:row>19</xdr:row>
      <xdr:rowOff>102577</xdr:rowOff>
    </xdr:from>
    <xdr:ext cx="4230389" cy="164404"/>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50CB5594-A5FC-4584-A7BF-5B9AD9C2BEA4}"/>
                </a:ext>
              </a:extLst>
            </xdr:cNvPr>
            <xdr:cNvSpPr txBox="1"/>
          </xdr:nvSpPr>
          <xdr:spPr>
            <a:xfrm>
              <a:off x="76444" y="3626827"/>
              <a:ext cx="4230389" cy="1644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GB" sz="1050" b="0" i="1">
                        <a:latin typeface="Cambria Math" panose="02040503050406030204" pitchFamily="18" charset="0"/>
                      </a:rPr>
                      <m:t>𝐸𝑝𝑖𝑐h𝑙𝑜𝑟𝑜h𝑦𝑑𝑟𝑖𝑛</m:t>
                    </m:r>
                    <m:r>
                      <a:rPr lang="en-GB" sz="1050" b="0" i="1">
                        <a:latin typeface="Cambria Math" panose="02040503050406030204" pitchFamily="18" charset="0"/>
                      </a:rPr>
                      <m:t>+</m:t>
                    </m:r>
                    <m:r>
                      <a:rPr lang="en-GB" sz="1050" b="0" i="1">
                        <a:latin typeface="Cambria Math" panose="02040503050406030204" pitchFamily="18" charset="0"/>
                      </a:rPr>
                      <m:t>𝑆𝑜𝑑𝑖𝑢𝑚</m:t>
                    </m:r>
                    <m:r>
                      <a:rPr lang="en-GB" sz="1050" b="0" i="1">
                        <a:latin typeface="Cambria Math" panose="02040503050406030204" pitchFamily="18" charset="0"/>
                      </a:rPr>
                      <m:t> </m:t>
                    </m:r>
                    <m:r>
                      <a:rPr lang="en-GB" sz="1050" b="0" i="1">
                        <a:latin typeface="Cambria Math" panose="02040503050406030204" pitchFamily="18" charset="0"/>
                      </a:rPr>
                      <m:t>𝐻𝑦𝑑𝑟𝑜𝑥𝑖𝑑𝑒</m:t>
                    </m:r>
                    <m:r>
                      <a:rPr lang="en-GB" sz="1050" b="0" i="1">
                        <a:latin typeface="Cambria Math" panose="02040503050406030204" pitchFamily="18" charset="0"/>
                      </a:rPr>
                      <m:t> →</m:t>
                    </m:r>
                    <m:r>
                      <a:rPr lang="en-GB" sz="1050" b="0" i="1">
                        <a:latin typeface="Cambria Math" panose="02040503050406030204" pitchFamily="18" charset="0"/>
                      </a:rPr>
                      <m:t>𝐺𝑙𝑦𝑐𝑒𝑟𝑜𝑙</m:t>
                    </m:r>
                    <m:r>
                      <a:rPr lang="en-GB" sz="1050" b="0" i="1">
                        <a:latin typeface="Cambria Math" panose="02040503050406030204" pitchFamily="18" charset="0"/>
                      </a:rPr>
                      <m:t>+</m:t>
                    </m:r>
                    <m:r>
                      <a:rPr lang="en-GB" sz="1050" b="0" i="1">
                        <a:latin typeface="Cambria Math" panose="02040503050406030204" pitchFamily="18" charset="0"/>
                      </a:rPr>
                      <m:t>𝑆𝑜𝑑𝑖𝑢𝑚</m:t>
                    </m:r>
                    <m:r>
                      <a:rPr lang="en-GB" sz="1050" b="0" i="1">
                        <a:latin typeface="Cambria Math" panose="02040503050406030204" pitchFamily="18" charset="0"/>
                      </a:rPr>
                      <m:t> </m:t>
                    </m:r>
                    <m:r>
                      <a:rPr lang="en-GB" sz="1050" b="0" i="1">
                        <a:latin typeface="Cambria Math" panose="02040503050406030204" pitchFamily="18" charset="0"/>
                      </a:rPr>
                      <m:t>𝐶h𝑙𝑜𝑟𝑖𝑑𝑒</m:t>
                    </m:r>
                  </m:oMath>
                </m:oMathPara>
              </a14:m>
              <a:endParaRPr lang="en-GB" sz="1050"/>
            </a:p>
          </xdr:txBody>
        </xdr:sp>
      </mc:Choice>
      <mc:Fallback xmlns="">
        <xdr:sp macro="" textlink="">
          <xdr:nvSpPr>
            <xdr:cNvPr id="4" name="TextBox 3">
              <a:extLst>
                <a:ext uri="{FF2B5EF4-FFF2-40B4-BE49-F238E27FC236}">
                  <a16:creationId xmlns:a16="http://schemas.microsoft.com/office/drawing/2014/main" id="{50CB5594-A5FC-4584-A7BF-5B9AD9C2BEA4}"/>
                </a:ext>
              </a:extLst>
            </xdr:cNvPr>
            <xdr:cNvSpPr txBox="1"/>
          </xdr:nvSpPr>
          <xdr:spPr>
            <a:xfrm>
              <a:off x="76444" y="3626827"/>
              <a:ext cx="4230389" cy="1644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GB" sz="1050" b="0" i="0">
                  <a:latin typeface="Cambria Math" panose="02040503050406030204" pitchFamily="18" charset="0"/>
                </a:rPr>
                <a:t>𝐸𝑝𝑖𝑐ℎ𝑙𝑜𝑟𝑜ℎ𝑦𝑑𝑟𝑖𝑛+𝑆𝑜𝑑𝑖𝑢𝑚 𝐻𝑦𝑑𝑟𝑜𝑥𝑖𝑑𝑒 →𝐺𝑙𝑦𝑐𝑒𝑟𝑜𝑙+𝑆𝑜𝑑𝑖𝑢𝑚 𝐶ℎ𝑙𝑜𝑟𝑖𝑑𝑒</a:t>
              </a:r>
              <a:endParaRPr lang="en-GB" sz="1050"/>
            </a:p>
          </xdr:txBody>
        </xdr:sp>
      </mc:Fallback>
    </mc:AlternateContent>
    <xdr:clientData/>
  </xdr:oneCellAnchor>
  <xdr:twoCellAnchor editAs="oneCell">
    <xdr:from>
      <xdr:col>15</xdr:col>
      <xdr:colOff>544285</xdr:colOff>
      <xdr:row>93</xdr:row>
      <xdr:rowOff>13607</xdr:rowOff>
    </xdr:from>
    <xdr:to>
      <xdr:col>23</xdr:col>
      <xdr:colOff>75456</xdr:colOff>
      <xdr:row>113</xdr:row>
      <xdr:rowOff>170653</xdr:rowOff>
    </xdr:to>
    <xdr:pic>
      <xdr:nvPicPr>
        <xdr:cNvPr id="5" name="Picture 4">
          <a:extLst>
            <a:ext uri="{FF2B5EF4-FFF2-40B4-BE49-F238E27FC236}">
              <a16:creationId xmlns:a16="http://schemas.microsoft.com/office/drawing/2014/main" id="{6308A652-4F53-8C32-AA65-D2F2C8D68E01}"/>
            </a:ext>
          </a:extLst>
        </xdr:cNvPr>
        <xdr:cNvPicPr>
          <a:picLocks noChangeAspect="1"/>
        </xdr:cNvPicPr>
      </xdr:nvPicPr>
      <xdr:blipFill>
        <a:blip xmlns:r="http://schemas.openxmlformats.org/officeDocument/2006/relationships" r:embed="rId2"/>
        <a:stretch>
          <a:fillRect/>
        </a:stretch>
      </xdr:blipFill>
      <xdr:spPr>
        <a:xfrm>
          <a:off x="14137821" y="17281071"/>
          <a:ext cx="4429743" cy="4048690"/>
        </a:xfrm>
        <a:prstGeom prst="rect">
          <a:avLst/>
        </a:prstGeom>
      </xdr:spPr>
    </xdr:pic>
    <xdr:clientData/>
  </xdr:twoCellAnchor>
  <xdr:twoCellAnchor editAs="oneCell">
    <xdr:from>
      <xdr:col>8</xdr:col>
      <xdr:colOff>190500</xdr:colOff>
      <xdr:row>73</xdr:row>
      <xdr:rowOff>0</xdr:rowOff>
    </xdr:from>
    <xdr:to>
      <xdr:col>13</xdr:col>
      <xdr:colOff>217445</xdr:colOff>
      <xdr:row>86</xdr:row>
      <xdr:rowOff>148716</xdr:rowOff>
    </xdr:to>
    <xdr:pic>
      <xdr:nvPicPr>
        <xdr:cNvPr id="7" name="Picture 6">
          <a:extLst>
            <a:ext uri="{FF2B5EF4-FFF2-40B4-BE49-F238E27FC236}">
              <a16:creationId xmlns:a16="http://schemas.microsoft.com/office/drawing/2014/main" id="{6EAFA260-6F67-BED7-475F-9A7691B7A9AD}"/>
            </a:ext>
          </a:extLst>
        </xdr:cNvPr>
        <xdr:cNvPicPr>
          <a:picLocks noChangeAspect="1"/>
        </xdr:cNvPicPr>
      </xdr:nvPicPr>
      <xdr:blipFill>
        <a:blip xmlns:r="http://schemas.openxmlformats.org/officeDocument/2006/relationships" r:embed="rId3"/>
        <a:stretch>
          <a:fillRect/>
        </a:stretch>
      </xdr:blipFill>
      <xdr:spPr>
        <a:xfrm>
          <a:off x="9416143" y="14355536"/>
          <a:ext cx="3170195" cy="270685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3"/>
  <sheetViews>
    <sheetView tabSelected="1" view="pageBreakPreview" zoomScale="80" zoomScaleNormal="80" zoomScaleSheetLayoutView="80" workbookViewId="0">
      <selection activeCell="H68" sqref="H68"/>
    </sheetView>
  </sheetViews>
  <sheetFormatPr defaultColWidth="9.140625" defaultRowHeight="14.65"/>
  <cols>
    <col min="1" max="1" width="4.28515625" style="40" customWidth="1"/>
    <col min="2" max="2" width="11.140625" style="40" customWidth="1"/>
    <col min="3" max="3" width="10.7109375" style="40" customWidth="1"/>
    <col min="4" max="4" width="10.85546875" style="40" customWidth="1"/>
    <col min="5" max="9" width="11.7109375" style="40" customWidth="1"/>
    <col min="10" max="10" width="14.85546875" style="40" customWidth="1"/>
    <col min="11" max="13" width="10.28515625" style="40" customWidth="1"/>
    <col min="14" max="14" width="3.28515625" style="40" customWidth="1"/>
    <col min="15" max="16384" width="9.140625" style="40"/>
  </cols>
  <sheetData>
    <row r="1" spans="1:14" ht="19.5" customHeight="1">
      <c r="A1" s="50"/>
      <c r="B1" s="41"/>
      <c r="C1" s="41"/>
      <c r="D1" s="42"/>
      <c r="E1" s="253" t="s">
        <v>0</v>
      </c>
      <c r="F1" s="254"/>
      <c r="G1" s="254"/>
      <c r="H1" s="254"/>
      <c r="I1" s="255"/>
      <c r="J1" s="64" t="s">
        <v>1</v>
      </c>
      <c r="K1" s="246" t="s">
        <v>2</v>
      </c>
      <c r="L1" s="247"/>
      <c r="M1" s="247"/>
      <c r="N1" s="65"/>
    </row>
    <row r="2" spans="1:14" ht="18.75" customHeight="1">
      <c r="A2" s="51"/>
      <c r="B2" s="43"/>
      <c r="C2" s="43"/>
      <c r="D2" s="52"/>
      <c r="E2" s="256"/>
      <c r="F2" s="257"/>
      <c r="G2" s="257"/>
      <c r="H2" s="257"/>
      <c r="I2" s="258"/>
      <c r="J2" s="66" t="s">
        <v>3</v>
      </c>
      <c r="K2" s="248" t="s">
        <v>4</v>
      </c>
      <c r="L2" s="249"/>
      <c r="M2" s="249"/>
      <c r="N2" s="67"/>
    </row>
    <row r="3" spans="1:14" ht="18.75" customHeight="1" thickBot="1">
      <c r="A3" s="51"/>
      <c r="B3" s="43"/>
      <c r="C3" s="43"/>
      <c r="D3" s="52"/>
      <c r="E3" s="259"/>
      <c r="F3" s="260"/>
      <c r="G3" s="260"/>
      <c r="H3" s="260"/>
      <c r="I3" s="261"/>
      <c r="J3" s="68" t="s">
        <v>5</v>
      </c>
      <c r="K3" s="250" t="s">
        <v>6</v>
      </c>
      <c r="L3" s="251"/>
      <c r="M3" s="251"/>
      <c r="N3" s="67"/>
    </row>
    <row r="4" spans="1:14" ht="15" customHeight="1">
      <c r="A4" s="69">
        <v>1</v>
      </c>
      <c r="B4" s="236" t="s">
        <v>7</v>
      </c>
      <c r="C4" s="236"/>
      <c r="D4" s="237"/>
      <c r="E4" s="240" t="s">
        <v>8</v>
      </c>
      <c r="F4" s="241"/>
      <c r="G4" s="241"/>
      <c r="H4" s="241"/>
      <c r="I4" s="242"/>
      <c r="J4" s="70" t="s">
        <v>9</v>
      </c>
      <c r="K4" s="71">
        <v>1</v>
      </c>
      <c r="L4" s="72" t="s">
        <v>10</v>
      </c>
      <c r="M4" s="71">
        <v>4</v>
      </c>
      <c r="N4" s="67"/>
    </row>
    <row r="5" spans="1:14" ht="15.75" customHeight="1" thickBot="1">
      <c r="A5" s="73">
        <v>2</v>
      </c>
      <c r="B5" s="238" t="s">
        <v>11</v>
      </c>
      <c r="C5" s="238"/>
      <c r="D5" s="239"/>
      <c r="E5" s="243" t="s">
        <v>12</v>
      </c>
      <c r="F5" s="244"/>
      <c r="G5" s="244"/>
      <c r="H5" s="244"/>
      <c r="I5" s="245"/>
      <c r="J5" s="74" t="s">
        <v>13</v>
      </c>
      <c r="K5" s="252">
        <v>45482</v>
      </c>
      <c r="L5" s="252"/>
      <c r="M5" s="75"/>
      <c r="N5" s="67"/>
    </row>
    <row r="6" spans="1:14" ht="15" thickBot="1">
      <c r="A6" s="73">
        <v>3</v>
      </c>
      <c r="B6" s="76" t="s">
        <v>14</v>
      </c>
      <c r="C6" s="76"/>
      <c r="D6" s="76"/>
      <c r="E6" s="76"/>
      <c r="F6" s="76"/>
      <c r="G6" s="76"/>
      <c r="H6" s="76"/>
      <c r="I6" s="76"/>
      <c r="J6" s="76"/>
      <c r="K6" s="76"/>
      <c r="L6" s="76"/>
      <c r="M6" s="76"/>
      <c r="N6" s="67"/>
    </row>
    <row r="7" spans="1:14">
      <c r="A7" s="73">
        <v>4</v>
      </c>
      <c r="B7" s="207" t="s">
        <v>15</v>
      </c>
      <c r="C7" s="207"/>
      <c r="D7" s="207"/>
      <c r="E7" s="207"/>
      <c r="F7" s="207"/>
      <c r="G7" s="207"/>
      <c r="H7" s="207"/>
      <c r="I7" s="207"/>
      <c r="J7" s="207"/>
      <c r="K7" s="207"/>
      <c r="L7" s="207"/>
      <c r="M7" s="207"/>
      <c r="N7" s="67"/>
    </row>
    <row r="8" spans="1:14">
      <c r="A8" s="73">
        <v>5</v>
      </c>
      <c r="B8" s="208"/>
      <c r="C8" s="208"/>
      <c r="D8" s="208"/>
      <c r="E8" s="208"/>
      <c r="F8" s="208"/>
      <c r="G8" s="208"/>
      <c r="H8" s="208"/>
      <c r="I8" s="208"/>
      <c r="J8" s="208"/>
      <c r="K8" s="208"/>
      <c r="L8" s="208"/>
      <c r="M8" s="208"/>
      <c r="N8" s="67"/>
    </row>
    <row r="9" spans="1:14" ht="15" thickBot="1">
      <c r="A9" s="73">
        <v>6</v>
      </c>
      <c r="B9" s="209"/>
      <c r="C9" s="209"/>
      <c r="D9" s="209"/>
      <c r="E9" s="209"/>
      <c r="F9" s="209"/>
      <c r="G9" s="209"/>
      <c r="H9" s="209"/>
      <c r="I9" s="209"/>
      <c r="J9" s="209"/>
      <c r="K9" s="209"/>
      <c r="L9" s="209"/>
      <c r="M9" s="209"/>
      <c r="N9" s="67"/>
    </row>
    <row r="10" spans="1:14" ht="15" thickBot="1">
      <c r="A10" s="73">
        <v>7</v>
      </c>
      <c r="B10" s="76" t="s">
        <v>16</v>
      </c>
      <c r="C10" s="76"/>
      <c r="D10" s="76"/>
      <c r="E10" s="76"/>
      <c r="F10" s="76"/>
      <c r="G10" s="76"/>
      <c r="H10" s="76"/>
      <c r="I10" s="76"/>
      <c r="J10" s="76"/>
      <c r="K10" s="76"/>
      <c r="L10" s="76"/>
      <c r="M10" s="76"/>
      <c r="N10" s="67"/>
    </row>
    <row r="11" spans="1:14">
      <c r="A11" s="73">
        <v>8</v>
      </c>
      <c r="B11" s="219" t="s">
        <v>17</v>
      </c>
      <c r="C11" s="228"/>
      <c r="D11" s="228"/>
      <c r="E11" s="228"/>
      <c r="F11" s="228"/>
      <c r="G11" s="228"/>
      <c r="H11" s="228"/>
      <c r="I11" s="228"/>
      <c r="J11" s="228"/>
      <c r="K11" s="228"/>
      <c r="L11" s="228"/>
      <c r="M11" s="229"/>
      <c r="N11" s="67"/>
    </row>
    <row r="12" spans="1:14">
      <c r="A12" s="73">
        <v>9</v>
      </c>
      <c r="B12" s="230"/>
      <c r="C12" s="231"/>
      <c r="D12" s="231"/>
      <c r="E12" s="231"/>
      <c r="F12" s="231"/>
      <c r="G12" s="231"/>
      <c r="H12" s="231"/>
      <c r="I12" s="231"/>
      <c r="J12" s="231"/>
      <c r="K12" s="231"/>
      <c r="L12" s="231"/>
      <c r="M12" s="232"/>
      <c r="N12" s="67"/>
    </row>
    <row r="13" spans="1:14">
      <c r="A13" s="73">
        <v>10</v>
      </c>
      <c r="B13" s="230"/>
      <c r="C13" s="231"/>
      <c r="D13" s="231"/>
      <c r="E13" s="231"/>
      <c r="F13" s="231"/>
      <c r="G13" s="231"/>
      <c r="H13" s="231"/>
      <c r="I13" s="231"/>
      <c r="J13" s="231"/>
      <c r="K13" s="231"/>
      <c r="L13" s="231"/>
      <c r="M13" s="232"/>
      <c r="N13" s="67"/>
    </row>
    <row r="14" spans="1:14">
      <c r="A14" s="73">
        <v>11</v>
      </c>
      <c r="B14" s="230"/>
      <c r="C14" s="231"/>
      <c r="D14" s="231"/>
      <c r="E14" s="231"/>
      <c r="F14" s="231"/>
      <c r="G14" s="231"/>
      <c r="H14" s="231"/>
      <c r="I14" s="231"/>
      <c r="J14" s="231"/>
      <c r="K14" s="231"/>
      <c r="L14" s="231"/>
      <c r="M14" s="232"/>
      <c r="N14" s="67"/>
    </row>
    <row r="15" spans="1:14">
      <c r="A15" s="73">
        <v>12</v>
      </c>
      <c r="B15" s="230"/>
      <c r="C15" s="231"/>
      <c r="D15" s="231"/>
      <c r="E15" s="231"/>
      <c r="F15" s="231"/>
      <c r="G15" s="231"/>
      <c r="H15" s="231"/>
      <c r="I15" s="231"/>
      <c r="J15" s="231"/>
      <c r="K15" s="231"/>
      <c r="L15" s="231"/>
      <c r="M15" s="232"/>
      <c r="N15" s="67"/>
    </row>
    <row r="16" spans="1:14">
      <c r="A16" s="73">
        <v>13</v>
      </c>
      <c r="B16" s="230"/>
      <c r="C16" s="231"/>
      <c r="D16" s="231"/>
      <c r="E16" s="231"/>
      <c r="F16" s="231"/>
      <c r="G16" s="231"/>
      <c r="H16" s="231"/>
      <c r="I16" s="231"/>
      <c r="J16" s="231"/>
      <c r="K16" s="231"/>
      <c r="L16" s="231"/>
      <c r="M16" s="232"/>
      <c r="N16" s="67"/>
    </row>
    <row r="17" spans="1:14">
      <c r="A17" s="73">
        <v>14</v>
      </c>
      <c r="B17" s="230"/>
      <c r="C17" s="231"/>
      <c r="D17" s="231"/>
      <c r="E17" s="231"/>
      <c r="F17" s="231"/>
      <c r="G17" s="231"/>
      <c r="H17" s="231"/>
      <c r="I17" s="231"/>
      <c r="J17" s="231"/>
      <c r="K17" s="231"/>
      <c r="L17" s="231"/>
      <c r="M17" s="232"/>
      <c r="N17" s="67"/>
    </row>
    <row r="18" spans="1:14">
      <c r="A18" s="73">
        <v>15</v>
      </c>
      <c r="B18" s="230"/>
      <c r="C18" s="231"/>
      <c r="D18" s="231"/>
      <c r="E18" s="231"/>
      <c r="F18" s="231"/>
      <c r="G18" s="231"/>
      <c r="H18" s="231"/>
      <c r="I18" s="231"/>
      <c r="J18" s="231"/>
      <c r="K18" s="231"/>
      <c r="L18" s="231"/>
      <c r="M18" s="232"/>
      <c r="N18" s="67"/>
    </row>
    <row r="19" spans="1:14">
      <c r="A19" s="73">
        <v>16</v>
      </c>
      <c r="B19" s="230"/>
      <c r="C19" s="231"/>
      <c r="D19" s="231"/>
      <c r="E19" s="231"/>
      <c r="F19" s="231"/>
      <c r="G19" s="231"/>
      <c r="H19" s="231"/>
      <c r="I19" s="231"/>
      <c r="J19" s="231"/>
      <c r="K19" s="231"/>
      <c r="L19" s="231"/>
      <c r="M19" s="232"/>
      <c r="N19" s="67"/>
    </row>
    <row r="20" spans="1:14">
      <c r="A20" s="73">
        <v>17</v>
      </c>
      <c r="B20" s="230"/>
      <c r="C20" s="231"/>
      <c r="D20" s="231"/>
      <c r="E20" s="231"/>
      <c r="F20" s="231"/>
      <c r="G20" s="231"/>
      <c r="H20" s="231"/>
      <c r="I20" s="231"/>
      <c r="J20" s="231"/>
      <c r="K20" s="231"/>
      <c r="L20" s="231"/>
      <c r="M20" s="232"/>
      <c r="N20" s="67"/>
    </row>
    <row r="21" spans="1:14">
      <c r="A21" s="73">
        <v>18</v>
      </c>
      <c r="B21" s="230"/>
      <c r="C21" s="231"/>
      <c r="D21" s="231"/>
      <c r="E21" s="231"/>
      <c r="F21" s="231"/>
      <c r="G21" s="231"/>
      <c r="H21" s="231"/>
      <c r="I21" s="231"/>
      <c r="J21" s="231"/>
      <c r="K21" s="231"/>
      <c r="L21" s="231"/>
      <c r="M21" s="232"/>
      <c r="N21" s="67"/>
    </row>
    <row r="22" spans="1:14">
      <c r="A22" s="73">
        <v>19</v>
      </c>
      <c r="B22" s="230"/>
      <c r="C22" s="231"/>
      <c r="D22" s="231"/>
      <c r="E22" s="231"/>
      <c r="F22" s="231"/>
      <c r="G22" s="231"/>
      <c r="H22" s="231"/>
      <c r="I22" s="231"/>
      <c r="J22" s="231"/>
      <c r="K22" s="231"/>
      <c r="L22" s="231"/>
      <c r="M22" s="232"/>
      <c r="N22" s="67"/>
    </row>
    <row r="23" spans="1:14">
      <c r="A23" s="73">
        <v>20</v>
      </c>
      <c r="B23" s="230"/>
      <c r="C23" s="231"/>
      <c r="D23" s="231"/>
      <c r="E23" s="231"/>
      <c r="F23" s="231"/>
      <c r="G23" s="231"/>
      <c r="H23" s="231"/>
      <c r="I23" s="231"/>
      <c r="J23" s="231"/>
      <c r="K23" s="231"/>
      <c r="L23" s="231"/>
      <c r="M23" s="232"/>
      <c r="N23" s="67"/>
    </row>
    <row r="24" spans="1:14">
      <c r="A24" s="73">
        <v>21</v>
      </c>
      <c r="B24" s="230"/>
      <c r="C24" s="231"/>
      <c r="D24" s="231"/>
      <c r="E24" s="231"/>
      <c r="F24" s="231"/>
      <c r="G24" s="231"/>
      <c r="H24" s="231"/>
      <c r="I24" s="231"/>
      <c r="J24" s="231"/>
      <c r="K24" s="231"/>
      <c r="L24" s="231"/>
      <c r="M24" s="232"/>
      <c r="N24" s="67"/>
    </row>
    <row r="25" spans="1:14" ht="15" thickBot="1">
      <c r="A25" s="73">
        <v>22</v>
      </c>
      <c r="B25" s="233"/>
      <c r="C25" s="234"/>
      <c r="D25" s="234"/>
      <c r="E25" s="234"/>
      <c r="F25" s="234"/>
      <c r="G25" s="234"/>
      <c r="H25" s="234"/>
      <c r="I25" s="234"/>
      <c r="J25" s="234"/>
      <c r="K25" s="234"/>
      <c r="L25" s="234"/>
      <c r="M25" s="235"/>
      <c r="N25" s="67"/>
    </row>
    <row r="26" spans="1:14" ht="15" thickBot="1">
      <c r="A26" s="73">
        <v>23</v>
      </c>
      <c r="B26" s="76" t="s">
        <v>18</v>
      </c>
      <c r="C26" s="76"/>
      <c r="D26" s="76"/>
      <c r="E26" s="76"/>
      <c r="F26" s="76"/>
      <c r="G26" s="76"/>
      <c r="H26" s="76"/>
      <c r="I26" s="76"/>
      <c r="J26" s="76"/>
      <c r="K26" s="76"/>
      <c r="L26" s="76"/>
      <c r="M26" s="76"/>
      <c r="N26" s="67"/>
    </row>
    <row r="27" spans="1:14">
      <c r="A27" s="73">
        <v>24</v>
      </c>
      <c r="B27" s="219" t="s">
        <v>19</v>
      </c>
      <c r="C27" s="220"/>
      <c r="D27" s="220"/>
      <c r="E27" s="220"/>
      <c r="F27" s="220"/>
      <c r="G27" s="220"/>
      <c r="H27" s="220"/>
      <c r="I27" s="220"/>
      <c r="J27" s="220"/>
      <c r="K27" s="220"/>
      <c r="L27" s="220"/>
      <c r="M27" s="221"/>
      <c r="N27" s="67"/>
    </row>
    <row r="28" spans="1:14">
      <c r="A28" s="73">
        <v>25</v>
      </c>
      <c r="B28" s="222"/>
      <c r="C28" s="223"/>
      <c r="D28" s="223"/>
      <c r="E28" s="223"/>
      <c r="F28" s="223"/>
      <c r="G28" s="223"/>
      <c r="H28" s="223"/>
      <c r="I28" s="223"/>
      <c r="J28" s="223"/>
      <c r="K28" s="223"/>
      <c r="L28" s="223"/>
      <c r="M28" s="224"/>
      <c r="N28" s="67"/>
    </row>
    <row r="29" spans="1:14">
      <c r="A29" s="73">
        <v>26</v>
      </c>
      <c r="B29" s="222"/>
      <c r="C29" s="223"/>
      <c r="D29" s="223"/>
      <c r="E29" s="223"/>
      <c r="F29" s="223"/>
      <c r="G29" s="223"/>
      <c r="H29" s="223"/>
      <c r="I29" s="223"/>
      <c r="J29" s="223"/>
      <c r="K29" s="223"/>
      <c r="L29" s="223"/>
      <c r="M29" s="224"/>
      <c r="N29" s="67"/>
    </row>
    <row r="30" spans="1:14">
      <c r="A30" s="73">
        <v>27</v>
      </c>
      <c r="B30" s="222"/>
      <c r="C30" s="223"/>
      <c r="D30" s="223"/>
      <c r="E30" s="223"/>
      <c r="F30" s="223"/>
      <c r="G30" s="223"/>
      <c r="H30" s="223"/>
      <c r="I30" s="223"/>
      <c r="J30" s="223"/>
      <c r="K30" s="223"/>
      <c r="L30" s="223"/>
      <c r="M30" s="224"/>
      <c r="N30" s="67"/>
    </row>
    <row r="31" spans="1:14">
      <c r="A31" s="73">
        <v>28</v>
      </c>
      <c r="B31" s="222"/>
      <c r="C31" s="223"/>
      <c r="D31" s="223"/>
      <c r="E31" s="223"/>
      <c r="F31" s="223"/>
      <c r="G31" s="223"/>
      <c r="H31" s="223"/>
      <c r="I31" s="223"/>
      <c r="J31" s="223"/>
      <c r="K31" s="223"/>
      <c r="L31" s="223"/>
      <c r="M31" s="224"/>
      <c r="N31" s="67"/>
    </row>
    <row r="32" spans="1:14">
      <c r="A32" s="73">
        <v>29</v>
      </c>
      <c r="B32" s="222"/>
      <c r="C32" s="223"/>
      <c r="D32" s="223"/>
      <c r="E32" s="223"/>
      <c r="F32" s="223"/>
      <c r="G32" s="223"/>
      <c r="H32" s="223"/>
      <c r="I32" s="223"/>
      <c r="J32" s="223"/>
      <c r="K32" s="223"/>
      <c r="L32" s="223"/>
      <c r="M32" s="224"/>
      <c r="N32" s="67"/>
    </row>
    <row r="33" spans="1:14">
      <c r="A33" s="73">
        <v>30</v>
      </c>
      <c r="B33" s="222"/>
      <c r="C33" s="223"/>
      <c r="D33" s="223"/>
      <c r="E33" s="223"/>
      <c r="F33" s="223"/>
      <c r="G33" s="223"/>
      <c r="H33" s="223"/>
      <c r="I33" s="223"/>
      <c r="J33" s="223"/>
      <c r="K33" s="223"/>
      <c r="L33" s="223"/>
      <c r="M33" s="224"/>
      <c r="N33" s="67"/>
    </row>
    <row r="34" spans="1:14">
      <c r="A34" s="73">
        <v>31</v>
      </c>
      <c r="B34" s="222"/>
      <c r="C34" s="223"/>
      <c r="D34" s="223"/>
      <c r="E34" s="223"/>
      <c r="F34" s="223"/>
      <c r="G34" s="223"/>
      <c r="H34" s="223"/>
      <c r="I34" s="223"/>
      <c r="J34" s="223"/>
      <c r="K34" s="223"/>
      <c r="L34" s="223"/>
      <c r="M34" s="224"/>
      <c r="N34" s="67"/>
    </row>
    <row r="35" spans="1:14">
      <c r="A35" s="73">
        <v>32</v>
      </c>
      <c r="B35" s="222"/>
      <c r="C35" s="223"/>
      <c r="D35" s="223"/>
      <c r="E35" s="223"/>
      <c r="F35" s="223"/>
      <c r="G35" s="223"/>
      <c r="H35" s="223"/>
      <c r="I35" s="223"/>
      <c r="J35" s="223"/>
      <c r="K35" s="223"/>
      <c r="L35" s="223"/>
      <c r="M35" s="224"/>
      <c r="N35" s="67"/>
    </row>
    <row r="36" spans="1:14">
      <c r="A36" s="73">
        <v>33</v>
      </c>
      <c r="B36" s="222"/>
      <c r="C36" s="223"/>
      <c r="D36" s="223"/>
      <c r="E36" s="223"/>
      <c r="F36" s="223"/>
      <c r="G36" s="223"/>
      <c r="H36" s="223"/>
      <c r="I36" s="223"/>
      <c r="J36" s="223"/>
      <c r="K36" s="223"/>
      <c r="L36" s="223"/>
      <c r="M36" s="224"/>
      <c r="N36" s="67"/>
    </row>
    <row r="37" spans="1:14">
      <c r="A37" s="73">
        <v>34</v>
      </c>
      <c r="B37" s="222"/>
      <c r="C37" s="223"/>
      <c r="D37" s="223"/>
      <c r="E37" s="223"/>
      <c r="F37" s="223"/>
      <c r="G37" s="223"/>
      <c r="H37" s="223"/>
      <c r="I37" s="223"/>
      <c r="J37" s="223"/>
      <c r="K37" s="223"/>
      <c r="L37" s="223"/>
      <c r="M37" s="224"/>
      <c r="N37" s="67"/>
    </row>
    <row r="38" spans="1:14" ht="15" thickBot="1">
      <c r="A38" s="73">
        <v>35</v>
      </c>
      <c r="B38" s="225"/>
      <c r="C38" s="226"/>
      <c r="D38" s="226"/>
      <c r="E38" s="226"/>
      <c r="F38" s="226"/>
      <c r="G38" s="226"/>
      <c r="H38" s="226"/>
      <c r="I38" s="226"/>
      <c r="J38" s="226"/>
      <c r="K38" s="226"/>
      <c r="L38" s="226"/>
      <c r="M38" s="227"/>
      <c r="N38" s="67"/>
    </row>
    <row r="39" spans="1:14" ht="15" thickBot="1">
      <c r="A39" s="73">
        <v>36</v>
      </c>
      <c r="B39" s="77" t="s">
        <v>20</v>
      </c>
      <c r="C39" s="77"/>
      <c r="D39" s="77"/>
      <c r="E39" s="77"/>
      <c r="F39" s="77"/>
      <c r="G39" s="77"/>
      <c r="H39" s="77"/>
      <c r="I39" s="77"/>
      <c r="J39" s="77"/>
      <c r="K39" s="77"/>
      <c r="L39" s="77"/>
      <c r="M39" s="48"/>
      <c r="N39" s="78"/>
    </row>
    <row r="40" spans="1:14">
      <c r="A40" s="73">
        <v>37</v>
      </c>
      <c r="B40" s="40" t="s">
        <v>21</v>
      </c>
      <c r="C40" s="41"/>
      <c r="D40" s="41"/>
      <c r="E40" s="41"/>
      <c r="F40" s="41"/>
      <c r="G40" s="41"/>
      <c r="H40" s="41"/>
      <c r="I40" s="41"/>
      <c r="J40" s="41"/>
      <c r="K40" s="41"/>
      <c r="L40" s="41"/>
      <c r="M40" s="42"/>
      <c r="N40" s="67"/>
    </row>
    <row r="41" spans="1:14">
      <c r="A41" s="73">
        <v>38</v>
      </c>
      <c r="B41" s="43" t="s">
        <v>22</v>
      </c>
      <c r="C41" s="43"/>
      <c r="D41" s="43"/>
      <c r="E41" s="43"/>
      <c r="F41" s="43"/>
      <c r="G41" s="43"/>
      <c r="H41" s="43"/>
      <c r="I41" s="43"/>
      <c r="J41" s="43"/>
      <c r="K41" s="43"/>
      <c r="L41" s="43"/>
      <c r="M41" s="52"/>
      <c r="N41" s="67"/>
    </row>
    <row r="42" spans="1:14">
      <c r="A42" s="73">
        <v>39</v>
      </c>
      <c r="B42" s="43" t="s">
        <v>23</v>
      </c>
      <c r="C42" s="43"/>
      <c r="D42" s="43"/>
      <c r="E42" s="43"/>
      <c r="F42" s="43"/>
      <c r="G42" s="43"/>
      <c r="H42" s="43"/>
      <c r="I42" s="43"/>
      <c r="J42" s="43"/>
      <c r="K42" s="43"/>
      <c r="L42" s="43"/>
      <c r="M42" s="52"/>
      <c r="N42" s="67"/>
    </row>
    <row r="43" spans="1:14">
      <c r="A43" s="73">
        <v>40</v>
      </c>
      <c r="B43" s="43" t="s">
        <v>24</v>
      </c>
      <c r="C43" s="43"/>
      <c r="D43" s="43"/>
      <c r="E43" s="43"/>
      <c r="F43" s="43"/>
      <c r="G43" s="43"/>
      <c r="H43" s="43"/>
      <c r="I43" s="43"/>
      <c r="J43" s="43"/>
      <c r="K43" s="43"/>
      <c r="L43" s="43"/>
      <c r="M43" s="52"/>
      <c r="N43" s="67"/>
    </row>
    <row r="44" spans="1:14">
      <c r="A44" s="73">
        <v>41</v>
      </c>
      <c r="B44" s="43"/>
      <c r="C44" s="43"/>
      <c r="D44" s="43"/>
      <c r="E44" s="43"/>
      <c r="F44" s="43"/>
      <c r="G44" s="43"/>
      <c r="H44" s="43"/>
      <c r="I44" s="43"/>
      <c r="J44" s="43"/>
      <c r="K44" s="43"/>
      <c r="L44" s="43"/>
      <c r="M44" s="52"/>
      <c r="N44" s="67"/>
    </row>
    <row r="45" spans="1:14">
      <c r="A45" s="73">
        <v>42</v>
      </c>
      <c r="C45" s="43"/>
      <c r="D45" s="43"/>
      <c r="E45" s="43"/>
      <c r="F45" s="43"/>
      <c r="G45" s="43"/>
      <c r="H45" s="43"/>
      <c r="I45" s="43"/>
      <c r="J45" s="43"/>
      <c r="K45" s="43"/>
      <c r="L45" s="43"/>
      <c r="M45" s="52"/>
      <c r="N45" s="67"/>
    </row>
    <row r="46" spans="1:14" ht="15" thickBot="1">
      <c r="A46" s="73">
        <v>43</v>
      </c>
      <c r="B46" s="54"/>
      <c r="C46" s="54"/>
      <c r="D46" s="54"/>
      <c r="E46" s="54"/>
      <c r="F46" s="54"/>
      <c r="G46" s="54"/>
      <c r="H46" s="54"/>
      <c r="I46" s="54"/>
      <c r="J46" s="54"/>
      <c r="K46" s="54"/>
      <c r="L46" s="54"/>
      <c r="M46" s="55"/>
      <c r="N46" s="67"/>
    </row>
    <row r="47" spans="1:14" ht="15" thickBot="1">
      <c r="A47" s="73">
        <v>44</v>
      </c>
      <c r="B47" s="76" t="s">
        <v>25</v>
      </c>
      <c r="C47" s="76"/>
      <c r="D47" s="76"/>
      <c r="E47" s="76"/>
      <c r="F47" s="76"/>
      <c r="G47" s="76"/>
      <c r="H47" s="76"/>
      <c r="I47" s="76"/>
      <c r="J47" s="76"/>
      <c r="K47" s="76"/>
      <c r="L47" s="76"/>
      <c r="M47" s="76"/>
      <c r="N47" s="67"/>
    </row>
    <row r="48" spans="1:14">
      <c r="A48" s="73">
        <v>45</v>
      </c>
      <c r="B48" s="41" t="s">
        <v>26</v>
      </c>
      <c r="C48" s="41"/>
      <c r="D48" s="41"/>
      <c r="E48" s="41"/>
      <c r="F48" s="41"/>
      <c r="G48" s="41"/>
      <c r="H48" s="41"/>
      <c r="I48" s="41"/>
      <c r="J48" s="41"/>
      <c r="K48" s="41"/>
      <c r="L48" s="41"/>
      <c r="M48" s="42"/>
      <c r="N48" s="67"/>
    </row>
    <row r="49" spans="1:14" ht="16.350000000000001">
      <c r="A49" s="73">
        <v>46</v>
      </c>
      <c r="B49" s="43" t="s">
        <v>27</v>
      </c>
      <c r="C49" s="43"/>
      <c r="D49" s="43"/>
      <c r="E49" s="43"/>
      <c r="F49" s="43"/>
      <c r="G49" s="43"/>
      <c r="H49" s="43"/>
      <c r="I49" s="43"/>
      <c r="J49" s="43"/>
      <c r="K49" s="43"/>
      <c r="L49" s="43"/>
      <c r="M49" s="52"/>
      <c r="N49" s="67"/>
    </row>
    <row r="50" spans="1:14">
      <c r="A50" s="73">
        <v>47</v>
      </c>
      <c r="B50" s="43" t="s">
        <v>28</v>
      </c>
      <c r="C50" s="43"/>
      <c r="D50" s="43"/>
      <c r="E50" s="43"/>
      <c r="F50" s="43"/>
      <c r="G50" s="43"/>
      <c r="H50" s="43"/>
      <c r="I50" s="43"/>
      <c r="J50" s="43"/>
      <c r="K50" s="43"/>
      <c r="L50" s="43"/>
      <c r="M50" s="52"/>
      <c r="N50" s="67"/>
    </row>
    <row r="51" spans="1:14">
      <c r="A51" s="73">
        <v>48</v>
      </c>
      <c r="B51" s="43" t="s">
        <v>29</v>
      </c>
      <c r="C51" s="43"/>
      <c r="D51" s="43"/>
      <c r="E51" s="43"/>
      <c r="F51" s="43"/>
      <c r="G51" s="43"/>
      <c r="H51" s="43"/>
      <c r="I51" s="43"/>
      <c r="J51" s="43"/>
      <c r="K51" s="43"/>
      <c r="L51" s="43"/>
      <c r="M51" s="52"/>
      <c r="N51" s="67"/>
    </row>
    <row r="52" spans="1:14">
      <c r="A52" s="73">
        <v>49</v>
      </c>
      <c r="B52" s="43"/>
      <c r="C52" s="43"/>
      <c r="D52" s="43"/>
      <c r="E52" s="43"/>
      <c r="F52" s="43"/>
      <c r="G52" s="43"/>
      <c r="H52" s="43"/>
      <c r="I52" s="43"/>
      <c r="J52" s="43"/>
      <c r="K52" s="43"/>
      <c r="L52" s="43"/>
      <c r="M52" s="52"/>
      <c r="N52" s="67"/>
    </row>
    <row r="53" spans="1:14">
      <c r="A53" s="73">
        <v>50</v>
      </c>
      <c r="B53" s="43"/>
      <c r="C53" s="43"/>
      <c r="D53" s="43"/>
      <c r="E53" s="43"/>
      <c r="F53" s="43"/>
      <c r="G53" s="43"/>
      <c r="H53" s="43"/>
      <c r="I53" s="43"/>
      <c r="J53" s="43"/>
      <c r="K53" s="43"/>
      <c r="L53" s="43"/>
      <c r="M53" s="52"/>
      <c r="N53" s="67"/>
    </row>
    <row r="54" spans="1:14">
      <c r="A54" s="73">
        <v>51</v>
      </c>
      <c r="B54" s="43"/>
      <c r="C54" s="43"/>
      <c r="D54" s="43"/>
      <c r="E54" s="43"/>
      <c r="F54" s="43"/>
      <c r="G54" s="43"/>
      <c r="H54" s="43"/>
      <c r="I54" s="43"/>
      <c r="J54" s="43"/>
      <c r="K54" s="43"/>
      <c r="L54" s="43"/>
      <c r="M54" s="52"/>
      <c r="N54" s="67"/>
    </row>
    <row r="55" spans="1:14">
      <c r="A55" s="73">
        <v>52</v>
      </c>
      <c r="B55" s="43"/>
      <c r="C55" s="43"/>
      <c r="D55" s="43"/>
      <c r="E55" s="43"/>
      <c r="F55" s="43"/>
      <c r="G55" s="43"/>
      <c r="H55" s="43"/>
      <c r="I55" s="43"/>
      <c r="J55" s="43"/>
      <c r="K55" s="43"/>
      <c r="L55" s="43"/>
      <c r="M55" s="52"/>
      <c r="N55" s="67"/>
    </row>
    <row r="56" spans="1:14" ht="15" thickBot="1">
      <c r="A56" s="73">
        <v>53</v>
      </c>
      <c r="B56" s="43"/>
      <c r="C56" s="43"/>
      <c r="D56" s="43"/>
      <c r="E56" s="43"/>
      <c r="F56" s="43"/>
      <c r="G56" s="43"/>
      <c r="H56" s="43"/>
      <c r="I56" s="43"/>
      <c r="J56" s="43"/>
      <c r="K56" s="43"/>
      <c r="L56" s="43"/>
      <c r="M56" s="52"/>
      <c r="N56" s="67"/>
    </row>
    <row r="57" spans="1:14" ht="15" thickBot="1">
      <c r="A57" s="49"/>
      <c r="B57" s="79" t="s">
        <v>30</v>
      </c>
      <c r="C57" s="80" t="s">
        <v>31</v>
      </c>
      <c r="D57" s="80" t="s">
        <v>32</v>
      </c>
      <c r="E57" s="80" t="s">
        <v>33</v>
      </c>
      <c r="F57" s="80" t="s">
        <v>34</v>
      </c>
      <c r="G57" s="80" t="s">
        <v>33</v>
      </c>
      <c r="H57" s="80" t="s">
        <v>35</v>
      </c>
      <c r="I57" s="80" t="s">
        <v>33</v>
      </c>
      <c r="J57" s="210" t="s">
        <v>36</v>
      </c>
      <c r="K57" s="211"/>
      <c r="L57" s="211"/>
      <c r="M57" s="212"/>
      <c r="N57" s="67"/>
    </row>
    <row r="58" spans="1:14">
      <c r="A58" s="81"/>
      <c r="B58" s="82">
        <v>0</v>
      </c>
      <c r="C58" s="83" t="s">
        <v>37</v>
      </c>
      <c r="D58" s="83" t="s">
        <v>37</v>
      </c>
      <c r="E58" s="84">
        <v>45484</v>
      </c>
      <c r="F58" s="83" t="s">
        <v>38</v>
      </c>
      <c r="G58" s="84" t="s">
        <v>39</v>
      </c>
      <c r="H58" s="83" t="s">
        <v>38</v>
      </c>
      <c r="I58" s="84" t="s">
        <v>39</v>
      </c>
      <c r="J58" s="213"/>
      <c r="K58" s="214"/>
      <c r="L58" s="214"/>
      <c r="M58" s="215"/>
      <c r="N58" s="67"/>
    </row>
    <row r="59" spans="1:14">
      <c r="A59" s="81"/>
      <c r="B59" s="85"/>
      <c r="C59" s="86"/>
      <c r="D59" s="86"/>
      <c r="E59" s="87"/>
      <c r="F59" s="86"/>
      <c r="G59" s="87"/>
      <c r="H59" s="88"/>
      <c r="I59" s="87"/>
      <c r="J59" s="216"/>
      <c r="K59" s="217"/>
      <c r="L59" s="217"/>
      <c r="M59" s="218"/>
      <c r="N59" s="67"/>
    </row>
    <row r="60" spans="1:14">
      <c r="A60" s="81"/>
      <c r="B60" s="85"/>
      <c r="C60" s="86"/>
      <c r="D60" s="86"/>
      <c r="E60" s="87"/>
      <c r="F60" s="86"/>
      <c r="G60" s="87"/>
      <c r="H60" s="88"/>
      <c r="I60" s="87"/>
      <c r="J60" s="216"/>
      <c r="K60" s="217"/>
      <c r="L60" s="217"/>
      <c r="M60" s="218"/>
      <c r="N60" s="67"/>
    </row>
    <row r="61" spans="1:14">
      <c r="A61" s="81"/>
      <c r="B61" s="85"/>
      <c r="C61" s="86"/>
      <c r="D61" s="86"/>
      <c r="E61" s="87"/>
      <c r="F61" s="86"/>
      <c r="G61" s="87"/>
      <c r="H61" s="88"/>
      <c r="I61" s="87"/>
      <c r="J61" s="216"/>
      <c r="K61" s="217"/>
      <c r="L61" s="217"/>
      <c r="M61" s="218"/>
      <c r="N61" s="67"/>
    </row>
    <row r="62" spans="1:14" ht="15" thickBot="1">
      <c r="A62" s="89"/>
      <c r="B62" s="90"/>
      <c r="C62" s="91"/>
      <c r="D62" s="91"/>
      <c r="E62" s="92"/>
      <c r="F62" s="91"/>
      <c r="G62" s="92"/>
      <c r="H62" s="93"/>
      <c r="I62" s="92"/>
      <c r="J62" s="204"/>
      <c r="K62" s="205"/>
      <c r="L62" s="205"/>
      <c r="M62" s="206"/>
      <c r="N62" s="94"/>
    </row>
    <row r="63" spans="1:14">
      <c r="A63" s="95"/>
      <c r="B63" s="43"/>
      <c r="C63" s="43"/>
      <c r="D63" s="43"/>
      <c r="E63" s="43"/>
      <c r="F63" s="43"/>
      <c r="G63" s="43"/>
      <c r="H63" s="43"/>
      <c r="I63" s="43"/>
      <c r="J63" s="43"/>
      <c r="K63" s="43"/>
      <c r="L63" s="43"/>
      <c r="M63" s="43"/>
      <c r="N63" s="43"/>
    </row>
  </sheetData>
  <mergeCells count="18">
    <mergeCell ref="B4:D4"/>
    <mergeCell ref="B5:D5"/>
    <mergeCell ref="E4:I4"/>
    <mergeCell ref="E5:I5"/>
    <mergeCell ref="K1:M1"/>
    <mergeCell ref="K2:M2"/>
    <mergeCell ref="K3:M3"/>
    <mergeCell ref="K5:L5"/>
    <mergeCell ref="E1:I3"/>
    <mergeCell ref="J62:M62"/>
    <mergeCell ref="B7:M9"/>
    <mergeCell ref="J57:M57"/>
    <mergeCell ref="J58:M58"/>
    <mergeCell ref="J59:M59"/>
    <mergeCell ref="J60:M60"/>
    <mergeCell ref="J61:M61"/>
    <mergeCell ref="B27:M38"/>
    <mergeCell ref="B11:M25"/>
  </mergeCells>
  <pageMargins left="0.70866141732283472" right="0.70866141732283472" top="0.74803149606299213" bottom="0.74803149606299213" header="0.31496062992125984" footer="0.31496062992125984"/>
  <pageSetup paperSize="9" scale="60" orientation="portrait" r:id="rId1"/>
  <headerFooter>
    <oddHeader>&amp;CEPIMS Ref: 3.2.2.3.9.2 - Issue 1</oddHeader>
    <oddFooter>&amp;CTemplate Updated Oct 2016</oddFooter>
  </headerFooter>
  <rowBreaks count="1" manualBreakCount="1">
    <brk id="63" max="16383" man="1"/>
  </rowBreaks>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63"/>
  <sheetViews>
    <sheetView view="pageBreakPreview" zoomScale="70" zoomScaleNormal="80" zoomScaleSheetLayoutView="70" workbookViewId="0">
      <pane xSplit="16" ySplit="5" topLeftCell="Q6" activePane="bottomRight" state="frozen"/>
      <selection pane="bottomRight" activeCell="J10" sqref="J10"/>
      <selection pane="bottomLeft" activeCell="A6" sqref="A6"/>
      <selection pane="topRight" activeCell="Q1" sqref="Q1"/>
    </sheetView>
  </sheetViews>
  <sheetFormatPr defaultColWidth="9.140625" defaultRowHeight="14.65"/>
  <cols>
    <col min="1" max="1" width="4.28515625" style="40" customWidth="1"/>
    <col min="2" max="8" width="9.140625" style="40"/>
    <col min="9" max="9" width="13.5703125" style="40" bestFit="1" customWidth="1"/>
    <col min="10" max="11" width="11.5703125" style="40" bestFit="1" customWidth="1"/>
    <col min="12" max="15" width="9.140625" style="40"/>
    <col min="16" max="16" width="3" style="40" customWidth="1"/>
    <col min="17" max="16384" width="9.140625" style="40"/>
  </cols>
  <sheetData>
    <row r="1" spans="1:16">
      <c r="A1" s="96">
        <v>1</v>
      </c>
      <c r="B1" s="41"/>
      <c r="C1" s="41"/>
      <c r="D1" s="41"/>
      <c r="E1" s="41"/>
      <c r="F1" s="41"/>
      <c r="G1" s="41"/>
      <c r="H1" s="41"/>
      <c r="I1" s="41"/>
      <c r="J1" s="41"/>
      <c r="K1" s="41"/>
      <c r="L1" s="41"/>
      <c r="M1" s="41"/>
      <c r="N1" s="41"/>
      <c r="O1" s="41"/>
      <c r="P1" s="65"/>
    </row>
    <row r="2" spans="1:16">
      <c r="A2" s="98">
        <v>2</v>
      </c>
      <c r="B2" s="43"/>
      <c r="C2" s="43"/>
      <c r="D2" s="43"/>
      <c r="E2" s="43"/>
      <c r="F2" s="43"/>
      <c r="G2" s="43"/>
      <c r="H2" s="43"/>
      <c r="I2" s="43"/>
      <c r="J2" s="43"/>
      <c r="K2" s="43"/>
      <c r="L2" s="43"/>
      <c r="M2" s="43"/>
      <c r="N2" s="43"/>
      <c r="O2" s="43"/>
      <c r="P2" s="67"/>
    </row>
    <row r="3" spans="1:16" ht="18.399999999999999">
      <c r="A3" s="98">
        <v>3</v>
      </c>
      <c r="B3" s="43"/>
      <c r="C3" s="43"/>
      <c r="D3" s="43"/>
      <c r="E3" s="99"/>
      <c r="F3" s="268" t="s">
        <v>0</v>
      </c>
      <c r="G3" s="269"/>
      <c r="H3" s="269"/>
      <c r="I3" s="269"/>
      <c r="J3" s="270"/>
      <c r="K3" s="43"/>
      <c r="L3" s="43"/>
      <c r="M3" s="43"/>
      <c r="N3" s="43"/>
      <c r="O3" s="43"/>
      <c r="P3" s="67"/>
    </row>
    <row r="4" spans="1:16">
      <c r="A4" s="98">
        <v>4</v>
      </c>
      <c r="B4" s="43"/>
      <c r="C4" s="43"/>
      <c r="D4" s="43"/>
      <c r="E4" s="43"/>
      <c r="F4" s="43"/>
      <c r="G4" s="271" t="s">
        <v>40</v>
      </c>
      <c r="H4" s="272"/>
      <c r="I4" s="272"/>
      <c r="J4" s="43"/>
      <c r="K4" s="43"/>
      <c r="L4" s="100" t="s">
        <v>9</v>
      </c>
      <c r="M4" s="101">
        <v>2</v>
      </c>
      <c r="N4" s="102" t="s">
        <v>10</v>
      </c>
      <c r="O4" s="103">
        <v>4</v>
      </c>
      <c r="P4" s="67"/>
    </row>
    <row r="5" spans="1:16" ht="15" thickBot="1">
      <c r="A5" s="98">
        <v>5</v>
      </c>
      <c r="B5" s="54"/>
      <c r="C5" s="54"/>
      <c r="D5" s="54"/>
      <c r="E5" s="54"/>
      <c r="F5" s="54"/>
      <c r="G5" s="54"/>
      <c r="H5" s="54"/>
      <c r="I5" s="54"/>
      <c r="J5" s="54"/>
      <c r="K5" s="54"/>
      <c r="L5" s="54"/>
      <c r="M5" s="54"/>
      <c r="N5" s="54"/>
      <c r="O5" s="54"/>
      <c r="P5" s="67"/>
    </row>
    <row r="6" spans="1:16" ht="16.5" customHeight="1">
      <c r="A6" s="98">
        <v>6</v>
      </c>
      <c r="B6" s="104" t="s">
        <v>41</v>
      </c>
      <c r="C6" s="278" t="s">
        <v>42</v>
      </c>
      <c r="D6" s="279"/>
      <c r="E6" s="279"/>
      <c r="F6" s="279"/>
      <c r="G6" s="279"/>
      <c r="H6" s="280"/>
      <c r="I6" s="105" t="s">
        <v>43</v>
      </c>
      <c r="J6" s="106">
        <v>0</v>
      </c>
      <c r="K6" s="106"/>
      <c r="L6" s="106"/>
      <c r="M6" s="106"/>
      <c r="N6" s="106"/>
      <c r="O6" s="106"/>
      <c r="P6" s="67"/>
    </row>
    <row r="7" spans="1:16" ht="18" customHeight="1">
      <c r="A7" s="98">
        <v>7</v>
      </c>
      <c r="B7" s="107" t="s">
        <v>44</v>
      </c>
      <c r="C7" s="273" t="str">
        <f>'Calc Front Sheet'!K1</f>
        <v>P13PA &amp; AQN Production</v>
      </c>
      <c r="D7" s="274"/>
      <c r="E7" s="274"/>
      <c r="F7" s="274"/>
      <c r="G7" s="274"/>
      <c r="H7" s="274"/>
      <c r="I7" s="108" t="s">
        <v>45</v>
      </c>
      <c r="J7" s="109">
        <f>'Calc Front Sheet'!E58</f>
        <v>45484</v>
      </c>
      <c r="K7" s="109"/>
      <c r="L7" s="110"/>
      <c r="M7" s="110"/>
      <c r="N7" s="110"/>
      <c r="O7" s="110"/>
      <c r="P7" s="67"/>
    </row>
    <row r="8" spans="1:16" ht="17.25" customHeight="1">
      <c r="A8" s="98">
        <v>8</v>
      </c>
      <c r="B8" s="107" t="s">
        <v>46</v>
      </c>
      <c r="C8" s="275" t="str">
        <f>'Calc Front Sheet'!E4</f>
        <v>Abatement system</v>
      </c>
      <c r="D8" s="276"/>
      <c r="E8" s="276"/>
      <c r="F8" s="276"/>
      <c r="G8" s="276"/>
      <c r="H8" s="277"/>
      <c r="I8" s="108" t="s">
        <v>47</v>
      </c>
      <c r="J8" s="110" t="s">
        <v>37</v>
      </c>
      <c r="K8" s="110"/>
      <c r="L8" s="110"/>
      <c r="M8" s="110"/>
      <c r="N8" s="110"/>
      <c r="O8" s="110"/>
      <c r="P8" s="67"/>
    </row>
    <row r="9" spans="1:16" ht="15.75" customHeight="1" thickBot="1">
      <c r="A9" s="98">
        <v>9</v>
      </c>
      <c r="B9" s="111" t="s">
        <v>48</v>
      </c>
      <c r="C9" s="263" t="str">
        <f>'Calc Front Sheet'!E5</f>
        <v>EpiChlorohydrin Scrubber Design</v>
      </c>
      <c r="D9" s="264"/>
      <c r="E9" s="264"/>
      <c r="F9" s="264"/>
      <c r="G9" s="264"/>
      <c r="H9" s="265"/>
      <c r="I9" s="108" t="s">
        <v>49</v>
      </c>
      <c r="J9" s="110" t="s">
        <v>38</v>
      </c>
      <c r="K9" s="110"/>
      <c r="L9" s="110"/>
      <c r="M9" s="110"/>
      <c r="N9" s="110"/>
      <c r="O9" s="110"/>
      <c r="P9" s="67"/>
    </row>
    <row r="10" spans="1:16" ht="17.25" customHeight="1" thickBot="1">
      <c r="A10" s="98">
        <v>10</v>
      </c>
      <c r="B10" s="53"/>
      <c r="C10" s="54"/>
      <c r="D10" s="54"/>
      <c r="E10" s="54"/>
      <c r="F10" s="54"/>
      <c r="G10" s="54"/>
      <c r="H10" s="54"/>
      <c r="I10" s="112" t="s">
        <v>50</v>
      </c>
      <c r="J10" s="110" t="s">
        <v>38</v>
      </c>
      <c r="K10" s="113"/>
      <c r="L10" s="113"/>
      <c r="M10" s="113"/>
      <c r="N10" s="113"/>
      <c r="O10" s="113"/>
      <c r="P10" s="67"/>
    </row>
    <row r="11" spans="1:16" ht="21" customHeight="1">
      <c r="A11" s="114">
        <v>11</v>
      </c>
      <c r="B11" s="115" t="s">
        <v>51</v>
      </c>
      <c r="C11" s="116"/>
      <c r="D11" s="116"/>
      <c r="E11" s="116"/>
      <c r="F11" s="117"/>
      <c r="G11" s="117"/>
      <c r="H11" s="117"/>
      <c r="I11" s="117"/>
      <c r="J11" s="117"/>
      <c r="K11" s="117"/>
      <c r="L11" s="117"/>
      <c r="M11" s="117"/>
      <c r="N11" s="117"/>
      <c r="O11" s="117"/>
      <c r="P11" s="67"/>
    </row>
    <row r="12" spans="1:16">
      <c r="A12" s="98">
        <v>12</v>
      </c>
      <c r="B12" s="118" t="s">
        <v>52</v>
      </c>
      <c r="C12" s="266" t="s">
        <v>53</v>
      </c>
      <c r="D12" s="266"/>
      <c r="E12" s="266"/>
      <c r="F12" s="266"/>
      <c r="G12" s="266"/>
      <c r="H12" s="266"/>
      <c r="I12" s="266"/>
      <c r="J12" s="266"/>
      <c r="K12" s="266"/>
      <c r="L12" s="266"/>
      <c r="M12" s="266"/>
      <c r="N12" s="266"/>
      <c r="O12" s="266"/>
      <c r="P12" s="67"/>
    </row>
    <row r="13" spans="1:16">
      <c r="A13" s="98">
        <v>13</v>
      </c>
      <c r="B13" s="118" t="s">
        <v>54</v>
      </c>
      <c r="C13" s="266" t="s">
        <v>55</v>
      </c>
      <c r="D13" s="266"/>
      <c r="E13" s="266"/>
      <c r="F13" s="266"/>
      <c r="G13" s="266"/>
      <c r="H13" s="266"/>
      <c r="I13" s="266"/>
      <c r="J13" s="266"/>
      <c r="K13" s="266"/>
      <c r="L13" s="266"/>
      <c r="M13" s="266"/>
      <c r="N13" s="266"/>
      <c r="O13" s="266"/>
      <c r="P13" s="67"/>
    </row>
    <row r="14" spans="1:16">
      <c r="A14" s="98">
        <v>14</v>
      </c>
      <c r="B14" s="118" t="s">
        <v>56</v>
      </c>
      <c r="C14" s="267"/>
      <c r="D14" s="267"/>
      <c r="E14" s="267"/>
      <c r="F14" s="267"/>
      <c r="G14" s="267"/>
      <c r="H14" s="267"/>
      <c r="I14" s="267"/>
      <c r="J14" s="267"/>
      <c r="K14" s="267"/>
      <c r="L14" s="267"/>
      <c r="M14" s="267"/>
      <c r="N14" s="267"/>
      <c r="O14" s="267"/>
      <c r="P14" s="67"/>
    </row>
    <row r="15" spans="1:16">
      <c r="A15" s="98">
        <v>15</v>
      </c>
      <c r="B15" s="118" t="s">
        <v>57</v>
      </c>
      <c r="C15" s="267"/>
      <c r="D15" s="267"/>
      <c r="E15" s="267"/>
      <c r="F15" s="267"/>
      <c r="G15" s="267"/>
      <c r="H15" s="267"/>
      <c r="I15" s="267"/>
      <c r="J15" s="267"/>
      <c r="K15" s="267"/>
      <c r="L15" s="267"/>
      <c r="M15" s="267"/>
      <c r="N15" s="267"/>
      <c r="O15" s="267"/>
      <c r="P15" s="67"/>
    </row>
    <row r="16" spans="1:16">
      <c r="A16" s="98">
        <v>16</v>
      </c>
      <c r="B16" s="118" t="s">
        <v>58</v>
      </c>
      <c r="C16" s="267"/>
      <c r="D16" s="267"/>
      <c r="E16" s="267"/>
      <c r="F16" s="267"/>
      <c r="G16" s="267"/>
      <c r="H16" s="267"/>
      <c r="I16" s="267"/>
      <c r="J16" s="267"/>
      <c r="K16" s="267"/>
      <c r="L16" s="267"/>
      <c r="M16" s="267"/>
      <c r="N16" s="267"/>
      <c r="O16" s="267"/>
      <c r="P16" s="67"/>
    </row>
    <row r="17" spans="1:16" ht="15" thickBot="1">
      <c r="A17" s="98">
        <v>17</v>
      </c>
      <c r="B17" s="119" t="s">
        <v>59</v>
      </c>
      <c r="C17" s="262"/>
      <c r="D17" s="262"/>
      <c r="E17" s="262"/>
      <c r="F17" s="262"/>
      <c r="G17" s="262"/>
      <c r="H17" s="262"/>
      <c r="I17" s="262"/>
      <c r="J17" s="262"/>
      <c r="K17" s="262"/>
      <c r="L17" s="262"/>
      <c r="M17" s="262"/>
      <c r="N17" s="262"/>
      <c r="O17" s="262"/>
      <c r="P17" s="67"/>
    </row>
    <row r="18" spans="1:16" ht="21" customHeight="1">
      <c r="A18" s="114">
        <v>18</v>
      </c>
      <c r="B18" s="120" t="s">
        <v>60</v>
      </c>
      <c r="C18" s="41"/>
      <c r="D18" s="41"/>
      <c r="E18" s="41"/>
      <c r="F18" s="41"/>
      <c r="G18" s="41"/>
      <c r="H18" s="41"/>
      <c r="I18" s="41"/>
      <c r="J18" s="41"/>
      <c r="K18" s="41"/>
      <c r="L18" s="41"/>
      <c r="M18" s="41"/>
      <c r="N18" s="41"/>
      <c r="O18" s="41"/>
      <c r="P18" s="67"/>
    </row>
    <row r="19" spans="1:16">
      <c r="A19" s="98">
        <v>19</v>
      </c>
      <c r="B19" s="51"/>
      <c r="C19" s="43"/>
      <c r="D19" s="43"/>
      <c r="E19" s="43"/>
      <c r="F19" s="43"/>
      <c r="G19" s="43"/>
      <c r="H19" s="43"/>
      <c r="I19" s="43"/>
      <c r="J19" s="43"/>
      <c r="K19" s="43"/>
      <c r="L19" s="43"/>
      <c r="M19" s="43"/>
      <c r="N19" s="43"/>
      <c r="O19" s="43"/>
      <c r="P19" s="67"/>
    </row>
    <row r="20" spans="1:16">
      <c r="A20" s="98">
        <v>20</v>
      </c>
      <c r="B20" s="51"/>
      <c r="C20" s="43"/>
      <c r="D20" s="43"/>
      <c r="E20" s="43"/>
      <c r="F20" s="43"/>
      <c r="G20" s="43"/>
      <c r="H20" s="43"/>
      <c r="I20" s="43"/>
      <c r="J20" s="43"/>
      <c r="K20" s="43"/>
      <c r="L20" s="43"/>
      <c r="M20" s="43"/>
      <c r="N20" s="43"/>
      <c r="O20" s="43"/>
      <c r="P20" s="67"/>
    </row>
    <row r="21" spans="1:16">
      <c r="A21" s="98">
        <v>21</v>
      </c>
      <c r="B21" s="51"/>
      <c r="C21" s="43"/>
      <c r="D21" s="43"/>
      <c r="E21" s="43"/>
      <c r="F21" s="43"/>
      <c r="G21" s="43"/>
      <c r="H21" s="43"/>
      <c r="I21" s="43"/>
      <c r="J21" s="43"/>
      <c r="K21" s="43"/>
      <c r="L21" s="43"/>
      <c r="M21" s="43"/>
      <c r="N21" s="43"/>
      <c r="O21" s="43"/>
      <c r="P21" s="67"/>
    </row>
    <row r="22" spans="1:16">
      <c r="A22" s="98">
        <v>22</v>
      </c>
      <c r="B22" s="51"/>
      <c r="C22" s="43"/>
      <c r="D22" s="43"/>
      <c r="E22" s="43"/>
      <c r="F22" s="43"/>
      <c r="G22" s="43"/>
      <c r="H22" s="43"/>
      <c r="I22" s="43"/>
      <c r="J22" s="43"/>
      <c r="K22" s="43"/>
      <c r="L22" s="43"/>
      <c r="M22" s="43"/>
      <c r="N22" s="43"/>
      <c r="O22" s="43"/>
      <c r="P22" s="67"/>
    </row>
    <row r="23" spans="1:16" ht="118.5" customHeight="1">
      <c r="A23" s="98">
        <v>23</v>
      </c>
      <c r="B23" s="51"/>
      <c r="C23" s="43"/>
      <c r="D23" s="43"/>
      <c r="E23" s="43"/>
      <c r="F23" s="43"/>
      <c r="G23" s="43"/>
      <c r="H23" s="43"/>
      <c r="I23" s="43"/>
      <c r="J23" s="43"/>
      <c r="K23" s="43"/>
      <c r="L23" s="43"/>
      <c r="M23" s="43"/>
      <c r="N23" s="43"/>
      <c r="O23" s="43"/>
      <c r="P23" s="67"/>
    </row>
    <row r="24" spans="1:16">
      <c r="A24" s="98">
        <v>24</v>
      </c>
      <c r="B24" s="51"/>
      <c r="C24" s="43"/>
      <c r="D24" s="43"/>
      <c r="E24" s="43"/>
      <c r="F24" s="43"/>
      <c r="G24" s="43"/>
      <c r="H24" s="43"/>
      <c r="I24" s="43"/>
      <c r="J24" s="43"/>
      <c r="K24" s="43"/>
      <c r="L24" s="43"/>
      <c r="M24" s="43"/>
      <c r="N24" s="43"/>
      <c r="O24" s="43"/>
      <c r="P24" s="67"/>
    </row>
    <row r="25" spans="1:16">
      <c r="A25" s="98">
        <v>25</v>
      </c>
      <c r="B25" s="51"/>
      <c r="C25" s="43"/>
      <c r="D25" s="43"/>
      <c r="E25" s="43"/>
      <c r="F25" s="43"/>
      <c r="G25" s="43"/>
      <c r="H25" s="43"/>
      <c r="I25" s="43"/>
      <c r="J25" s="43"/>
      <c r="K25" s="43"/>
      <c r="L25" s="43"/>
      <c r="M25" s="43"/>
      <c r="N25" s="43"/>
      <c r="O25" s="43"/>
      <c r="P25" s="67"/>
    </row>
    <row r="26" spans="1:16" ht="15" thickBot="1">
      <c r="A26" s="98">
        <v>26</v>
      </c>
      <c r="B26" s="53"/>
      <c r="C26" s="54"/>
      <c r="D26" s="54"/>
      <c r="E26" s="54"/>
      <c r="F26" s="54"/>
      <c r="G26" s="54"/>
      <c r="H26" s="54"/>
      <c r="I26" s="54"/>
      <c r="J26" s="54"/>
      <c r="K26" s="54"/>
      <c r="L26" s="54"/>
      <c r="M26" s="54"/>
      <c r="N26" s="54"/>
      <c r="O26" s="54"/>
      <c r="P26" s="67"/>
    </row>
    <row r="27" spans="1:16" ht="21" customHeight="1">
      <c r="A27" s="114">
        <v>27</v>
      </c>
      <c r="B27" s="120" t="s">
        <v>61</v>
      </c>
      <c r="C27" s="41"/>
      <c r="D27" s="41"/>
      <c r="E27" s="41"/>
      <c r="F27" s="41"/>
      <c r="G27" s="41"/>
      <c r="H27" s="41"/>
      <c r="I27" s="41"/>
      <c r="J27" s="41"/>
      <c r="K27" s="41"/>
      <c r="L27" s="41"/>
      <c r="M27" s="41"/>
      <c r="N27" s="41"/>
      <c r="O27" s="41"/>
      <c r="P27" s="67"/>
    </row>
    <row r="28" spans="1:16">
      <c r="A28" s="98">
        <v>28</v>
      </c>
      <c r="B28" s="51" t="s">
        <v>62</v>
      </c>
      <c r="C28" s="43"/>
      <c r="D28" s="43"/>
      <c r="E28" s="43"/>
      <c r="F28" s="43"/>
      <c r="G28" s="43"/>
      <c r="H28" s="43"/>
      <c r="I28" s="43"/>
      <c r="J28" s="43"/>
      <c r="K28" s="43"/>
      <c r="L28" s="43"/>
      <c r="M28" s="43"/>
      <c r="N28" s="43"/>
      <c r="O28" s="43"/>
      <c r="P28" s="67"/>
    </row>
    <row r="29" spans="1:16">
      <c r="A29" s="98">
        <v>29</v>
      </c>
      <c r="B29" s="51"/>
      <c r="C29" s="43"/>
      <c r="D29" s="43"/>
      <c r="E29" s="43"/>
      <c r="F29" s="43"/>
      <c r="G29" s="43"/>
      <c r="H29" s="43"/>
      <c r="I29" s="43"/>
      <c r="J29" s="43"/>
      <c r="K29" s="43"/>
      <c r="L29" s="43"/>
      <c r="M29" s="43"/>
      <c r="N29" s="43"/>
      <c r="O29" s="43"/>
      <c r="P29" s="67"/>
    </row>
    <row r="30" spans="1:16">
      <c r="A30" s="98">
        <v>30</v>
      </c>
      <c r="B30" s="51"/>
      <c r="C30" s="43"/>
      <c r="D30" s="43"/>
      <c r="E30" s="43"/>
      <c r="F30" s="43"/>
      <c r="G30" s="43"/>
      <c r="H30" s="43"/>
      <c r="I30" s="43"/>
      <c r="J30" s="43"/>
      <c r="K30" s="43"/>
      <c r="L30" s="43"/>
      <c r="M30" s="43"/>
      <c r="N30" s="43"/>
      <c r="O30" s="43"/>
      <c r="P30" s="67"/>
    </row>
    <row r="31" spans="1:16">
      <c r="A31" s="98">
        <v>31</v>
      </c>
      <c r="B31" s="51"/>
      <c r="C31" s="43"/>
      <c r="D31" s="43"/>
      <c r="E31" s="43"/>
      <c r="F31" s="43"/>
      <c r="G31" s="43"/>
      <c r="H31" s="43"/>
      <c r="I31" s="43"/>
      <c r="J31" s="43"/>
      <c r="K31" s="43"/>
      <c r="L31" s="43"/>
      <c r="M31" s="43"/>
      <c r="N31" s="43"/>
      <c r="O31" s="43"/>
      <c r="P31" s="67"/>
    </row>
    <row r="32" spans="1:16">
      <c r="A32" s="98">
        <v>32</v>
      </c>
      <c r="B32" s="51"/>
      <c r="C32" s="43"/>
      <c r="D32" s="43"/>
      <c r="E32" s="43"/>
      <c r="F32" s="43"/>
      <c r="G32" s="43"/>
      <c r="H32" s="43"/>
      <c r="I32" s="43"/>
      <c r="J32" s="43"/>
      <c r="K32" s="43"/>
      <c r="L32" s="43"/>
      <c r="M32" s="43"/>
      <c r="N32" s="43"/>
      <c r="O32" s="43"/>
      <c r="P32" s="67"/>
    </row>
    <row r="33" spans="1:16">
      <c r="A33" s="98">
        <v>33</v>
      </c>
      <c r="B33" s="51"/>
      <c r="C33" s="43"/>
      <c r="D33" s="43"/>
      <c r="E33" s="43"/>
      <c r="F33" s="43"/>
      <c r="G33" s="43"/>
      <c r="H33" s="43"/>
      <c r="I33" s="43"/>
      <c r="J33" s="43"/>
      <c r="K33" s="43"/>
      <c r="L33" s="43"/>
      <c r="M33" s="43"/>
      <c r="N33" s="43"/>
      <c r="O33" s="43"/>
      <c r="P33" s="67"/>
    </row>
    <row r="34" spans="1:16">
      <c r="A34" s="98">
        <v>34</v>
      </c>
      <c r="B34" s="51"/>
      <c r="C34" s="43"/>
      <c r="D34" s="43"/>
      <c r="E34" s="43"/>
      <c r="F34" s="43"/>
      <c r="G34" s="43"/>
      <c r="H34" s="43"/>
      <c r="I34" s="43"/>
      <c r="J34" s="43"/>
      <c r="K34" s="43"/>
      <c r="L34" s="43"/>
      <c r="M34" s="43"/>
      <c r="N34" s="43"/>
      <c r="O34" s="43"/>
      <c r="P34" s="67"/>
    </row>
    <row r="35" spans="1:16" ht="15" thickBot="1">
      <c r="A35" s="98">
        <v>35</v>
      </c>
      <c r="B35" s="53"/>
      <c r="C35" s="54"/>
      <c r="D35" s="54"/>
      <c r="E35" s="54"/>
      <c r="F35" s="54"/>
      <c r="G35" s="54"/>
      <c r="H35" s="54"/>
      <c r="I35" s="54"/>
      <c r="J35" s="54"/>
      <c r="K35" s="54"/>
      <c r="L35" s="54"/>
      <c r="M35" s="54"/>
      <c r="N35" s="54"/>
      <c r="O35" s="54"/>
      <c r="P35" s="67"/>
    </row>
    <row r="36" spans="1:16" ht="21" customHeight="1">
      <c r="A36" s="114">
        <v>36</v>
      </c>
      <c r="B36" s="120" t="s">
        <v>63</v>
      </c>
      <c r="C36" s="41"/>
      <c r="D36" s="41"/>
      <c r="E36" s="41"/>
      <c r="F36" s="41"/>
      <c r="G36" s="41"/>
      <c r="H36" s="41"/>
      <c r="I36" s="41"/>
      <c r="J36" s="41"/>
      <c r="K36" s="41"/>
      <c r="L36" s="41"/>
      <c r="M36" s="41"/>
      <c r="N36" s="41"/>
      <c r="O36" s="41"/>
      <c r="P36" s="67"/>
    </row>
    <row r="37" spans="1:16">
      <c r="A37" s="98">
        <v>37</v>
      </c>
      <c r="B37" s="51" t="s">
        <v>64</v>
      </c>
      <c r="C37" s="43"/>
      <c r="D37" s="43"/>
      <c r="E37" s="43"/>
      <c r="F37" s="43"/>
      <c r="G37" s="43"/>
      <c r="H37" s="43"/>
      <c r="I37" s="43"/>
      <c r="J37" s="43"/>
      <c r="K37" s="43"/>
      <c r="L37" s="43"/>
      <c r="M37" s="43"/>
      <c r="N37" s="43"/>
      <c r="O37" s="43"/>
      <c r="P37" s="67"/>
    </row>
    <row r="38" spans="1:16">
      <c r="A38" s="98">
        <v>38</v>
      </c>
      <c r="B38" s="51" t="s">
        <v>65</v>
      </c>
      <c r="C38" s="43"/>
      <c r="D38" s="43"/>
      <c r="E38" s="43"/>
      <c r="F38" s="43"/>
      <c r="G38" s="43"/>
      <c r="H38" s="43"/>
      <c r="I38" s="43"/>
      <c r="J38" s="43"/>
      <c r="K38" s="43"/>
      <c r="L38" s="43"/>
      <c r="M38" s="43"/>
      <c r="N38" s="43"/>
      <c r="O38" s="43"/>
      <c r="P38" s="67"/>
    </row>
    <row r="39" spans="1:16">
      <c r="A39" s="98">
        <v>39</v>
      </c>
      <c r="B39" s="51" t="s">
        <v>66</v>
      </c>
      <c r="C39" s="43"/>
      <c r="D39" s="43"/>
      <c r="E39" s="43"/>
      <c r="F39" s="43"/>
      <c r="G39" s="43"/>
      <c r="H39" s="43"/>
      <c r="I39" s="43"/>
      <c r="J39" s="43"/>
      <c r="K39" s="43"/>
      <c r="L39" s="43"/>
      <c r="M39" s="43"/>
      <c r="N39" s="43"/>
      <c r="O39" s="43"/>
      <c r="P39" s="67"/>
    </row>
    <row r="40" spans="1:16">
      <c r="A40" s="98">
        <v>40</v>
      </c>
      <c r="B40" s="51"/>
      <c r="C40" s="43"/>
      <c r="D40" s="43"/>
      <c r="E40" s="43"/>
      <c r="F40" s="43"/>
      <c r="G40" s="43"/>
      <c r="H40" s="43"/>
      <c r="I40" s="43"/>
      <c r="J40" s="43"/>
      <c r="K40" s="43"/>
      <c r="L40" s="43"/>
      <c r="M40" s="43"/>
      <c r="N40" s="43"/>
      <c r="O40" s="43"/>
      <c r="P40" s="67"/>
    </row>
    <row r="41" spans="1:16">
      <c r="A41" s="98">
        <v>41</v>
      </c>
      <c r="B41" s="51"/>
      <c r="C41" s="43"/>
      <c r="D41" s="43"/>
      <c r="E41" s="43"/>
      <c r="F41" s="43"/>
      <c r="G41" s="43"/>
      <c r="H41" s="43"/>
      <c r="I41" s="43"/>
      <c r="J41" s="43"/>
      <c r="K41" s="43"/>
      <c r="L41" s="43"/>
      <c r="M41" s="43"/>
      <c r="N41" s="43"/>
      <c r="O41" s="43"/>
      <c r="P41" s="67"/>
    </row>
    <row r="42" spans="1:16">
      <c r="A42" s="98">
        <v>42</v>
      </c>
      <c r="B42" s="51"/>
      <c r="C42" s="43"/>
      <c r="D42" s="43"/>
      <c r="E42" s="43"/>
      <c r="F42" s="43"/>
      <c r="G42" s="43"/>
      <c r="H42" s="43"/>
      <c r="I42" s="43"/>
      <c r="J42" s="43"/>
      <c r="K42" s="43"/>
      <c r="L42" s="43"/>
      <c r="M42" s="43"/>
      <c r="N42" s="43"/>
      <c r="O42" s="43"/>
      <c r="P42" s="67"/>
    </row>
    <row r="43" spans="1:16">
      <c r="A43" s="98">
        <v>43</v>
      </c>
      <c r="B43" s="51"/>
      <c r="C43" s="43"/>
      <c r="D43" s="43"/>
      <c r="E43" s="43"/>
      <c r="F43" s="43"/>
      <c r="G43" s="43"/>
      <c r="H43" s="43"/>
      <c r="I43" s="43"/>
      <c r="J43" s="43"/>
      <c r="K43" s="43"/>
      <c r="L43" s="43"/>
      <c r="M43" s="43"/>
      <c r="N43" s="43"/>
      <c r="O43" s="43"/>
      <c r="P43" s="67"/>
    </row>
    <row r="44" spans="1:16" ht="15" thickBot="1">
      <c r="A44" s="98">
        <v>44</v>
      </c>
      <c r="B44" s="53"/>
      <c r="C44" s="54"/>
      <c r="D44" s="54"/>
      <c r="E44" s="54"/>
      <c r="F44" s="54"/>
      <c r="G44" s="54"/>
      <c r="H44" s="54"/>
      <c r="I44" s="54"/>
      <c r="J44" s="54"/>
      <c r="K44" s="54"/>
      <c r="L44" s="54"/>
      <c r="M44" s="54"/>
      <c r="N44" s="54"/>
      <c r="O44" s="54"/>
      <c r="P44" s="67"/>
    </row>
    <row r="45" spans="1:16" ht="21" customHeight="1">
      <c r="A45" s="121">
        <v>45</v>
      </c>
      <c r="B45" s="120" t="s">
        <v>67</v>
      </c>
      <c r="C45" s="41"/>
      <c r="D45" s="41"/>
      <c r="E45" s="41"/>
      <c r="F45" s="41"/>
      <c r="G45" s="41"/>
      <c r="H45" s="41"/>
      <c r="I45" s="41"/>
      <c r="J45" s="41"/>
      <c r="K45" s="41"/>
      <c r="L45" s="41"/>
      <c r="M45" s="41"/>
      <c r="N45" s="41"/>
      <c r="O45" s="41"/>
      <c r="P45" s="67"/>
    </row>
    <row r="46" spans="1:16">
      <c r="A46" s="122">
        <v>46</v>
      </c>
      <c r="B46" s="51"/>
      <c r="C46" s="43"/>
      <c r="D46" s="43"/>
      <c r="E46" s="43"/>
      <c r="F46" s="43"/>
      <c r="G46" s="43"/>
      <c r="H46" s="43"/>
      <c r="I46" s="43"/>
      <c r="J46" s="43"/>
      <c r="K46" s="43"/>
      <c r="L46" s="43"/>
      <c r="M46" s="43"/>
      <c r="N46" s="43"/>
      <c r="O46" s="43"/>
      <c r="P46" s="67"/>
    </row>
    <row r="47" spans="1:16">
      <c r="A47" s="122">
        <v>47</v>
      </c>
      <c r="B47" s="51"/>
      <c r="C47" s="43"/>
      <c r="D47" s="43"/>
      <c r="E47" s="43"/>
      <c r="F47" s="43"/>
      <c r="G47" s="43"/>
      <c r="H47" s="43"/>
      <c r="I47" s="43"/>
      <c r="J47" s="43"/>
      <c r="K47" s="43"/>
      <c r="L47" s="43"/>
      <c r="M47" s="43"/>
      <c r="N47" s="43"/>
      <c r="O47" s="43"/>
      <c r="P47" s="67"/>
    </row>
    <row r="48" spans="1:16">
      <c r="A48" s="122">
        <v>48</v>
      </c>
      <c r="B48" s="51"/>
      <c r="C48" s="43"/>
      <c r="D48" s="43"/>
      <c r="E48" s="43"/>
      <c r="F48" s="43"/>
      <c r="G48" s="43"/>
      <c r="H48" s="43"/>
      <c r="I48" s="43"/>
      <c r="J48" s="43"/>
      <c r="K48" s="43"/>
      <c r="L48" s="43"/>
      <c r="M48" s="43"/>
      <c r="N48" s="43"/>
      <c r="O48" s="43"/>
      <c r="P48" s="67"/>
    </row>
    <row r="49" spans="1:16">
      <c r="A49" s="122">
        <v>49</v>
      </c>
      <c r="B49" s="51"/>
      <c r="C49" s="43"/>
      <c r="D49" s="43"/>
      <c r="E49" s="43"/>
      <c r="F49" s="43"/>
      <c r="G49" s="43"/>
      <c r="H49" s="43"/>
      <c r="I49" s="43"/>
      <c r="J49" s="43"/>
      <c r="K49" s="43"/>
      <c r="L49" s="43"/>
      <c r="M49" s="43"/>
      <c r="N49" s="43"/>
      <c r="O49" s="43"/>
      <c r="P49" s="67"/>
    </row>
    <row r="50" spans="1:16">
      <c r="A50" s="122">
        <v>50</v>
      </c>
      <c r="B50" s="51"/>
      <c r="C50" s="43"/>
      <c r="D50" s="43"/>
      <c r="E50" s="43"/>
      <c r="F50" s="43"/>
      <c r="G50" s="43"/>
      <c r="H50" s="43"/>
      <c r="I50" s="43"/>
      <c r="J50" s="43"/>
      <c r="K50" s="43"/>
      <c r="L50" s="43"/>
      <c r="M50" s="43"/>
      <c r="N50" s="43"/>
      <c r="O50" s="43"/>
      <c r="P50" s="67"/>
    </row>
    <row r="51" spans="1:16">
      <c r="A51" s="122">
        <v>51</v>
      </c>
      <c r="B51" s="51"/>
      <c r="C51" s="43"/>
      <c r="D51" s="43"/>
      <c r="E51" s="43"/>
      <c r="F51" s="43"/>
      <c r="G51" s="43"/>
      <c r="H51" s="43"/>
      <c r="I51" s="43"/>
      <c r="J51" s="43"/>
      <c r="K51" s="43"/>
      <c r="L51" s="43"/>
      <c r="M51" s="43"/>
      <c r="N51" s="43"/>
      <c r="O51" s="43"/>
      <c r="P51" s="67"/>
    </row>
    <row r="52" spans="1:16">
      <c r="A52" s="122">
        <v>52</v>
      </c>
      <c r="B52" s="51"/>
      <c r="C52" s="43"/>
      <c r="D52" s="43"/>
      <c r="E52" s="43"/>
      <c r="F52" s="43"/>
      <c r="G52" s="43"/>
      <c r="H52" s="43"/>
      <c r="I52" s="43"/>
      <c r="J52" s="43"/>
      <c r="K52" s="43"/>
      <c r="L52" s="43"/>
      <c r="M52" s="43"/>
      <c r="N52" s="43"/>
      <c r="O52" s="43"/>
      <c r="P52" s="67"/>
    </row>
    <row r="53" spans="1:16" ht="15" thickBot="1">
      <c r="A53" s="122">
        <v>53</v>
      </c>
      <c r="B53" s="53"/>
      <c r="C53" s="54"/>
      <c r="D53" s="54"/>
      <c r="E53" s="54"/>
      <c r="F53" s="54"/>
      <c r="G53" s="54"/>
      <c r="H53" s="54"/>
      <c r="I53" s="54"/>
      <c r="J53" s="54"/>
      <c r="K53" s="54"/>
      <c r="L53" s="54"/>
      <c r="M53" s="54"/>
      <c r="N53" s="54"/>
      <c r="O53" s="54"/>
      <c r="P53" s="67"/>
    </row>
    <row r="54" spans="1:16" ht="15.95">
      <c r="A54" s="122">
        <v>54</v>
      </c>
      <c r="B54" s="123" t="s">
        <v>68</v>
      </c>
      <c r="C54" s="41"/>
      <c r="D54" s="41"/>
      <c r="E54" s="41"/>
      <c r="F54" s="41"/>
      <c r="G54" s="41"/>
      <c r="H54" s="41"/>
      <c r="I54" s="41"/>
      <c r="J54" s="41"/>
      <c r="K54" s="41"/>
      <c r="L54" s="41"/>
      <c r="M54" s="41"/>
      <c r="N54" s="41"/>
      <c r="O54" s="41"/>
      <c r="P54" s="67"/>
    </row>
    <row r="55" spans="1:16">
      <c r="A55" s="122">
        <v>55</v>
      </c>
      <c r="B55" s="51"/>
      <c r="C55" s="43"/>
      <c r="D55" s="43"/>
      <c r="E55" s="43"/>
      <c r="F55" s="43"/>
      <c r="G55" s="43"/>
      <c r="H55" s="43"/>
      <c r="I55" s="43"/>
      <c r="J55" s="43"/>
      <c r="K55" s="43"/>
      <c r="L55" s="43"/>
      <c r="M55" s="43"/>
      <c r="N55" s="43"/>
      <c r="O55" s="43"/>
      <c r="P55" s="67"/>
    </row>
    <row r="56" spans="1:16">
      <c r="A56" s="122">
        <v>56</v>
      </c>
      <c r="B56" s="51" t="s">
        <v>69</v>
      </c>
      <c r="C56" s="43"/>
      <c r="D56" s="43"/>
      <c r="E56" s="43"/>
      <c r="F56" s="43"/>
      <c r="G56" s="43"/>
      <c r="H56" s="43"/>
      <c r="I56" s="43"/>
      <c r="J56" s="43"/>
      <c r="K56" s="43"/>
      <c r="L56" s="43"/>
      <c r="M56" s="43"/>
      <c r="N56" s="43"/>
      <c r="O56" s="43"/>
      <c r="P56" s="67"/>
    </row>
    <row r="57" spans="1:16">
      <c r="A57" s="122">
        <v>57</v>
      </c>
      <c r="B57" s="51" t="s">
        <v>70</v>
      </c>
      <c r="C57" s="43"/>
      <c r="D57" s="43"/>
      <c r="E57" s="43"/>
      <c r="F57" s="43"/>
      <c r="G57" s="43"/>
      <c r="H57" s="43"/>
      <c r="I57" s="43"/>
      <c r="J57" s="43"/>
      <c r="K57" s="43"/>
      <c r="L57" s="43"/>
      <c r="M57" s="43"/>
      <c r="N57" s="43"/>
      <c r="O57" s="43"/>
      <c r="P57" s="67"/>
    </row>
    <row r="58" spans="1:16">
      <c r="A58" s="122">
        <v>58</v>
      </c>
      <c r="B58" s="51"/>
      <c r="C58" s="43"/>
      <c r="D58" s="43"/>
      <c r="E58" s="43"/>
      <c r="F58" s="43"/>
      <c r="G58" s="43"/>
      <c r="H58" s="43"/>
      <c r="I58" s="43"/>
      <c r="J58" s="43"/>
      <c r="K58" s="43"/>
      <c r="L58" s="43"/>
      <c r="M58" s="43"/>
      <c r="N58" s="43"/>
      <c r="O58" s="43"/>
      <c r="P58" s="67"/>
    </row>
    <row r="59" spans="1:16">
      <c r="A59" s="122">
        <v>59</v>
      </c>
      <c r="B59" s="203" t="s">
        <v>71</v>
      </c>
      <c r="C59" s="43"/>
      <c r="D59" s="43"/>
      <c r="E59" s="43"/>
      <c r="F59" s="43"/>
      <c r="G59" s="43"/>
      <c r="H59" s="43"/>
      <c r="I59" s="43"/>
      <c r="J59" s="43"/>
      <c r="K59" s="43"/>
      <c r="L59" s="43"/>
      <c r="M59" s="43"/>
      <c r="N59" s="43"/>
      <c r="O59" s="43"/>
      <c r="P59" s="67"/>
    </row>
    <row r="60" spans="1:16">
      <c r="A60" s="122">
        <v>60</v>
      </c>
      <c r="B60" s="51"/>
      <c r="C60" s="43"/>
      <c r="D60" s="43"/>
      <c r="E60" s="43"/>
      <c r="F60" s="43"/>
      <c r="G60" s="43"/>
      <c r="H60" s="43"/>
      <c r="I60" s="43"/>
      <c r="J60" s="43"/>
      <c r="K60" s="43"/>
      <c r="L60" s="43"/>
      <c r="M60" s="43"/>
      <c r="N60" s="43"/>
      <c r="O60" s="43"/>
      <c r="P60" s="67"/>
    </row>
    <row r="61" spans="1:16">
      <c r="A61" s="122">
        <v>61</v>
      </c>
      <c r="B61" s="51"/>
      <c r="C61" s="43"/>
      <c r="D61" s="43"/>
      <c r="E61" s="43"/>
      <c r="F61" s="43"/>
      <c r="G61" s="43"/>
      <c r="H61" s="43"/>
      <c r="I61" s="43"/>
      <c r="J61" s="43"/>
      <c r="K61" s="43"/>
      <c r="L61" s="43"/>
      <c r="M61" s="43"/>
      <c r="N61" s="43"/>
      <c r="O61" s="43"/>
      <c r="P61" s="67"/>
    </row>
    <row r="62" spans="1:16" ht="15" thickBot="1">
      <c r="A62" s="122">
        <v>62</v>
      </c>
      <c r="B62" s="53"/>
      <c r="C62" s="54"/>
      <c r="D62" s="54"/>
      <c r="E62" s="54"/>
      <c r="F62" s="54"/>
      <c r="G62" s="54"/>
      <c r="H62" s="54"/>
      <c r="I62" s="54"/>
      <c r="J62" s="54"/>
      <c r="K62" s="54"/>
      <c r="L62" s="54"/>
      <c r="M62" s="54"/>
      <c r="N62" s="54"/>
      <c r="O62" s="54"/>
      <c r="P62" s="94"/>
    </row>
    <row r="63" spans="1:16">
      <c r="A63" s="97"/>
      <c r="B63" s="97"/>
      <c r="C63" s="97"/>
      <c r="D63" s="97"/>
      <c r="E63" s="97"/>
      <c r="F63" s="97"/>
      <c r="G63" s="97"/>
      <c r="H63" s="97"/>
      <c r="I63" s="97"/>
      <c r="J63" s="97"/>
      <c r="K63" s="97"/>
      <c r="L63" s="97"/>
      <c r="M63" s="97"/>
      <c r="N63" s="97"/>
      <c r="O63" s="97"/>
      <c r="P63" s="97"/>
    </row>
  </sheetData>
  <mergeCells count="12">
    <mergeCell ref="F3:J3"/>
    <mergeCell ref="G4:I4"/>
    <mergeCell ref="C7:H7"/>
    <mergeCell ref="C8:H8"/>
    <mergeCell ref="C6:H6"/>
    <mergeCell ref="C17:O17"/>
    <mergeCell ref="C9:H9"/>
    <mergeCell ref="C12:O12"/>
    <mergeCell ref="C13:O13"/>
    <mergeCell ref="C14:O14"/>
    <mergeCell ref="C15:O15"/>
    <mergeCell ref="C16:O16"/>
  </mergeCells>
  <pageMargins left="0.70866141732283472" right="0.70866141732283472" top="0.74803149606299213" bottom="0.74803149606299213" header="0.31496062992125984" footer="0.31496062992125984"/>
  <pageSetup paperSize="9" scale="60" orientation="portrait" r:id="rId1"/>
  <headerFooter>
    <oddHeader>&amp;CEPIMS Ref: 3.2.2.3.9.2 - Issue 1</oddHeader>
    <oddFooter>&amp;RTemplate Update Oct 2016</oddFooter>
  </headerFooter>
  <rowBreaks count="1" manualBreakCount="1">
    <brk id="63" max="16383" man="1"/>
  </rowBreaks>
  <colBreaks count="1" manualBreakCount="1">
    <brk id="16"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0AEC9-5450-4880-9376-452D17970B8F}">
  <dimension ref="A1:O220"/>
  <sheetViews>
    <sheetView view="pageBreakPreview" zoomScaleNormal="100" zoomScaleSheetLayoutView="100" workbookViewId="0">
      <selection activeCell="L11" sqref="L11"/>
    </sheetView>
  </sheetViews>
  <sheetFormatPr defaultColWidth="9.140625" defaultRowHeight="14.65"/>
  <cols>
    <col min="1" max="1" width="24.140625" customWidth="1"/>
    <col min="2" max="2" width="20" customWidth="1"/>
    <col min="3" max="3" width="20" bestFit="1" customWidth="1"/>
    <col min="4" max="4" width="17.5703125" bestFit="1" customWidth="1"/>
    <col min="5" max="5" width="21.140625" bestFit="1" customWidth="1"/>
    <col min="6" max="6" width="12.28515625" customWidth="1"/>
    <col min="7" max="7" width="11.28515625" customWidth="1"/>
    <col min="11" max="11" width="11.28515625" bestFit="1" customWidth="1"/>
    <col min="12" max="12" width="10.42578125" bestFit="1" customWidth="1"/>
  </cols>
  <sheetData>
    <row r="1" spans="1:15" ht="15.95">
      <c r="A1" s="167" t="s">
        <v>1</v>
      </c>
      <c r="B1" s="168"/>
      <c r="C1" s="168"/>
      <c r="D1" s="168"/>
      <c r="E1" s="168"/>
      <c r="F1" s="168"/>
      <c r="G1" s="169"/>
      <c r="H1" s="170" t="s">
        <v>72</v>
      </c>
      <c r="I1" s="171"/>
      <c r="J1" s="171"/>
      <c r="K1" s="172"/>
      <c r="L1" s="167" t="s">
        <v>73</v>
      </c>
      <c r="M1" s="173"/>
      <c r="N1" s="173"/>
      <c r="O1" s="174"/>
    </row>
    <row r="2" spans="1:15" ht="15" thickBot="1">
      <c r="A2" s="284" t="str">
        <f>'Calc Front Sheet'!K1</f>
        <v>P13PA &amp; AQN Production</v>
      </c>
      <c r="B2" s="285"/>
      <c r="C2" s="285"/>
      <c r="D2" s="285"/>
      <c r="E2" s="285"/>
      <c r="F2" s="285"/>
      <c r="G2" s="286"/>
      <c r="H2" s="284" t="str">
        <f>'Calc Front Sheet'!K2</f>
        <v>Z029</v>
      </c>
      <c r="I2" s="285"/>
      <c r="J2" s="285"/>
      <c r="K2" s="286"/>
      <c r="L2" s="284">
        <f>'Calc Front Sheet'!K3:M3</f>
        <v>0</v>
      </c>
      <c r="M2" s="285"/>
      <c r="N2" s="285"/>
      <c r="O2" s="286"/>
    </row>
    <row r="3" spans="1:15" ht="16.350000000000001" thickBot="1">
      <c r="A3" s="170" t="s">
        <v>11</v>
      </c>
      <c r="B3" s="7"/>
      <c r="C3" s="7"/>
      <c r="D3" s="7"/>
      <c r="E3" s="7"/>
      <c r="F3" s="7"/>
      <c r="G3" s="8"/>
      <c r="H3" s="10"/>
      <c r="I3" s="10"/>
      <c r="J3" s="10"/>
      <c r="K3" s="175" t="s">
        <v>74</v>
      </c>
      <c r="L3" s="28" t="s">
        <v>9</v>
      </c>
      <c r="M3" s="30">
        <v>3</v>
      </c>
      <c r="N3" s="27" t="s">
        <v>10</v>
      </c>
      <c r="O3" s="29">
        <v>5</v>
      </c>
    </row>
    <row r="4" spans="1:15">
      <c r="A4" s="287" t="str">
        <f>'Calc Front Sheet'!E5</f>
        <v>EpiChlorohydrin Scrubber Design</v>
      </c>
      <c r="B4" s="288"/>
      <c r="C4" s="288"/>
      <c r="D4" s="288"/>
      <c r="E4" s="288"/>
      <c r="F4" s="288"/>
      <c r="G4" s="289"/>
      <c r="H4" s="6" t="s">
        <v>75</v>
      </c>
      <c r="I4" s="7"/>
      <c r="J4" s="8"/>
      <c r="K4" s="290">
        <v>45484</v>
      </c>
      <c r="L4" s="10"/>
      <c r="M4" s="6"/>
      <c r="N4" s="7"/>
      <c r="O4" s="8"/>
    </row>
    <row r="5" spans="1:15" ht="15" thickBot="1">
      <c r="A5" s="287"/>
      <c r="B5" s="288"/>
      <c r="C5" s="288"/>
      <c r="D5" s="288"/>
      <c r="E5" s="288"/>
      <c r="F5" s="288"/>
      <c r="G5" s="289"/>
      <c r="H5" s="284" t="s">
        <v>37</v>
      </c>
      <c r="I5" s="285"/>
      <c r="J5" s="286"/>
      <c r="K5" s="291"/>
      <c r="L5" s="10"/>
      <c r="M5" s="9"/>
      <c r="N5" s="10"/>
      <c r="O5" s="11"/>
    </row>
    <row r="6" spans="1:15">
      <c r="A6" s="287"/>
      <c r="B6" s="288"/>
      <c r="C6" s="288"/>
      <c r="D6" s="288"/>
      <c r="E6" s="288"/>
      <c r="F6" s="288"/>
      <c r="G6" s="289"/>
      <c r="H6" s="6" t="s">
        <v>49</v>
      </c>
      <c r="I6" s="7"/>
      <c r="J6" s="8"/>
      <c r="K6" s="290">
        <v>46092</v>
      </c>
      <c r="L6" s="10"/>
      <c r="M6" s="9"/>
      <c r="N6" s="10"/>
      <c r="O6" s="11"/>
    </row>
    <row r="7" spans="1:15" ht="15" thickBot="1">
      <c r="A7" s="287"/>
      <c r="B7" s="288"/>
      <c r="C7" s="288"/>
      <c r="D7" s="288"/>
      <c r="E7" s="288"/>
      <c r="F7" s="288"/>
      <c r="G7" s="289"/>
      <c r="H7" s="287" t="s">
        <v>38</v>
      </c>
      <c r="I7" s="288"/>
      <c r="J7" s="289"/>
      <c r="K7" s="291"/>
      <c r="L7" s="10"/>
      <c r="M7" s="12"/>
      <c r="N7" s="13"/>
      <c r="O7" s="14"/>
    </row>
    <row r="8" spans="1:15">
      <c r="A8" s="181"/>
      <c r="B8" s="182"/>
      <c r="C8" s="182"/>
      <c r="D8" s="182"/>
      <c r="E8" s="182"/>
      <c r="F8" s="182"/>
      <c r="G8" s="182"/>
      <c r="H8" s="182"/>
      <c r="I8" s="182"/>
      <c r="J8" s="182"/>
      <c r="K8" s="182"/>
      <c r="L8" s="182"/>
      <c r="M8" s="182"/>
      <c r="N8" s="182"/>
      <c r="O8" s="183"/>
    </row>
    <row r="9" spans="1:15">
      <c r="A9" s="146"/>
      <c r="B9" s="146"/>
      <c r="C9" s="146"/>
      <c r="D9" s="146"/>
      <c r="E9" s="146"/>
      <c r="F9" s="146"/>
      <c r="G9" s="146"/>
      <c r="H9" s="146"/>
      <c r="I9" s="146"/>
      <c r="J9" s="146"/>
      <c r="K9" s="146"/>
      <c r="L9" s="146"/>
      <c r="M9" s="184"/>
      <c r="N9" s="184"/>
      <c r="O9" s="185"/>
    </row>
    <row r="10" spans="1:15">
      <c r="A10" s="146"/>
      <c r="B10" s="186"/>
      <c r="C10" s="186"/>
      <c r="D10" s="187" t="s">
        <v>76</v>
      </c>
      <c r="E10" s="187" t="s">
        <v>77</v>
      </c>
      <c r="F10" s="187" t="s">
        <v>78</v>
      </c>
      <c r="G10" s="187" t="s">
        <v>79</v>
      </c>
      <c r="H10" s="187" t="s">
        <v>80</v>
      </c>
      <c r="I10" s="187" t="s">
        <v>81</v>
      </c>
      <c r="J10" s="187" t="s">
        <v>82</v>
      </c>
      <c r="K10" s="146"/>
      <c r="L10" s="146"/>
      <c r="M10" s="184"/>
      <c r="N10" s="184"/>
      <c r="O10" s="185"/>
    </row>
    <row r="11" spans="1:15" ht="38.65">
      <c r="A11" s="146"/>
      <c r="B11" s="186"/>
      <c r="C11" s="186"/>
      <c r="D11" s="188" t="s">
        <v>83</v>
      </c>
      <c r="E11" s="188" t="s">
        <v>84</v>
      </c>
      <c r="F11" s="188" t="s">
        <v>85</v>
      </c>
      <c r="G11" s="188" t="s">
        <v>86</v>
      </c>
      <c r="H11" s="188" t="s">
        <v>87</v>
      </c>
      <c r="I11" s="188" t="s">
        <v>88</v>
      </c>
      <c r="J11" s="188" t="s">
        <v>89</v>
      </c>
      <c r="K11" s="146"/>
      <c r="L11" s="146"/>
      <c r="M11" s="184"/>
      <c r="N11" s="184"/>
      <c r="O11" s="185"/>
    </row>
    <row r="12" spans="1:15">
      <c r="A12" s="146"/>
      <c r="B12" s="186" t="s">
        <v>90</v>
      </c>
      <c r="C12" s="186" t="s">
        <v>91</v>
      </c>
      <c r="D12" s="189">
        <v>2909</v>
      </c>
      <c r="E12" s="190">
        <f>E13*1.14</f>
        <v>3.6308999999999996</v>
      </c>
      <c r="F12" s="281" t="s">
        <v>92</v>
      </c>
      <c r="G12" s="189">
        <v>1293</v>
      </c>
      <c r="H12" s="188">
        <v>342</v>
      </c>
      <c r="I12" s="189">
        <f>D12</f>
        <v>2909</v>
      </c>
      <c r="J12" s="189">
        <f>D12+E12</f>
        <v>2912.6309000000001</v>
      </c>
      <c r="K12" s="146"/>
      <c r="L12" s="146"/>
      <c r="M12" s="184"/>
      <c r="N12" s="184"/>
      <c r="O12" s="185"/>
    </row>
    <row r="13" spans="1:15">
      <c r="A13" s="146"/>
      <c r="B13" s="186" t="s">
        <v>90</v>
      </c>
      <c r="C13" s="186" t="s">
        <v>93</v>
      </c>
      <c r="D13" s="189">
        <v>2250</v>
      </c>
      <c r="E13" s="190">
        <v>3.1850000000000001</v>
      </c>
      <c r="F13" s="282"/>
      <c r="G13" s="189">
        <v>1000</v>
      </c>
      <c r="H13" s="188">
        <v>300</v>
      </c>
      <c r="I13" s="189">
        <f t="shared" ref="I13:I15" si="0">D13</f>
        <v>2250</v>
      </c>
      <c r="J13" s="189">
        <f>D13+E13+G13</f>
        <v>3253.1849999999999</v>
      </c>
      <c r="K13" s="146"/>
      <c r="L13" s="146"/>
      <c r="M13" s="184"/>
      <c r="N13" s="184"/>
      <c r="O13" s="185"/>
    </row>
    <row r="14" spans="1:15">
      <c r="A14" s="146"/>
      <c r="B14" s="186" t="s">
        <v>94</v>
      </c>
      <c r="C14" s="191" t="s">
        <v>95</v>
      </c>
      <c r="D14" s="188">
        <v>15</v>
      </c>
      <c r="E14" s="188">
        <v>20</v>
      </c>
      <c r="F14" s="282"/>
      <c r="G14" s="188" t="s">
        <v>96</v>
      </c>
      <c r="H14" s="188" t="s">
        <v>96</v>
      </c>
      <c r="I14" s="189">
        <f t="shared" si="0"/>
        <v>15</v>
      </c>
      <c r="J14" s="188">
        <v>20</v>
      </c>
      <c r="K14" s="146"/>
      <c r="L14" s="146"/>
      <c r="M14" s="184"/>
      <c r="N14" s="184"/>
      <c r="O14" s="185"/>
    </row>
    <row r="15" spans="1:15">
      <c r="A15" s="146"/>
      <c r="B15" s="186" t="s">
        <v>97</v>
      </c>
      <c r="C15" s="186" t="s">
        <v>98</v>
      </c>
      <c r="D15" s="188">
        <v>0</v>
      </c>
      <c r="E15" s="188">
        <v>0</v>
      </c>
      <c r="F15" s="282"/>
      <c r="G15" s="188">
        <v>0</v>
      </c>
      <c r="H15" s="188">
        <v>0</v>
      </c>
      <c r="I15" s="189">
        <f t="shared" si="0"/>
        <v>0</v>
      </c>
      <c r="J15" s="188">
        <v>0</v>
      </c>
      <c r="K15" s="146"/>
      <c r="L15" s="146"/>
      <c r="M15" s="184"/>
      <c r="N15" s="184"/>
      <c r="O15" s="185"/>
    </row>
    <row r="16" spans="1:15">
      <c r="A16" s="146"/>
      <c r="B16" s="186" t="s">
        <v>99</v>
      </c>
      <c r="C16" s="186" t="s">
        <v>91</v>
      </c>
      <c r="D16" s="188">
        <v>1.3845000000000001</v>
      </c>
      <c r="E16" s="188">
        <v>0.16</v>
      </c>
      <c r="F16" s="283"/>
      <c r="G16" s="188">
        <v>0</v>
      </c>
      <c r="H16" s="188">
        <v>0</v>
      </c>
      <c r="I16" s="192">
        <f>D16</f>
        <v>1.3845000000000001</v>
      </c>
      <c r="J16" s="193">
        <f>D16+E16</f>
        <v>1.5445</v>
      </c>
      <c r="K16" s="146"/>
      <c r="L16" s="146"/>
      <c r="M16" s="184"/>
      <c r="N16" s="184"/>
      <c r="O16" s="185"/>
    </row>
    <row r="17" spans="1:15">
      <c r="A17" s="146"/>
      <c r="B17" s="146"/>
      <c r="C17" s="146"/>
      <c r="D17" s="146"/>
      <c r="E17" s="146"/>
      <c r="F17" s="146"/>
      <c r="G17" s="146"/>
      <c r="H17" s="146"/>
      <c r="I17" s="146"/>
      <c r="J17" s="146"/>
      <c r="K17" s="146"/>
      <c r="L17" s="146"/>
      <c r="M17" s="184"/>
      <c r="N17" s="184"/>
      <c r="O17" s="185"/>
    </row>
    <row r="18" spans="1:15">
      <c r="A18" s="146"/>
      <c r="B18" s="194" t="s">
        <v>100</v>
      </c>
      <c r="C18" s="146"/>
      <c r="D18" s="146"/>
      <c r="E18" s="146"/>
      <c r="F18" s="146"/>
      <c r="G18" s="146"/>
      <c r="H18" s="146"/>
      <c r="I18" s="147"/>
      <c r="J18" s="147"/>
      <c r="K18" s="146"/>
      <c r="L18" s="146"/>
      <c r="M18" s="184"/>
      <c r="N18" s="184"/>
      <c r="O18" s="185"/>
    </row>
    <row r="19" spans="1:15">
      <c r="A19" s="146"/>
      <c r="B19" s="148" t="s">
        <v>101</v>
      </c>
      <c r="C19" s="146"/>
      <c r="D19" s="146"/>
      <c r="E19" s="146"/>
      <c r="F19" s="146"/>
      <c r="G19" s="146"/>
      <c r="H19" s="146"/>
      <c r="I19" s="149"/>
      <c r="J19" s="149"/>
      <c r="K19" s="146"/>
      <c r="L19" s="146"/>
      <c r="M19" s="184"/>
      <c r="N19" s="184"/>
      <c r="O19" s="185"/>
    </row>
    <row r="20" spans="1:15">
      <c r="A20" s="146"/>
      <c r="B20" s="148" t="s">
        <v>102</v>
      </c>
      <c r="C20" s="146"/>
      <c r="D20" s="146"/>
      <c r="E20" s="146"/>
      <c r="F20" s="146"/>
      <c r="G20" s="146"/>
      <c r="H20" s="146"/>
      <c r="I20" s="146"/>
      <c r="J20" s="146"/>
      <c r="K20" s="146"/>
      <c r="L20" s="146"/>
      <c r="M20" s="184"/>
      <c r="N20" s="184"/>
      <c r="O20" s="185"/>
    </row>
    <row r="21" spans="1:15">
      <c r="A21" s="146"/>
      <c r="B21" s="148" t="s">
        <v>103</v>
      </c>
      <c r="C21" s="146"/>
      <c r="D21" s="146"/>
      <c r="E21" s="146"/>
      <c r="F21" s="146"/>
      <c r="G21" s="146"/>
      <c r="H21" s="146"/>
      <c r="I21" s="146"/>
      <c r="J21" s="146"/>
      <c r="K21" s="146"/>
      <c r="L21" s="146"/>
      <c r="M21" s="184"/>
      <c r="N21" s="184"/>
      <c r="O21" s="185"/>
    </row>
    <row r="22" spans="1:15">
      <c r="A22" s="146"/>
      <c r="B22" s="148" t="s">
        <v>104</v>
      </c>
      <c r="C22" s="146"/>
      <c r="D22" s="146"/>
      <c r="E22" s="146"/>
      <c r="F22" s="146"/>
      <c r="G22" s="146"/>
      <c r="H22" s="146"/>
      <c r="I22" s="146"/>
      <c r="J22" s="146"/>
      <c r="K22" s="146"/>
      <c r="L22" s="146"/>
      <c r="M22" s="184"/>
      <c r="N22" s="184"/>
      <c r="O22" s="185"/>
    </row>
    <row r="23" spans="1:15">
      <c r="A23" s="146"/>
      <c r="B23" s="148" t="s">
        <v>105</v>
      </c>
      <c r="C23" s="146"/>
      <c r="D23" s="146"/>
      <c r="E23" s="146"/>
      <c r="F23" s="146"/>
      <c r="G23" s="146"/>
      <c r="H23" s="146"/>
      <c r="I23" s="146"/>
      <c r="J23" s="146"/>
      <c r="K23" s="146"/>
      <c r="L23" s="146"/>
      <c r="M23" s="184"/>
      <c r="N23" s="184"/>
      <c r="O23" s="185"/>
    </row>
    <row r="24" spans="1:15">
      <c r="A24" s="146"/>
      <c r="B24" s="148" t="s">
        <v>106</v>
      </c>
      <c r="C24" s="146"/>
      <c r="D24" s="146"/>
      <c r="E24" s="146"/>
      <c r="F24" s="146"/>
      <c r="G24" s="146"/>
      <c r="H24" s="146"/>
      <c r="I24" s="146"/>
      <c r="J24" s="146"/>
      <c r="K24" s="146"/>
      <c r="L24" s="147"/>
      <c r="M24" s="184"/>
      <c r="N24" s="184"/>
      <c r="O24" s="185"/>
    </row>
    <row r="25" spans="1:15">
      <c r="A25" s="146"/>
      <c r="B25" s="148" t="s">
        <v>107</v>
      </c>
      <c r="C25" s="146">
        <v>780</v>
      </c>
      <c r="D25" s="146" t="s">
        <v>108</v>
      </c>
      <c r="E25" s="146"/>
      <c r="F25" s="146"/>
      <c r="G25" s="146"/>
      <c r="H25" s="146"/>
      <c r="I25" s="146"/>
      <c r="J25" s="146"/>
      <c r="K25" s="146"/>
      <c r="L25" s="146"/>
      <c r="M25" s="184"/>
      <c r="N25" s="184"/>
      <c r="O25" s="185"/>
    </row>
    <row r="26" spans="1:15">
      <c r="A26" s="146"/>
      <c r="B26" s="146" t="s">
        <v>109</v>
      </c>
      <c r="C26" s="146">
        <f>C25*(7.1/1000)</f>
        <v>5.5379999999999994</v>
      </c>
      <c r="D26" s="146" t="s">
        <v>108</v>
      </c>
      <c r="E26" s="146"/>
      <c r="F26" s="146"/>
      <c r="G26" s="146"/>
      <c r="H26" s="146"/>
      <c r="I26" s="146"/>
      <c r="J26" s="146"/>
      <c r="K26" s="146"/>
      <c r="L26" s="146"/>
      <c r="M26" s="184"/>
      <c r="N26" s="184"/>
      <c r="O26" s="185"/>
    </row>
    <row r="27" spans="1:15">
      <c r="A27" s="146"/>
      <c r="B27" s="146" t="s">
        <v>110</v>
      </c>
      <c r="C27" s="146">
        <f>C26/4</f>
        <v>1.3844999999999998</v>
      </c>
      <c r="D27" s="146" t="s">
        <v>111</v>
      </c>
      <c r="E27" s="146"/>
      <c r="F27" s="146"/>
      <c r="G27" s="146"/>
      <c r="H27" s="146"/>
      <c r="I27" s="146"/>
      <c r="J27" s="146"/>
      <c r="K27" s="146"/>
      <c r="L27" s="146"/>
      <c r="M27" s="184"/>
      <c r="N27" s="184"/>
      <c r="O27" s="185"/>
    </row>
    <row r="28" spans="1:15">
      <c r="A28" s="146"/>
      <c r="B28" s="146"/>
      <c r="C28" s="146"/>
      <c r="D28" s="146"/>
      <c r="E28" s="146"/>
      <c r="F28" s="146"/>
      <c r="G28" s="146"/>
      <c r="H28" s="146"/>
      <c r="I28" s="146"/>
      <c r="J28" s="146"/>
      <c r="K28" s="146"/>
      <c r="L28" s="146"/>
      <c r="M28" s="184"/>
      <c r="N28" s="184"/>
      <c r="O28" s="185"/>
    </row>
    <row r="29" spans="1:15">
      <c r="A29" s="146"/>
      <c r="B29" s="146"/>
      <c r="C29" s="146"/>
      <c r="D29" s="146"/>
      <c r="E29" s="146"/>
      <c r="F29" s="146"/>
      <c r="G29" s="146"/>
      <c r="H29" s="146"/>
      <c r="I29" s="146"/>
      <c r="J29" s="146"/>
      <c r="K29" s="146"/>
      <c r="L29" s="146"/>
      <c r="M29" s="184"/>
      <c r="N29" s="184"/>
      <c r="O29" s="185"/>
    </row>
    <row r="30" spans="1:15">
      <c r="A30" s="146"/>
      <c r="B30" s="150" t="s">
        <v>77</v>
      </c>
      <c r="C30" s="146"/>
      <c r="D30" s="146"/>
      <c r="E30" s="146"/>
      <c r="F30" s="146"/>
      <c r="G30" s="146"/>
      <c r="H30" s="146"/>
      <c r="I30" s="146"/>
      <c r="J30" s="146"/>
      <c r="K30" s="146"/>
      <c r="L30" s="146"/>
      <c r="M30" s="184"/>
      <c r="N30" s="184"/>
      <c r="O30" s="185"/>
    </row>
    <row r="31" spans="1:15">
      <c r="A31" s="146"/>
      <c r="B31" s="146" t="s">
        <v>112</v>
      </c>
      <c r="C31" s="146"/>
      <c r="D31" s="146"/>
      <c r="E31" s="146"/>
      <c r="F31" s="146"/>
      <c r="G31" s="146"/>
      <c r="H31" s="146"/>
      <c r="I31" s="146"/>
      <c r="J31" s="146"/>
      <c r="K31" s="146"/>
      <c r="L31" s="146"/>
      <c r="M31" s="184"/>
      <c r="N31" s="184"/>
      <c r="O31" s="185"/>
    </row>
    <row r="32" spans="1:15">
      <c r="A32" s="146"/>
      <c r="B32" s="146" t="s">
        <v>113</v>
      </c>
      <c r="C32" s="146"/>
      <c r="D32" s="146"/>
      <c r="E32" s="146"/>
      <c r="F32" s="146"/>
      <c r="G32" s="146"/>
      <c r="H32" s="146"/>
      <c r="I32" s="146"/>
      <c r="J32" s="146"/>
      <c r="K32" s="146"/>
      <c r="L32" s="146"/>
      <c r="M32" s="184"/>
      <c r="N32" s="184"/>
      <c r="O32" s="185"/>
    </row>
    <row r="33" spans="1:15">
      <c r="A33" s="146"/>
      <c r="B33" s="146"/>
      <c r="C33" s="146"/>
      <c r="D33" s="146"/>
      <c r="E33" s="146"/>
      <c r="F33" s="146"/>
      <c r="G33" s="146"/>
      <c r="H33" s="146"/>
      <c r="I33" s="146"/>
      <c r="J33" s="146"/>
      <c r="K33" s="146"/>
      <c r="L33" s="146"/>
      <c r="M33" s="184"/>
      <c r="N33" s="184"/>
      <c r="O33" s="185"/>
    </row>
    <row r="34" spans="1:15" ht="15">
      <c r="A34" s="146"/>
      <c r="B34" s="146" t="s">
        <v>114</v>
      </c>
      <c r="C34" s="146"/>
      <c r="D34" s="146"/>
      <c r="E34" s="146"/>
      <c r="F34" s="146"/>
      <c r="G34" s="146"/>
      <c r="H34" s="146"/>
      <c r="I34" s="146"/>
      <c r="J34" s="146"/>
      <c r="K34" s="146"/>
      <c r="L34" s="146"/>
      <c r="M34" s="184"/>
      <c r="N34" s="184"/>
      <c r="O34" s="185"/>
    </row>
    <row r="35" spans="1:15">
      <c r="A35" s="146"/>
      <c r="B35" s="146"/>
      <c r="C35" s="146">
        <v>20</v>
      </c>
      <c r="D35" s="146" t="s">
        <v>115</v>
      </c>
      <c r="E35" s="146"/>
      <c r="F35" s="146"/>
      <c r="G35" s="146"/>
      <c r="H35" s="146"/>
      <c r="I35" s="146"/>
      <c r="J35" s="146"/>
      <c r="K35" s="146"/>
      <c r="L35" s="146"/>
      <c r="M35" s="184"/>
      <c r="N35" s="184"/>
      <c r="O35" s="185"/>
    </row>
    <row r="36" spans="1:15">
      <c r="A36" s="146"/>
      <c r="B36" s="146"/>
      <c r="C36" s="146">
        <f>(C35/1000)*60</f>
        <v>1.2</v>
      </c>
      <c r="D36" s="146" t="s">
        <v>116</v>
      </c>
      <c r="E36" s="146"/>
      <c r="F36" s="146"/>
      <c r="G36" s="146"/>
      <c r="H36" s="146"/>
      <c r="I36" s="146"/>
      <c r="J36" s="146"/>
      <c r="K36" s="146"/>
      <c r="L36" s="146"/>
      <c r="M36" s="184"/>
      <c r="N36" s="184"/>
      <c r="O36" s="185"/>
    </row>
    <row r="37" spans="1:15">
      <c r="A37" s="146"/>
      <c r="B37" s="146"/>
      <c r="C37" s="146">
        <f>C36*1.14</f>
        <v>1.3679999999999999</v>
      </c>
      <c r="D37" s="146" t="s">
        <v>111</v>
      </c>
      <c r="E37" s="146"/>
      <c r="F37" s="146"/>
      <c r="G37" s="146"/>
      <c r="H37" s="146"/>
      <c r="I37" s="146"/>
      <c r="J37" s="146"/>
      <c r="K37" s="146"/>
      <c r="L37" s="146"/>
      <c r="M37" s="184"/>
      <c r="N37" s="184"/>
      <c r="O37" s="185"/>
    </row>
    <row r="38" spans="1:15">
      <c r="A38" s="146"/>
      <c r="B38" s="146"/>
      <c r="C38" s="146"/>
      <c r="D38" s="146"/>
      <c r="E38" s="146"/>
      <c r="F38" s="146"/>
      <c r="G38" s="146"/>
      <c r="H38" s="146"/>
      <c r="I38" s="146"/>
      <c r="J38" s="146"/>
      <c r="K38" s="146"/>
      <c r="L38" s="146"/>
      <c r="M38" s="184"/>
      <c r="N38" s="184"/>
      <c r="O38" s="185"/>
    </row>
    <row r="39" spans="1:15">
      <c r="A39" s="146"/>
      <c r="B39" s="146" t="s">
        <v>117</v>
      </c>
      <c r="C39" s="146"/>
      <c r="D39" s="146"/>
      <c r="E39" s="146"/>
      <c r="F39" s="146"/>
      <c r="G39" s="146"/>
      <c r="H39" s="146"/>
      <c r="I39" s="146"/>
      <c r="J39" s="146"/>
      <c r="K39" s="146"/>
      <c r="L39" s="146"/>
      <c r="M39" s="184"/>
      <c r="N39" s="184"/>
      <c r="O39" s="185"/>
    </row>
    <row r="40" spans="1:15">
      <c r="A40" s="146"/>
      <c r="B40" s="146" t="s">
        <v>118</v>
      </c>
      <c r="C40" s="146">
        <v>2326</v>
      </c>
      <c r="D40" s="146" t="s">
        <v>119</v>
      </c>
      <c r="E40" s="146"/>
      <c r="F40" s="146"/>
      <c r="G40" s="146"/>
      <c r="H40" s="146"/>
      <c r="I40" s="146"/>
      <c r="J40" s="146"/>
      <c r="K40" s="146"/>
      <c r="L40" s="146"/>
      <c r="M40" s="184"/>
      <c r="N40" s="184"/>
      <c r="O40" s="185"/>
    </row>
    <row r="41" spans="1:15">
      <c r="A41" s="146"/>
      <c r="B41" s="146" t="s">
        <v>120</v>
      </c>
      <c r="C41" s="146">
        <v>3</v>
      </c>
      <c r="D41" s="146" t="s">
        <v>121</v>
      </c>
      <c r="E41" s="146"/>
      <c r="F41" s="146"/>
      <c r="G41" s="146"/>
      <c r="H41" s="146"/>
      <c r="I41" s="146"/>
      <c r="J41" s="146"/>
      <c r="K41" s="146"/>
      <c r="L41" s="146"/>
      <c r="M41" s="184"/>
      <c r="N41" s="184"/>
      <c r="O41" s="185"/>
    </row>
    <row r="42" spans="1:15">
      <c r="A42" s="146"/>
      <c r="B42" s="146" t="s">
        <v>122</v>
      </c>
      <c r="C42" s="146">
        <f>C40/C41</f>
        <v>775.33333333333337</v>
      </c>
      <c r="D42" s="146" t="s">
        <v>111</v>
      </c>
      <c r="E42" s="146"/>
      <c r="F42" s="146"/>
      <c r="G42" s="146"/>
      <c r="H42" s="146"/>
      <c r="I42" s="146"/>
      <c r="J42" s="146"/>
      <c r="K42" s="146"/>
      <c r="L42" s="146"/>
      <c r="M42" s="184"/>
      <c r="N42" s="184"/>
      <c r="O42" s="185"/>
    </row>
    <row r="43" spans="1:15">
      <c r="A43" s="146"/>
      <c r="B43" s="146" t="s">
        <v>123</v>
      </c>
      <c r="C43" s="146">
        <v>840</v>
      </c>
      <c r="D43" s="146" t="s">
        <v>124</v>
      </c>
      <c r="E43" s="146"/>
      <c r="F43" s="146"/>
      <c r="G43" s="146"/>
      <c r="H43" s="146"/>
      <c r="I43" s="146"/>
      <c r="J43" s="146"/>
      <c r="K43" s="146"/>
      <c r="L43" s="146"/>
      <c r="M43" s="184"/>
      <c r="N43" s="184"/>
      <c r="O43" s="185"/>
    </row>
    <row r="44" spans="1:15">
      <c r="A44" s="146"/>
      <c r="B44" s="146" t="s">
        <v>125</v>
      </c>
      <c r="C44" s="146">
        <f>C42/C43</f>
        <v>0.92301587301587307</v>
      </c>
      <c r="D44" s="146" t="s">
        <v>126</v>
      </c>
      <c r="E44" s="146"/>
      <c r="F44" s="146"/>
      <c r="G44" s="146"/>
      <c r="H44" s="146"/>
      <c r="I44" s="146"/>
      <c r="J44" s="146"/>
      <c r="K44" s="146"/>
      <c r="L44" s="146"/>
      <c r="M44" s="184"/>
      <c r="N44" s="184"/>
      <c r="O44" s="185"/>
    </row>
    <row r="45" spans="1:15">
      <c r="A45" s="146"/>
      <c r="B45" s="146"/>
      <c r="C45" s="146"/>
      <c r="D45" s="146"/>
      <c r="E45" s="146"/>
      <c r="F45" s="146"/>
      <c r="G45" s="146"/>
      <c r="H45" s="146"/>
      <c r="I45" s="146"/>
      <c r="J45" s="146"/>
      <c r="K45" s="146"/>
      <c r="L45" s="146"/>
      <c r="M45" s="184"/>
      <c r="N45" s="184"/>
      <c r="O45" s="185"/>
    </row>
    <row r="46" spans="1:15">
      <c r="A46" s="146"/>
      <c r="B46" s="146" t="s">
        <v>127</v>
      </c>
      <c r="C46" s="146">
        <f>C36+C44</f>
        <v>2.123015873015873</v>
      </c>
      <c r="D46" s="146" t="s">
        <v>126</v>
      </c>
      <c r="E46" s="146"/>
      <c r="F46" s="146"/>
      <c r="G46" s="146"/>
      <c r="H46" s="146"/>
      <c r="I46" s="146"/>
      <c r="J46" s="146"/>
      <c r="K46" s="146"/>
      <c r="L46" s="146"/>
      <c r="M46" s="184"/>
      <c r="N46" s="184"/>
      <c r="O46" s="185"/>
    </row>
    <row r="47" spans="1:15">
      <c r="A47" s="146"/>
      <c r="B47" s="146" t="s">
        <v>128</v>
      </c>
      <c r="C47" s="151">
        <v>0.5</v>
      </c>
      <c r="D47" s="146"/>
      <c r="E47" s="146"/>
      <c r="F47" s="146"/>
      <c r="G47" s="146"/>
      <c r="H47" s="146"/>
      <c r="I47" s="146"/>
      <c r="J47" s="146"/>
      <c r="K47" s="146"/>
      <c r="L47" s="146"/>
      <c r="M47" s="184"/>
      <c r="N47" s="184"/>
      <c r="O47" s="185"/>
    </row>
    <row r="48" spans="1:15">
      <c r="A48" s="146"/>
      <c r="B48" s="146"/>
      <c r="C48" s="146">
        <f>C46*(C47)</f>
        <v>1.0615079365079365</v>
      </c>
      <c r="D48" s="146" t="s">
        <v>126</v>
      </c>
      <c r="E48" s="146"/>
      <c r="F48" s="146"/>
      <c r="G48" s="146"/>
      <c r="H48" s="146"/>
      <c r="I48" s="146"/>
      <c r="J48" s="146"/>
      <c r="K48" s="146"/>
      <c r="L48" s="146"/>
      <c r="M48" s="184"/>
      <c r="N48" s="184"/>
      <c r="O48" s="185"/>
    </row>
    <row r="49" spans="1:15">
      <c r="A49" s="146"/>
      <c r="B49" s="146"/>
      <c r="C49" s="146"/>
      <c r="D49" s="146"/>
      <c r="E49" s="146"/>
      <c r="F49" s="146"/>
      <c r="G49" s="146"/>
      <c r="H49" s="146"/>
      <c r="I49" s="146"/>
      <c r="J49" s="146"/>
      <c r="K49" s="146"/>
      <c r="L49" s="146"/>
      <c r="M49" s="184"/>
      <c r="N49" s="184"/>
      <c r="O49" s="185"/>
    </row>
    <row r="50" spans="1:15">
      <c r="A50" s="146"/>
      <c r="B50" s="146" t="s">
        <v>129</v>
      </c>
      <c r="C50" s="146">
        <f>C46+C48</f>
        <v>3.1845238095238093</v>
      </c>
      <c r="D50" s="146" t="s">
        <v>126</v>
      </c>
      <c r="E50" s="146"/>
      <c r="F50" s="146"/>
      <c r="G50" s="146"/>
      <c r="H50" s="146"/>
      <c r="I50" s="146"/>
      <c r="J50" s="146"/>
      <c r="K50" s="146"/>
      <c r="L50" s="146"/>
      <c r="M50" s="184"/>
      <c r="N50" s="184"/>
      <c r="O50" s="185"/>
    </row>
    <row r="51" spans="1:15">
      <c r="A51" s="146"/>
      <c r="B51" s="146"/>
      <c r="C51" s="146"/>
      <c r="D51" s="146"/>
      <c r="E51" s="146"/>
      <c r="F51" s="146"/>
      <c r="G51" s="146"/>
      <c r="H51" s="146"/>
      <c r="I51" s="146"/>
      <c r="J51" s="146"/>
      <c r="K51" s="146"/>
      <c r="L51" s="146"/>
      <c r="M51" s="184"/>
      <c r="N51" s="184"/>
      <c r="O51" s="185"/>
    </row>
    <row r="52" spans="1:15">
      <c r="A52" s="146"/>
      <c r="B52" s="146" t="s">
        <v>130</v>
      </c>
      <c r="C52" s="146"/>
      <c r="D52" s="146"/>
      <c r="E52" s="146"/>
      <c r="F52" s="146"/>
      <c r="G52" s="146"/>
      <c r="H52" s="146"/>
      <c r="I52" s="146"/>
      <c r="J52" s="146"/>
      <c r="K52" s="146"/>
      <c r="L52" s="146"/>
      <c r="M52" s="184"/>
      <c r="N52" s="184"/>
      <c r="O52" s="185"/>
    </row>
    <row r="53" spans="1:15">
      <c r="A53" s="146"/>
      <c r="B53" s="146"/>
      <c r="C53" s="146"/>
      <c r="D53" s="146"/>
      <c r="E53" s="146"/>
      <c r="F53" s="146"/>
      <c r="G53" s="146"/>
      <c r="H53" s="146"/>
      <c r="I53" s="146"/>
      <c r="J53" s="146"/>
      <c r="K53" s="146"/>
      <c r="L53" s="146"/>
      <c r="M53" s="184"/>
      <c r="N53" s="184"/>
      <c r="O53" s="185"/>
    </row>
    <row r="54" spans="1:15">
      <c r="A54" s="146"/>
      <c r="B54" s="150" t="s">
        <v>78</v>
      </c>
      <c r="C54" s="146"/>
      <c r="D54" s="146"/>
      <c r="E54" s="146"/>
      <c r="F54" s="146"/>
      <c r="G54" s="146"/>
      <c r="H54" s="146"/>
      <c r="I54" s="146"/>
      <c r="J54" s="146"/>
      <c r="K54" s="146"/>
      <c r="L54" s="146"/>
      <c r="M54" s="184"/>
      <c r="N54" s="184"/>
      <c r="O54" s="185"/>
    </row>
    <row r="55" spans="1:15">
      <c r="A55" s="146"/>
      <c r="B55" s="146" t="s">
        <v>131</v>
      </c>
      <c r="C55" s="146"/>
      <c r="D55" s="146"/>
      <c r="E55" s="146"/>
      <c r="F55" s="146"/>
      <c r="G55" s="146"/>
      <c r="H55" s="146"/>
      <c r="I55" s="146"/>
      <c r="J55" s="146"/>
      <c r="K55" s="146"/>
      <c r="L55" s="146"/>
      <c r="M55" s="184"/>
      <c r="N55" s="184"/>
      <c r="O55" s="185"/>
    </row>
    <row r="56" spans="1:15">
      <c r="A56" s="146"/>
      <c r="B56" s="146"/>
      <c r="C56" s="146"/>
      <c r="D56" s="146"/>
      <c r="E56" s="146"/>
      <c r="F56" s="146"/>
      <c r="G56" s="146"/>
      <c r="H56" s="146"/>
      <c r="I56" s="146"/>
      <c r="J56" s="146"/>
      <c r="K56" s="146"/>
      <c r="L56" s="146"/>
      <c r="M56" s="184"/>
      <c r="N56" s="184"/>
      <c r="O56" s="185"/>
    </row>
    <row r="57" spans="1:15">
      <c r="A57" s="146"/>
      <c r="B57" s="150" t="s">
        <v>79</v>
      </c>
      <c r="C57" s="146"/>
      <c r="D57" s="146"/>
      <c r="E57" s="146"/>
      <c r="F57" s="146"/>
      <c r="G57" s="146"/>
      <c r="H57" s="146"/>
      <c r="I57" s="146"/>
      <c r="J57" s="146"/>
      <c r="K57" s="146"/>
      <c r="L57" s="146"/>
      <c r="M57" s="184"/>
      <c r="N57" s="184"/>
      <c r="O57" s="185"/>
    </row>
    <row r="58" spans="1:15">
      <c r="A58" s="146"/>
      <c r="B58" s="146" t="s">
        <v>132</v>
      </c>
      <c r="C58" s="146"/>
      <c r="D58" s="146"/>
      <c r="E58" s="146"/>
      <c r="F58" s="146"/>
      <c r="G58" s="146"/>
      <c r="H58" s="146"/>
      <c r="I58" s="146"/>
      <c r="J58" s="146"/>
      <c r="K58" s="146"/>
      <c r="L58" s="146"/>
      <c r="M58" s="184"/>
      <c r="N58" s="184"/>
      <c r="O58" s="185"/>
    </row>
    <row r="59" spans="1:15">
      <c r="A59" s="146"/>
      <c r="B59" s="146"/>
      <c r="C59" s="146"/>
      <c r="D59" s="146"/>
      <c r="E59" s="146"/>
      <c r="F59" s="146"/>
      <c r="G59" s="146"/>
      <c r="H59" s="146"/>
      <c r="I59" s="146"/>
      <c r="J59" s="146"/>
      <c r="K59" s="146"/>
      <c r="L59" s="146"/>
      <c r="M59" s="184"/>
      <c r="N59" s="184"/>
      <c r="O59" s="185"/>
    </row>
    <row r="60" spans="1:15">
      <c r="A60" s="146"/>
      <c r="B60" s="150" t="s">
        <v>80</v>
      </c>
      <c r="C60" s="146"/>
      <c r="D60" s="146"/>
      <c r="E60" s="146"/>
      <c r="F60" s="146"/>
      <c r="G60" s="146"/>
      <c r="H60" s="146"/>
      <c r="I60" s="146"/>
      <c r="J60" s="146"/>
      <c r="K60" s="146"/>
      <c r="L60" s="146"/>
      <c r="M60" s="184"/>
      <c r="N60" s="184"/>
      <c r="O60" s="185"/>
    </row>
    <row r="61" spans="1:15">
      <c r="A61" s="146"/>
      <c r="B61" s="146" t="s">
        <v>133</v>
      </c>
      <c r="C61" s="146"/>
      <c r="D61" s="146"/>
      <c r="E61" s="146"/>
      <c r="F61" s="146"/>
      <c r="G61" s="146"/>
      <c r="H61" s="146"/>
      <c r="I61" s="146"/>
      <c r="J61" s="146"/>
      <c r="K61" s="146"/>
      <c r="L61" s="146"/>
      <c r="M61" s="184"/>
      <c r="N61" s="184"/>
      <c r="O61" s="184"/>
    </row>
    <row r="62" spans="1:15">
      <c r="A62" s="146"/>
      <c r="B62" s="146"/>
      <c r="C62" s="146"/>
      <c r="D62" s="146"/>
      <c r="E62" s="146"/>
      <c r="F62" s="146"/>
      <c r="G62" s="146"/>
      <c r="H62" s="146"/>
      <c r="I62" s="146"/>
      <c r="J62" s="146"/>
      <c r="K62" s="146"/>
      <c r="L62" s="146"/>
      <c r="M62" s="184"/>
      <c r="N62" s="184"/>
      <c r="O62" s="184"/>
    </row>
    <row r="63" spans="1:15">
      <c r="A63" s="146"/>
      <c r="B63" s="146" t="s">
        <v>134</v>
      </c>
      <c r="C63" s="146">
        <v>300</v>
      </c>
      <c r="D63" s="146" t="s">
        <v>126</v>
      </c>
      <c r="E63" s="146"/>
      <c r="F63" s="146"/>
      <c r="G63" s="146"/>
      <c r="H63" s="146"/>
      <c r="I63" s="146"/>
      <c r="J63" s="146"/>
      <c r="K63" s="146"/>
      <c r="L63" s="146"/>
      <c r="M63" s="184"/>
      <c r="N63" s="184"/>
      <c r="O63" s="184"/>
    </row>
    <row r="64" spans="1:15">
      <c r="A64" s="146"/>
      <c r="B64" s="146" t="s">
        <v>135</v>
      </c>
      <c r="C64" s="146">
        <v>1.1399999999999999</v>
      </c>
      <c r="D64" s="146" t="s">
        <v>124</v>
      </c>
      <c r="E64" s="146"/>
      <c r="F64" s="146"/>
      <c r="G64" s="146"/>
      <c r="H64" s="146"/>
      <c r="I64" s="146"/>
      <c r="J64" s="146"/>
      <c r="K64" s="146"/>
      <c r="L64" s="146"/>
      <c r="M64" s="184"/>
      <c r="N64" s="184"/>
      <c r="O64" s="184"/>
    </row>
    <row r="65" spans="1:15">
      <c r="A65" s="146"/>
      <c r="B65" s="146"/>
      <c r="C65" s="146"/>
      <c r="D65" s="146"/>
      <c r="E65" s="146"/>
      <c r="F65" s="146"/>
      <c r="G65" s="146"/>
      <c r="H65" s="146"/>
      <c r="I65" s="146"/>
      <c r="J65" s="146"/>
      <c r="K65" s="146"/>
      <c r="L65" s="146"/>
      <c r="M65" s="184"/>
      <c r="N65" s="184"/>
      <c r="O65" s="184"/>
    </row>
    <row r="66" spans="1:15">
      <c r="A66" s="146"/>
      <c r="B66" s="146"/>
      <c r="C66" s="146">
        <f>C63*C64</f>
        <v>341.99999999999994</v>
      </c>
      <c r="D66" s="146" t="s">
        <v>111</v>
      </c>
      <c r="E66" s="146"/>
      <c r="F66" s="146"/>
      <c r="G66" s="146"/>
      <c r="H66" s="146"/>
      <c r="I66" s="146"/>
      <c r="J66" s="146"/>
      <c r="K66" s="146"/>
      <c r="L66" s="146"/>
      <c r="M66" s="184"/>
      <c r="N66" s="184"/>
      <c r="O66" s="184"/>
    </row>
    <row r="67" spans="1:15">
      <c r="A67" s="184"/>
      <c r="B67" s="184"/>
      <c r="C67" s="184"/>
      <c r="D67" s="184"/>
      <c r="E67" s="184"/>
      <c r="F67" s="184"/>
      <c r="G67" s="184"/>
      <c r="H67" s="184"/>
      <c r="I67" s="184"/>
      <c r="J67" s="184"/>
      <c r="K67" s="184"/>
      <c r="L67" s="184"/>
      <c r="M67" s="184"/>
      <c r="N67" s="184"/>
      <c r="O67" s="184"/>
    </row>
    <row r="68" spans="1:15">
      <c r="A68" s="184"/>
      <c r="B68" s="166" t="s">
        <v>136</v>
      </c>
      <c r="C68" s="195"/>
      <c r="D68" s="195"/>
      <c r="E68" s="195"/>
      <c r="F68" s="195"/>
      <c r="G68" s="184"/>
      <c r="H68" s="184"/>
      <c r="I68" s="184"/>
      <c r="J68" s="184"/>
      <c r="K68" s="184"/>
      <c r="L68" s="184"/>
      <c r="M68" s="184"/>
      <c r="N68" s="184"/>
      <c r="O68" s="184"/>
    </row>
    <row r="69" spans="1:15">
      <c r="A69" s="184"/>
      <c r="B69" s="184"/>
      <c r="C69" s="184"/>
      <c r="D69" s="184"/>
      <c r="E69" s="184"/>
      <c r="F69" s="184"/>
      <c r="G69" s="184"/>
      <c r="H69" s="184"/>
      <c r="I69" s="184"/>
      <c r="J69" s="184"/>
      <c r="K69" s="184"/>
      <c r="L69" s="184"/>
      <c r="M69" s="184"/>
      <c r="N69" s="184"/>
      <c r="O69" s="184"/>
    </row>
    <row r="70" spans="1:15">
      <c r="A70" s="184"/>
      <c r="B70" s="146" t="s">
        <v>137</v>
      </c>
      <c r="C70" s="184"/>
      <c r="D70" s="184"/>
      <c r="E70" s="184"/>
      <c r="F70" s="184"/>
      <c r="G70" s="196"/>
      <c r="H70" s="184"/>
      <c r="I70" s="184"/>
      <c r="J70" s="184"/>
      <c r="K70" s="184"/>
      <c r="L70" s="184"/>
      <c r="M70" s="184"/>
      <c r="N70" s="184"/>
      <c r="O70" s="184"/>
    </row>
    <row r="71" spans="1:15">
      <c r="A71" s="197"/>
      <c r="B71" s="146" t="s">
        <v>138</v>
      </c>
      <c r="C71" s="184"/>
      <c r="D71" s="184"/>
      <c r="E71" s="184"/>
      <c r="F71" s="184"/>
      <c r="G71" s="184"/>
      <c r="H71" s="184"/>
      <c r="I71" s="184"/>
      <c r="J71" s="184"/>
      <c r="K71" s="184"/>
      <c r="L71" s="184"/>
      <c r="M71" s="184"/>
      <c r="N71" s="184"/>
      <c r="O71" s="184"/>
    </row>
    <row r="72" spans="1:15">
      <c r="A72" s="184"/>
      <c r="B72" s="184"/>
      <c r="C72" s="184"/>
      <c r="D72" s="184"/>
      <c r="E72" s="184"/>
      <c r="F72" s="184"/>
      <c r="G72" s="184"/>
      <c r="H72" s="184"/>
      <c r="I72" s="184"/>
      <c r="J72" s="184"/>
      <c r="K72" s="184"/>
      <c r="L72" s="184"/>
      <c r="M72" s="184"/>
      <c r="N72" s="184"/>
      <c r="O72" s="184"/>
    </row>
    <row r="73" spans="1:15">
      <c r="A73" s="184"/>
      <c r="B73" s="146" t="s">
        <v>139</v>
      </c>
      <c r="C73" s="196">
        <f>J16</f>
        <v>1.5445</v>
      </c>
      <c r="D73" s="184" t="s">
        <v>111</v>
      </c>
      <c r="E73" s="184"/>
      <c r="F73" s="184"/>
      <c r="G73" s="184"/>
      <c r="H73" s="184"/>
      <c r="I73" s="184"/>
      <c r="J73" s="184"/>
      <c r="K73" s="184"/>
      <c r="L73" s="184"/>
      <c r="M73" s="184"/>
      <c r="N73" s="184"/>
      <c r="O73" s="184"/>
    </row>
    <row r="74" spans="1:15">
      <c r="A74" s="184"/>
      <c r="B74" s="198" t="s">
        <v>140</v>
      </c>
      <c r="C74" s="200">
        <f>J13</f>
        <v>3253.1849999999999</v>
      </c>
      <c r="D74" s="184" t="s">
        <v>141</v>
      </c>
      <c r="E74" s="184"/>
      <c r="F74" s="184"/>
      <c r="G74" s="184"/>
      <c r="H74" s="184"/>
      <c r="I74" s="184"/>
      <c r="J74" s="184"/>
      <c r="K74" s="184"/>
      <c r="L74" s="184"/>
      <c r="M74" s="184"/>
      <c r="N74" s="184"/>
      <c r="O74" s="184"/>
    </row>
    <row r="75" spans="1:15">
      <c r="A75" s="184"/>
      <c r="B75" s="198"/>
      <c r="C75" s="184"/>
      <c r="D75" s="184"/>
      <c r="E75" s="184"/>
      <c r="F75" s="184"/>
      <c r="G75" s="184"/>
      <c r="H75" s="184"/>
      <c r="I75" s="184"/>
      <c r="J75" s="184"/>
      <c r="K75" s="184"/>
      <c r="L75" s="184"/>
      <c r="M75" s="184"/>
      <c r="N75" s="184"/>
      <c r="O75" s="184"/>
    </row>
    <row r="76" spans="1:15">
      <c r="A76" s="184"/>
      <c r="B76" s="184" t="s">
        <v>142</v>
      </c>
      <c r="C76" s="184"/>
      <c r="D76" s="184"/>
      <c r="E76" s="184"/>
      <c r="F76" s="184"/>
      <c r="G76" s="184"/>
      <c r="H76" s="184"/>
      <c r="I76" s="184"/>
      <c r="J76" s="184"/>
      <c r="K76" s="184"/>
      <c r="L76" s="184"/>
      <c r="M76" s="184"/>
      <c r="N76" s="184"/>
      <c r="O76" s="184"/>
    </row>
    <row r="77" spans="1:15">
      <c r="A77" s="197"/>
      <c r="B77" s="184"/>
      <c r="C77" s="184"/>
      <c r="D77" s="184"/>
      <c r="E77" s="184"/>
      <c r="F77" s="184"/>
      <c r="G77" s="184"/>
      <c r="H77" s="184"/>
      <c r="I77" s="184"/>
      <c r="J77" s="184"/>
      <c r="K77" s="184"/>
      <c r="L77" s="184"/>
      <c r="M77" s="184"/>
      <c r="N77" s="184"/>
      <c r="O77" s="184"/>
    </row>
    <row r="78" spans="1:15">
      <c r="A78" s="184"/>
      <c r="B78" s="184" t="s">
        <v>143</v>
      </c>
      <c r="C78" s="184">
        <v>1.2</v>
      </c>
      <c r="D78" s="184" t="s">
        <v>144</v>
      </c>
      <c r="E78" s="184"/>
      <c r="F78" s="184"/>
      <c r="G78" s="184"/>
      <c r="H78" s="184"/>
      <c r="I78" s="184"/>
      <c r="J78" s="184"/>
      <c r="K78" s="184"/>
      <c r="L78" s="184"/>
      <c r="M78" s="184"/>
      <c r="N78" s="184"/>
      <c r="O78" s="184"/>
    </row>
    <row r="79" spans="1:15">
      <c r="A79" s="184"/>
      <c r="B79" s="184"/>
      <c r="C79" s="200">
        <f>C78*3600</f>
        <v>4320</v>
      </c>
      <c r="D79" s="184" t="s">
        <v>141</v>
      </c>
      <c r="E79" s="184"/>
      <c r="F79" s="184"/>
      <c r="G79" s="184"/>
      <c r="H79" s="184"/>
      <c r="I79" s="184"/>
      <c r="J79" s="184"/>
      <c r="K79" s="184"/>
      <c r="L79" s="184"/>
      <c r="M79" s="184"/>
      <c r="N79" s="184"/>
      <c r="O79" s="184"/>
    </row>
    <row r="80" spans="1:15">
      <c r="A80" s="184"/>
      <c r="B80" s="184"/>
      <c r="C80" s="184"/>
      <c r="D80" s="184"/>
      <c r="E80" s="184"/>
      <c r="F80" s="184"/>
      <c r="G80" s="184"/>
      <c r="H80" s="184"/>
      <c r="I80" s="184"/>
      <c r="J80" s="184"/>
      <c r="K80" s="184"/>
      <c r="L80" s="184"/>
      <c r="M80" s="184"/>
      <c r="N80" s="184"/>
      <c r="O80" s="184"/>
    </row>
    <row r="81" spans="1:15">
      <c r="A81" s="184"/>
      <c r="B81" s="184" t="s">
        <v>145</v>
      </c>
      <c r="C81" s="184"/>
      <c r="D81" s="184"/>
      <c r="E81" s="184"/>
      <c r="F81" s="184"/>
      <c r="G81" s="184"/>
      <c r="H81" s="184"/>
      <c r="I81" s="184"/>
      <c r="J81" s="184"/>
      <c r="K81" s="184"/>
      <c r="L81" s="184"/>
      <c r="M81" s="184"/>
      <c r="N81" s="184"/>
      <c r="O81" s="184"/>
    </row>
    <row r="82" spans="1:15">
      <c r="A82" s="184"/>
      <c r="B82" s="184"/>
      <c r="C82" s="184"/>
      <c r="D82" s="184"/>
      <c r="E82" s="184"/>
      <c r="F82" s="184"/>
      <c r="G82" s="184"/>
      <c r="H82" s="184"/>
      <c r="I82" s="184"/>
      <c r="J82" s="184"/>
      <c r="K82" s="184"/>
      <c r="L82" s="184"/>
      <c r="M82" s="184"/>
      <c r="N82" s="184"/>
      <c r="O82" s="184"/>
    </row>
    <row r="83" spans="1:15">
      <c r="A83" s="184"/>
      <c r="B83" s="184" t="s">
        <v>146</v>
      </c>
      <c r="C83" s="200">
        <f>1.54*1000000</f>
        <v>1540000</v>
      </c>
      <c r="D83" s="184" t="s">
        <v>147</v>
      </c>
      <c r="E83" s="184"/>
      <c r="F83" s="184"/>
      <c r="G83" s="184"/>
      <c r="H83" s="184"/>
      <c r="I83" s="184"/>
      <c r="J83" s="184"/>
      <c r="K83" s="184"/>
      <c r="L83" s="184"/>
      <c r="M83" s="184"/>
      <c r="N83" s="184"/>
      <c r="O83" s="184"/>
    </row>
    <row r="84" spans="1:15">
      <c r="A84" s="197"/>
      <c r="B84" s="184" t="s">
        <v>148</v>
      </c>
      <c r="C84" s="200">
        <v>4320</v>
      </c>
      <c r="D84" s="184" t="s">
        <v>141</v>
      </c>
      <c r="E84" s="184"/>
      <c r="F84" s="184"/>
      <c r="G84" s="184"/>
      <c r="H84" s="184"/>
      <c r="I84" s="184"/>
      <c r="J84" s="184"/>
      <c r="K84" s="184"/>
      <c r="L84" s="184"/>
      <c r="M84" s="184"/>
      <c r="N84" s="184"/>
      <c r="O84" s="184"/>
    </row>
    <row r="85" spans="1:15">
      <c r="A85" s="184"/>
      <c r="B85" s="184"/>
      <c r="C85" s="184"/>
      <c r="D85" s="184"/>
      <c r="E85" s="184"/>
      <c r="F85" s="184"/>
      <c r="G85" s="184"/>
      <c r="H85" s="184"/>
      <c r="I85" s="184"/>
      <c r="J85" s="184"/>
      <c r="K85" s="184"/>
      <c r="L85" s="184"/>
      <c r="M85" s="184"/>
      <c r="N85" s="184"/>
      <c r="O85" s="184"/>
    </row>
    <row r="86" spans="1:15">
      <c r="A86" s="184"/>
      <c r="B86" s="184" t="s">
        <v>149</v>
      </c>
      <c r="C86" s="198">
        <f>C83/C84</f>
        <v>356.48148148148147</v>
      </c>
      <c r="D86" s="184" t="s">
        <v>150</v>
      </c>
      <c r="E86" s="184"/>
      <c r="F86" s="184"/>
      <c r="G86" s="184"/>
      <c r="H86" s="184"/>
      <c r="I86" s="184"/>
      <c r="J86" s="184"/>
      <c r="K86" s="184"/>
      <c r="L86" s="184"/>
      <c r="M86" s="184"/>
      <c r="N86" s="184"/>
      <c r="O86" s="184"/>
    </row>
    <row r="87" spans="1:15">
      <c r="A87" s="184"/>
      <c r="B87" s="184"/>
      <c r="C87" s="184"/>
      <c r="D87" s="184"/>
      <c r="E87" s="184"/>
      <c r="F87" s="184"/>
      <c r="G87" s="184"/>
      <c r="H87" s="184"/>
      <c r="I87" s="184"/>
      <c r="J87" s="184"/>
      <c r="K87" s="184"/>
      <c r="L87" s="184"/>
      <c r="M87" s="184"/>
      <c r="N87" s="184"/>
      <c r="O87" s="184"/>
    </row>
    <row r="88" spans="1:15">
      <c r="A88" s="184"/>
      <c r="B88" s="184"/>
      <c r="C88" s="184"/>
      <c r="D88" s="184"/>
      <c r="E88" s="184"/>
      <c r="F88" s="184"/>
      <c r="G88" s="184"/>
      <c r="H88" s="184"/>
      <c r="I88" s="184"/>
      <c r="J88" s="184"/>
      <c r="K88" s="184"/>
      <c r="L88" s="184"/>
      <c r="M88" s="184"/>
      <c r="N88" s="184"/>
      <c r="O88" s="184"/>
    </row>
    <row r="89" spans="1:15">
      <c r="A89" s="184"/>
      <c r="B89" s="184"/>
      <c r="C89" s="184"/>
      <c r="D89" s="184"/>
      <c r="E89" s="184"/>
      <c r="F89" s="184"/>
      <c r="G89" s="184"/>
      <c r="H89" s="184"/>
      <c r="I89" s="184"/>
      <c r="J89" s="184"/>
      <c r="K89" s="184"/>
      <c r="L89" s="184"/>
      <c r="M89" s="184"/>
      <c r="N89" s="184"/>
      <c r="O89" s="184"/>
    </row>
    <row r="90" spans="1:15">
      <c r="A90" s="184"/>
      <c r="B90" s="184"/>
      <c r="C90" s="184"/>
      <c r="D90" s="184"/>
      <c r="E90" s="184"/>
      <c r="F90" s="184"/>
      <c r="G90" s="184"/>
      <c r="H90" s="184"/>
      <c r="I90" s="184"/>
      <c r="J90" s="184"/>
      <c r="K90" s="184"/>
      <c r="L90" s="184"/>
      <c r="M90" s="184"/>
      <c r="N90" s="184"/>
      <c r="O90" s="184"/>
    </row>
    <row r="91" spans="1:15">
      <c r="A91" s="184"/>
      <c r="B91" s="196"/>
      <c r="C91" s="184"/>
      <c r="D91" s="184"/>
      <c r="E91" s="184"/>
      <c r="F91" s="184"/>
      <c r="G91" s="184"/>
      <c r="H91" s="184"/>
      <c r="I91" s="184"/>
      <c r="J91" s="184"/>
      <c r="K91" s="184"/>
      <c r="L91" s="184"/>
      <c r="M91" s="184"/>
      <c r="N91" s="184"/>
      <c r="O91" s="184"/>
    </row>
    <row r="92" spans="1:15">
      <c r="A92" s="184"/>
      <c r="B92" s="184"/>
      <c r="C92" s="184"/>
      <c r="D92" s="184"/>
      <c r="E92" s="184"/>
      <c r="F92" s="184"/>
      <c r="G92" s="184"/>
      <c r="H92" s="184"/>
      <c r="I92" s="184"/>
      <c r="J92" s="184"/>
      <c r="K92" s="184"/>
      <c r="L92" s="184"/>
      <c r="M92" s="184"/>
      <c r="N92" s="184"/>
      <c r="O92" s="184"/>
    </row>
    <row r="93" spans="1:15">
      <c r="A93" s="184"/>
      <c r="B93" s="196"/>
      <c r="C93" s="184"/>
      <c r="D93" s="184"/>
      <c r="E93" s="184"/>
      <c r="F93" s="184"/>
      <c r="G93" s="184"/>
      <c r="H93" s="184"/>
      <c r="I93" s="184"/>
      <c r="J93" s="184"/>
      <c r="K93" s="184"/>
      <c r="L93" s="184"/>
      <c r="M93" s="184"/>
      <c r="N93" s="184"/>
      <c r="O93" s="184"/>
    </row>
    <row r="94" spans="1:15">
      <c r="A94" s="184"/>
      <c r="B94" s="196"/>
      <c r="C94" s="184"/>
      <c r="D94" s="184"/>
      <c r="E94" s="184"/>
      <c r="F94" s="184"/>
      <c r="G94" s="184"/>
      <c r="H94" s="184"/>
      <c r="I94" s="184"/>
      <c r="J94" s="184"/>
      <c r="K94" s="184"/>
      <c r="L94" s="184"/>
      <c r="M94" s="184"/>
      <c r="N94" s="184"/>
      <c r="O94" s="184"/>
    </row>
    <row r="95" spans="1:15">
      <c r="A95" s="197"/>
      <c r="B95" s="199"/>
      <c r="C95" s="184"/>
      <c r="D95" s="184"/>
      <c r="E95" s="184"/>
      <c r="F95" s="184"/>
      <c r="G95" s="184"/>
      <c r="H95" s="184"/>
      <c r="I95" s="184"/>
      <c r="J95" s="184"/>
      <c r="K95" s="184"/>
      <c r="L95" s="184"/>
      <c r="M95" s="184"/>
      <c r="N95" s="184"/>
      <c r="O95" s="184"/>
    </row>
    <row r="96" spans="1:15">
      <c r="A96" s="184"/>
      <c r="B96" s="184"/>
      <c r="C96" s="184"/>
      <c r="D96" s="184"/>
      <c r="E96" s="184"/>
      <c r="F96" s="184"/>
      <c r="G96" s="184"/>
      <c r="H96" s="184"/>
      <c r="I96" s="184"/>
      <c r="J96" s="184"/>
      <c r="K96" s="184"/>
      <c r="L96" s="184"/>
      <c r="M96" s="184"/>
      <c r="N96" s="184"/>
      <c r="O96" s="184"/>
    </row>
    <row r="97" spans="1:15">
      <c r="A97" s="197"/>
      <c r="B97" s="184"/>
      <c r="C97" s="184"/>
      <c r="D97" s="184"/>
      <c r="E97" s="184"/>
      <c r="F97" s="184"/>
      <c r="G97" s="184"/>
      <c r="H97" s="184"/>
      <c r="I97" s="184"/>
      <c r="J97" s="184"/>
      <c r="K97" s="184"/>
      <c r="L97" s="184"/>
      <c r="M97" s="184"/>
      <c r="N97" s="184"/>
      <c r="O97" s="184"/>
    </row>
    <row r="98" spans="1:15">
      <c r="A98" s="184"/>
      <c r="B98" s="184"/>
      <c r="C98" s="184"/>
      <c r="D98" s="184"/>
      <c r="E98" s="184"/>
      <c r="F98" s="184"/>
      <c r="G98" s="184"/>
      <c r="H98" s="184"/>
      <c r="I98" s="184"/>
      <c r="J98" s="184"/>
      <c r="K98" s="184"/>
      <c r="L98" s="184"/>
      <c r="M98" s="184"/>
      <c r="N98" s="184"/>
      <c r="O98" s="184"/>
    </row>
    <row r="99" spans="1:15">
      <c r="A99" s="184"/>
      <c r="B99" s="184"/>
      <c r="C99" s="184"/>
      <c r="D99" s="184"/>
      <c r="E99" s="184"/>
      <c r="F99" s="184"/>
      <c r="G99" s="184"/>
      <c r="H99" s="184"/>
      <c r="I99" s="184"/>
      <c r="J99" s="184"/>
      <c r="K99" s="184"/>
      <c r="L99" s="184"/>
      <c r="M99" s="184"/>
      <c r="N99" s="184"/>
      <c r="O99" s="184"/>
    </row>
    <row r="100" spans="1:15">
      <c r="A100" s="184"/>
      <c r="B100" s="184"/>
      <c r="C100" s="184"/>
      <c r="D100" s="184"/>
      <c r="E100" s="184"/>
      <c r="F100" s="184"/>
      <c r="G100" s="184"/>
      <c r="H100" s="184"/>
      <c r="I100" s="184"/>
      <c r="J100" s="184"/>
      <c r="K100" s="184"/>
      <c r="L100" s="184"/>
      <c r="M100" s="184"/>
      <c r="N100" s="184"/>
      <c r="O100" s="184"/>
    </row>
    <row r="101" spans="1:15">
      <c r="A101" s="184"/>
      <c r="B101" s="184"/>
      <c r="C101" s="184"/>
      <c r="D101" s="184"/>
      <c r="E101" s="184"/>
      <c r="F101" s="184"/>
      <c r="G101" s="184"/>
      <c r="H101" s="184"/>
      <c r="I101" s="184"/>
      <c r="J101" s="184"/>
      <c r="K101" s="184"/>
      <c r="L101" s="184"/>
      <c r="M101" s="184"/>
      <c r="N101" s="184"/>
      <c r="O101" s="184"/>
    </row>
    <row r="102" spans="1:15">
      <c r="A102" s="184"/>
      <c r="B102" s="184"/>
      <c r="C102" s="184"/>
      <c r="D102" s="184"/>
      <c r="E102" s="184"/>
      <c r="F102" s="184"/>
      <c r="G102" s="184"/>
      <c r="H102" s="184"/>
      <c r="I102" s="184"/>
      <c r="J102" s="184"/>
      <c r="K102" s="184"/>
      <c r="L102" s="184"/>
      <c r="M102" s="184"/>
      <c r="N102" s="184"/>
      <c r="O102" s="184"/>
    </row>
    <row r="182" spans="1:3">
      <c r="A182" s="155"/>
      <c r="B182" s="155"/>
      <c r="C182" s="155"/>
    </row>
    <row r="184" spans="1:3">
      <c r="A184" s="155"/>
    </row>
    <row r="187" spans="1:3">
      <c r="B187" s="128"/>
    </row>
    <row r="190" spans="1:3">
      <c r="A190" s="155"/>
      <c r="B190" s="176"/>
      <c r="C190" s="155"/>
    </row>
    <row r="193" spans="1:4">
      <c r="A193" s="155"/>
    </row>
    <row r="196" spans="1:4">
      <c r="B196" s="177"/>
    </row>
    <row r="197" spans="1:4">
      <c r="B197" s="128"/>
    </row>
    <row r="201" spans="1:4">
      <c r="B201" s="177"/>
      <c r="C201" s="177"/>
      <c r="D201" s="177"/>
    </row>
    <row r="202" spans="1:4">
      <c r="B202" s="177"/>
      <c r="C202" s="177"/>
      <c r="D202" s="177"/>
    </row>
    <row r="203" spans="1:4">
      <c r="B203" s="154"/>
      <c r="C203" s="154"/>
      <c r="D203" s="154"/>
    </row>
    <row r="213" spans="2:4">
      <c r="B213" s="178"/>
      <c r="C213" s="179"/>
      <c r="D213" s="180"/>
    </row>
    <row r="214" spans="2:4">
      <c r="B214" s="178"/>
      <c r="C214" s="179"/>
      <c r="D214" s="180"/>
    </row>
    <row r="220" spans="2:4">
      <c r="B220" s="162"/>
      <c r="C220" s="162"/>
      <c r="D220" s="162"/>
    </row>
  </sheetData>
  <mergeCells count="9">
    <mergeCell ref="F12:F16"/>
    <mergeCell ref="A2:G2"/>
    <mergeCell ref="H2:K2"/>
    <mergeCell ref="L2:O2"/>
    <mergeCell ref="A4:G7"/>
    <mergeCell ref="K4:K5"/>
    <mergeCell ref="H5:J5"/>
    <mergeCell ref="K6:K7"/>
    <mergeCell ref="H7:J7"/>
  </mergeCells>
  <pageMargins left="0.7" right="0.7" top="0.75" bottom="0.75" header="0.3" footer="0.3"/>
  <pageSetup paperSize="9" scale="43" orientation="portrait" r:id="rId1"/>
  <colBreaks count="1" manualBreakCount="1">
    <brk id="1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222"/>
  <sheetViews>
    <sheetView view="pageBreakPreview" zoomScale="70" zoomScaleNormal="80" zoomScaleSheetLayoutView="70" workbookViewId="0">
      <selection activeCell="K6" sqref="K6:K7"/>
    </sheetView>
  </sheetViews>
  <sheetFormatPr defaultColWidth="9.140625" defaultRowHeight="14.65"/>
  <cols>
    <col min="1" max="1" width="24.140625" style="40" customWidth="1"/>
    <col min="2" max="2" width="11.7109375" style="40" bestFit="1" customWidth="1"/>
    <col min="3" max="3" width="20" style="40" bestFit="1" customWidth="1"/>
    <col min="4" max="4" width="17.5703125" style="40" bestFit="1" customWidth="1"/>
    <col min="5" max="5" width="21.140625" style="40" bestFit="1" customWidth="1"/>
    <col min="6" max="6" width="18.140625" style="40" customWidth="1"/>
    <col min="7" max="10" width="9.140625" style="40"/>
    <col min="11" max="11" width="10.42578125" style="40" customWidth="1"/>
    <col min="12" max="16384" width="9.140625" style="40"/>
  </cols>
  <sheetData>
    <row r="1" spans="1:15" ht="15.95">
      <c r="A1" s="32" t="s">
        <v>1</v>
      </c>
      <c r="B1" s="33"/>
      <c r="C1" s="33"/>
      <c r="D1" s="33"/>
      <c r="E1" s="33"/>
      <c r="F1" s="33"/>
      <c r="G1" s="34"/>
      <c r="H1" s="35" t="s">
        <v>72</v>
      </c>
      <c r="I1" s="36"/>
      <c r="J1" s="36"/>
      <c r="K1" s="37"/>
      <c r="L1" s="32" t="s">
        <v>73</v>
      </c>
      <c r="M1" s="38"/>
      <c r="N1" s="38"/>
      <c r="O1" s="39"/>
    </row>
    <row r="2" spans="1:15" ht="15" thickBot="1">
      <c r="A2" s="292" t="str">
        <f>'Calc Front Sheet'!K1</f>
        <v>P13PA &amp; AQN Production</v>
      </c>
      <c r="B2" s="293"/>
      <c r="C2" s="293"/>
      <c r="D2" s="293"/>
      <c r="E2" s="293"/>
      <c r="F2" s="293"/>
      <c r="G2" s="294"/>
      <c r="H2" s="292" t="str">
        <f>'Calc Front Sheet'!K2</f>
        <v>Z029</v>
      </c>
      <c r="I2" s="293"/>
      <c r="J2" s="293"/>
      <c r="K2" s="294"/>
      <c r="L2" s="292">
        <f>'Calc Front Sheet'!K3:M3</f>
        <v>0</v>
      </c>
      <c r="M2" s="293"/>
      <c r="N2" s="293"/>
      <c r="O2" s="294"/>
    </row>
    <row r="3" spans="1:15" ht="16.350000000000001" thickBot="1">
      <c r="A3" s="35" t="s">
        <v>11</v>
      </c>
      <c r="B3" s="41"/>
      <c r="C3" s="41"/>
      <c r="D3" s="41"/>
      <c r="E3" s="41"/>
      <c r="F3" s="41"/>
      <c r="G3" s="42"/>
      <c r="H3" s="43"/>
      <c r="I3" s="43"/>
      <c r="J3" s="43"/>
      <c r="K3" s="44" t="s">
        <v>74</v>
      </c>
      <c r="L3" s="45" t="s">
        <v>9</v>
      </c>
      <c r="M3" s="46">
        <v>4</v>
      </c>
      <c r="N3" s="47" t="s">
        <v>10</v>
      </c>
      <c r="O3" s="48">
        <v>5</v>
      </c>
    </row>
    <row r="4" spans="1:15">
      <c r="A4" s="295" t="str">
        <f>'Calc Front Sheet'!E5</f>
        <v>EpiChlorohydrin Scrubber Design</v>
      </c>
      <c r="B4" s="296"/>
      <c r="C4" s="296"/>
      <c r="D4" s="296"/>
      <c r="E4" s="296"/>
      <c r="F4" s="296"/>
      <c r="G4" s="297"/>
      <c r="H4" s="50" t="s">
        <v>75</v>
      </c>
      <c r="I4" s="41"/>
      <c r="J4" s="42"/>
      <c r="K4" s="298">
        <v>45484</v>
      </c>
      <c r="L4" s="43"/>
      <c r="M4" s="50"/>
      <c r="N4" s="41"/>
      <c r="O4" s="42"/>
    </row>
    <row r="5" spans="1:15" ht="15" thickBot="1">
      <c r="A5" s="295"/>
      <c r="B5" s="296"/>
      <c r="C5" s="296"/>
      <c r="D5" s="296"/>
      <c r="E5" s="296"/>
      <c r="F5" s="296"/>
      <c r="G5" s="297"/>
      <c r="H5" s="292" t="s">
        <v>37</v>
      </c>
      <c r="I5" s="293"/>
      <c r="J5" s="294"/>
      <c r="K5" s="299"/>
      <c r="L5" s="43"/>
      <c r="M5" s="51"/>
      <c r="N5" s="43"/>
      <c r="O5" s="52"/>
    </row>
    <row r="6" spans="1:15">
      <c r="A6" s="295"/>
      <c r="B6" s="296"/>
      <c r="C6" s="296"/>
      <c r="D6" s="296"/>
      <c r="E6" s="296"/>
      <c r="F6" s="296"/>
      <c r="G6" s="297"/>
      <c r="H6" s="50" t="s">
        <v>49</v>
      </c>
      <c r="I6" s="41"/>
      <c r="J6" s="42"/>
      <c r="K6" s="298">
        <v>46092</v>
      </c>
      <c r="L6" s="43"/>
      <c r="M6" s="51"/>
      <c r="N6" s="43"/>
      <c r="O6" s="52"/>
    </row>
    <row r="7" spans="1:15" ht="15" thickBot="1">
      <c r="A7" s="295"/>
      <c r="B7" s="296"/>
      <c r="C7" s="296"/>
      <c r="D7" s="296"/>
      <c r="E7" s="296"/>
      <c r="F7" s="296"/>
      <c r="G7" s="297"/>
      <c r="H7" s="295" t="s">
        <v>38</v>
      </c>
      <c r="I7" s="296"/>
      <c r="J7" s="297"/>
      <c r="K7" s="299"/>
      <c r="L7" s="43"/>
      <c r="M7" s="53"/>
      <c r="N7" s="54"/>
      <c r="O7" s="55"/>
    </row>
    <row r="8" spans="1:15">
      <c r="A8" s="56"/>
      <c r="B8" s="57"/>
      <c r="C8" s="57"/>
      <c r="D8" s="57"/>
      <c r="E8" s="57"/>
      <c r="F8" s="57"/>
      <c r="G8" s="57"/>
      <c r="H8" s="57"/>
      <c r="I8" s="57"/>
      <c r="J8" s="57"/>
      <c r="K8" s="57"/>
      <c r="L8" s="57"/>
      <c r="M8" s="57"/>
      <c r="N8" s="57"/>
      <c r="O8" s="58"/>
    </row>
    <row r="9" spans="1:15">
      <c r="A9" s="59" t="s">
        <v>151</v>
      </c>
      <c r="O9" s="60"/>
    </row>
    <row r="10" spans="1:15">
      <c r="O10" s="60"/>
    </row>
    <row r="11" spans="1:15" ht="16.350000000000001">
      <c r="A11" s="61" t="s">
        <v>152</v>
      </c>
      <c r="B11" s="62" t="s">
        <v>153</v>
      </c>
      <c r="C11" s="62" t="s">
        <v>154</v>
      </c>
      <c r="D11" s="62" t="s">
        <v>155</v>
      </c>
      <c r="E11" s="62" t="s">
        <v>156</v>
      </c>
      <c r="O11" s="60"/>
    </row>
    <row r="12" spans="1:15">
      <c r="A12" s="63" t="s">
        <v>157</v>
      </c>
      <c r="B12" s="40">
        <v>92.52</v>
      </c>
      <c r="C12" s="40">
        <v>1180</v>
      </c>
      <c r="D12" s="40">
        <v>1.1200000000000001</v>
      </c>
      <c r="E12" s="40">
        <f>1.225*3.2</f>
        <v>3.9200000000000004</v>
      </c>
      <c r="O12" s="60"/>
    </row>
    <row r="13" spans="1:15">
      <c r="A13" s="63" t="s">
        <v>158</v>
      </c>
      <c r="B13" s="40">
        <v>14</v>
      </c>
      <c r="E13" s="40">
        <v>1.165</v>
      </c>
      <c r="O13" s="60"/>
    </row>
    <row r="14" spans="1:15">
      <c r="A14" s="63" t="s">
        <v>159</v>
      </c>
      <c r="B14" s="40">
        <v>28.96</v>
      </c>
      <c r="E14" s="40">
        <v>1.2929999999999999</v>
      </c>
      <c r="O14" s="60"/>
    </row>
    <row r="15" spans="1:15">
      <c r="A15" s="63"/>
      <c r="O15" s="60"/>
    </row>
    <row r="16" spans="1:15">
      <c r="A16" s="59" t="s">
        <v>160</v>
      </c>
      <c r="B16" s="124"/>
      <c r="C16" s="124"/>
      <c r="D16" s="124"/>
      <c r="E16" s="124"/>
      <c r="O16" s="60"/>
    </row>
    <row r="17" spans="1:15">
      <c r="A17" s="63"/>
      <c r="O17" s="60"/>
    </row>
    <row r="18" spans="1:15">
      <c r="A18" s="63"/>
      <c r="O18" s="60"/>
    </row>
    <row r="19" spans="1:15">
      <c r="A19" s="63"/>
      <c r="O19" s="60"/>
    </row>
    <row r="20" spans="1:15">
      <c r="A20" s="61" t="s">
        <v>161</v>
      </c>
      <c r="O20" s="60"/>
    </row>
    <row r="21" spans="1:15">
      <c r="A21" s="63"/>
      <c r="O21" s="60"/>
    </row>
    <row r="22" spans="1:15">
      <c r="A22" s="63"/>
      <c r="O22" s="60"/>
    </row>
    <row r="23" spans="1:15">
      <c r="A23" s="63"/>
      <c r="O23" s="60"/>
    </row>
    <row r="24" spans="1:15">
      <c r="A24" s="63"/>
      <c r="O24" s="60"/>
    </row>
    <row r="25" spans="1:15">
      <c r="A25" s="63"/>
      <c r="O25" s="60"/>
    </row>
    <row r="26" spans="1:15">
      <c r="A26" s="63"/>
      <c r="O26" s="60"/>
    </row>
    <row r="27" spans="1:15">
      <c r="A27" s="63"/>
      <c r="O27" s="60"/>
    </row>
    <row r="28" spans="1:15">
      <c r="A28" s="63"/>
      <c r="O28" s="60"/>
    </row>
    <row r="29" spans="1:15">
      <c r="A29" s="63"/>
      <c r="O29" s="60"/>
    </row>
    <row r="30" spans="1:15">
      <c r="A30" s="63"/>
      <c r="O30" s="60"/>
    </row>
    <row r="31" spans="1:15">
      <c r="A31" s="63"/>
      <c r="O31" s="60"/>
    </row>
    <row r="32" spans="1:15">
      <c r="A32" s="63"/>
      <c r="O32" s="60"/>
    </row>
    <row r="33" spans="1:15">
      <c r="A33" s="63"/>
      <c r="O33" s="60"/>
    </row>
    <row r="34" spans="1:15">
      <c r="A34" s="63"/>
      <c r="O34" s="60"/>
    </row>
    <row r="35" spans="1:15">
      <c r="A35" s="63"/>
      <c r="O35" s="60"/>
    </row>
    <row r="36" spans="1:15">
      <c r="A36" s="59" t="s">
        <v>162</v>
      </c>
      <c r="B36" s="125"/>
      <c r="C36" s="125"/>
      <c r="D36" s="125"/>
      <c r="E36" s="125"/>
      <c r="O36" s="60"/>
    </row>
    <row r="37" spans="1:15">
      <c r="O37" s="60"/>
    </row>
    <row r="38" spans="1:15">
      <c r="B38" s="62" t="s">
        <v>163</v>
      </c>
      <c r="C38" s="62" t="s">
        <v>164</v>
      </c>
      <c r="D38" s="62" t="s">
        <v>165</v>
      </c>
      <c r="F38" s="62" t="s">
        <v>166</v>
      </c>
      <c r="O38" s="60"/>
    </row>
    <row r="39" spans="1:15" ht="16.350000000000001">
      <c r="A39" s="63" t="s">
        <v>167</v>
      </c>
      <c r="B39" s="131">
        <v>2250</v>
      </c>
      <c r="C39" s="40" t="s">
        <v>168</v>
      </c>
      <c r="D39" s="40">
        <f>B39*E14</f>
        <v>2909.25</v>
      </c>
      <c r="E39" s="40" t="s">
        <v>111</v>
      </c>
      <c r="F39" s="40" t="s">
        <v>169</v>
      </c>
      <c r="G39" s="127" t="s">
        <v>170</v>
      </c>
      <c r="O39" s="60"/>
    </row>
    <row r="40" spans="1:15" ht="16.350000000000001">
      <c r="A40" s="63" t="s">
        <v>171</v>
      </c>
      <c r="B40" s="131">
        <v>1000</v>
      </c>
      <c r="C40" s="40" t="s">
        <v>168</v>
      </c>
      <c r="D40" s="40">
        <f>B40*E14</f>
        <v>1293</v>
      </c>
      <c r="E40" s="40" t="s">
        <v>111</v>
      </c>
      <c r="F40" s="40" t="s">
        <v>169</v>
      </c>
      <c r="G40" s="127" t="s">
        <v>172</v>
      </c>
      <c r="O40" s="60"/>
    </row>
    <row r="41" spans="1:15" ht="16.350000000000001">
      <c r="A41" s="63" t="s">
        <v>173</v>
      </c>
      <c r="B41" s="40">
        <v>2537</v>
      </c>
      <c r="C41" s="40" t="s">
        <v>168</v>
      </c>
      <c r="D41" s="40">
        <f>B41*E13</f>
        <v>2955.605</v>
      </c>
      <c r="E41" s="40" t="s">
        <v>111</v>
      </c>
      <c r="F41" s="40" t="s">
        <v>169</v>
      </c>
      <c r="O41" s="60"/>
    </row>
    <row r="42" spans="1:15" ht="16.350000000000001">
      <c r="A42" s="63" t="s">
        <v>174</v>
      </c>
      <c r="B42" s="40">
        <v>300</v>
      </c>
      <c r="C42" s="40" t="s">
        <v>168</v>
      </c>
      <c r="D42" s="40">
        <f>B42*E13</f>
        <v>349.5</v>
      </c>
      <c r="E42" s="40" t="s">
        <v>111</v>
      </c>
      <c r="F42" s="40" t="s">
        <v>169</v>
      </c>
      <c r="O42" s="60"/>
    </row>
    <row r="43" spans="1:15" ht="16.7" thickBot="1">
      <c r="A43" s="61" t="s">
        <v>175</v>
      </c>
      <c r="B43" s="126">
        <f>SUM(B39:B42)</f>
        <v>6087</v>
      </c>
      <c r="C43" s="126" t="s">
        <v>176</v>
      </c>
      <c r="D43" s="126">
        <f>SUM(D39:D42)</f>
        <v>7507.3549999999996</v>
      </c>
      <c r="E43" s="126" t="s">
        <v>111</v>
      </c>
      <c r="O43" s="60"/>
    </row>
    <row r="44" spans="1:15" ht="15" thickTop="1">
      <c r="O44" s="60"/>
    </row>
    <row r="45" spans="1:15">
      <c r="A45" s="63" t="s">
        <v>177</v>
      </c>
      <c r="O45" s="60"/>
    </row>
    <row r="46" spans="1:15">
      <c r="A46" s="63"/>
      <c r="O46" s="60"/>
    </row>
    <row r="47" spans="1:15">
      <c r="A47" t="s">
        <v>178</v>
      </c>
      <c r="B47" s="128">
        <v>0.77880000000000005</v>
      </c>
      <c r="C47" t="s">
        <v>119</v>
      </c>
      <c r="O47" s="60"/>
    </row>
    <row r="48" spans="1:15">
      <c r="A48" t="s">
        <v>179</v>
      </c>
      <c r="B48" s="128">
        <v>0.16035620701744172</v>
      </c>
      <c r="C48" t="s">
        <v>119</v>
      </c>
      <c r="O48" s="60"/>
    </row>
    <row r="49" spans="1:15" ht="16.350000000000001">
      <c r="A49" s="129" t="s">
        <v>175</v>
      </c>
      <c r="B49" s="130">
        <f>SUM(B47:B48)</f>
        <v>0.93915620701744174</v>
      </c>
      <c r="C49" s="129" t="s">
        <v>119</v>
      </c>
      <c r="D49" s="133">
        <f>B49/E12</f>
        <v>0.23958066505546982</v>
      </c>
      <c r="E49" s="40" t="s">
        <v>180</v>
      </c>
      <c r="O49" s="60"/>
    </row>
    <row r="50" spans="1:15">
      <c r="A50" s="63"/>
      <c r="O50" s="60"/>
    </row>
    <row r="51" spans="1:15">
      <c r="A51" s="63" t="s">
        <v>181</v>
      </c>
      <c r="O51" s="60"/>
    </row>
    <row r="52" spans="1:15">
      <c r="A52" s="63" t="s">
        <v>182</v>
      </c>
      <c r="O52" s="60"/>
    </row>
    <row r="53" spans="1:15">
      <c r="A53" s="63" t="s">
        <v>183</v>
      </c>
      <c r="O53" s="60"/>
    </row>
    <row r="54" spans="1:15">
      <c r="A54" s="63"/>
      <c r="O54" s="60"/>
    </row>
    <row r="55" spans="1:15">
      <c r="A55" s="63" t="s">
        <v>184</v>
      </c>
      <c r="B55" s="133">
        <f>(B49/(D39+D40))*1000000</f>
        <v>223.48889452494302</v>
      </c>
      <c r="C55" s="40" t="s">
        <v>185</v>
      </c>
      <c r="O55" s="60"/>
    </row>
    <row r="56" spans="1:15">
      <c r="A56" s="63" t="s">
        <v>186</v>
      </c>
      <c r="B56" s="133">
        <f>B55/10000</f>
        <v>2.2348889452494303E-2</v>
      </c>
      <c r="C56" s="40" t="s">
        <v>187</v>
      </c>
      <c r="O56" s="60"/>
    </row>
    <row r="57" spans="1:15">
      <c r="A57" s="63" t="s">
        <v>188</v>
      </c>
      <c r="B57" s="132">
        <f>(D49/(B39+B42))*100</f>
        <v>9.3953201982537177E-3</v>
      </c>
      <c r="C57" s="40" t="s">
        <v>187</v>
      </c>
      <c r="O57" s="60"/>
    </row>
    <row r="58" spans="1:15">
      <c r="A58" s="63"/>
      <c r="O58" s="60"/>
    </row>
    <row r="59" spans="1:15">
      <c r="A59" s="63" t="s">
        <v>189</v>
      </c>
      <c r="O59" s="60"/>
    </row>
    <row r="60" spans="1:15">
      <c r="A60" s="40" t="s">
        <v>190</v>
      </c>
      <c r="O60" s="60"/>
    </row>
    <row r="71" spans="1:5">
      <c r="A71" s="125" t="s">
        <v>191</v>
      </c>
      <c r="B71" s="124"/>
      <c r="C71" s="124"/>
      <c r="D71" s="124"/>
      <c r="E71" s="124"/>
    </row>
    <row r="73" spans="1:5" ht="16.350000000000001">
      <c r="A73" s="40" t="s">
        <v>192</v>
      </c>
      <c r="B73" s="40">
        <v>0.442</v>
      </c>
      <c r="C73" s="40" t="s">
        <v>193</v>
      </c>
    </row>
    <row r="74" spans="1:5">
      <c r="A74" s="40" t="s">
        <v>194</v>
      </c>
      <c r="B74" s="134">
        <v>4320</v>
      </c>
      <c r="C74" s="40" t="s">
        <v>111</v>
      </c>
    </row>
    <row r="75" spans="1:5" ht="16.350000000000001">
      <c r="A75" s="40" t="s">
        <v>195</v>
      </c>
      <c r="B75" s="134">
        <f>B74/B73</f>
        <v>9773.7556561085967</v>
      </c>
      <c r="C75" s="40" t="s">
        <v>196</v>
      </c>
    </row>
    <row r="77" spans="1:5">
      <c r="A77" s="125" t="s">
        <v>197</v>
      </c>
      <c r="B77" s="124"/>
      <c r="C77" s="124"/>
      <c r="D77" s="124"/>
      <c r="E77" s="124"/>
    </row>
    <row r="78" spans="1:5" ht="16.350000000000001">
      <c r="A78" s="40" t="s">
        <v>198</v>
      </c>
    </row>
    <row r="79" spans="1:5" ht="16.350000000000001">
      <c r="A79" s="40" t="s">
        <v>199</v>
      </c>
    </row>
    <row r="81" spans="1:7" ht="16.350000000000001">
      <c r="A81" s="40" t="s">
        <v>200</v>
      </c>
      <c r="B81" s="40" t="s">
        <v>201</v>
      </c>
      <c r="C81" s="40">
        <v>10</v>
      </c>
      <c r="D81" s="40">
        <v>20</v>
      </c>
      <c r="E81" s="40">
        <v>30</v>
      </c>
      <c r="F81" s="40">
        <v>40</v>
      </c>
    </row>
    <row r="82" spans="1:7">
      <c r="A82" s="40" t="s">
        <v>197</v>
      </c>
      <c r="B82" s="40" t="s">
        <v>126</v>
      </c>
      <c r="C82" s="40">
        <f>C81*B73</f>
        <v>4.42</v>
      </c>
      <c r="D82" s="40">
        <f>D81*B73</f>
        <v>8.84</v>
      </c>
      <c r="E82" s="40">
        <f>E81*B73</f>
        <v>13.26</v>
      </c>
      <c r="F82" s="40">
        <f>F81*B73</f>
        <v>17.68</v>
      </c>
    </row>
    <row r="84" spans="1:7">
      <c r="A84" s="125" t="s">
        <v>202</v>
      </c>
      <c r="B84" s="124"/>
      <c r="C84" s="124"/>
      <c r="D84" s="124"/>
      <c r="E84" s="124"/>
    </row>
    <row r="85" spans="1:7">
      <c r="A85" s="40" t="s">
        <v>203</v>
      </c>
    </row>
    <row r="88" spans="1:7" ht="17.100000000000001">
      <c r="A88" s="40" t="s">
        <v>204</v>
      </c>
    </row>
    <row r="89" spans="1:7" ht="17.100000000000001">
      <c r="A89" s="40" t="s">
        <v>205</v>
      </c>
    </row>
    <row r="91" spans="1:7" ht="17.100000000000001">
      <c r="A91" s="40" t="s">
        <v>206</v>
      </c>
      <c r="B91" s="133">
        <v>356.5</v>
      </c>
      <c r="C91" s="40" t="s">
        <v>207</v>
      </c>
      <c r="D91" s="40" t="s">
        <v>208</v>
      </c>
      <c r="E91" s="40" t="s">
        <v>209</v>
      </c>
    </row>
    <row r="92" spans="1:7" ht="17.100000000000001">
      <c r="A92" s="40" t="s">
        <v>210</v>
      </c>
      <c r="B92" s="145">
        <v>1.9</v>
      </c>
      <c r="C92" s="40" t="s">
        <v>207</v>
      </c>
      <c r="D92" s="40" t="s">
        <v>211</v>
      </c>
      <c r="E92" s="40">
        <v>1.9</v>
      </c>
      <c r="F92" s="40" t="s">
        <v>207</v>
      </c>
      <c r="G92" s="40" t="s">
        <v>212</v>
      </c>
    </row>
    <row r="93" spans="1:7" ht="17.100000000000001">
      <c r="A93" s="40" t="s">
        <v>213</v>
      </c>
      <c r="B93" s="133">
        <f>B91/B92</f>
        <v>187.63157894736844</v>
      </c>
    </row>
    <row r="94" spans="1:7">
      <c r="B94" s="133"/>
    </row>
    <row r="95" spans="1:7" ht="17.100000000000001">
      <c r="A95" s="62" t="s">
        <v>214</v>
      </c>
      <c r="B95" s="135">
        <f>LN(B93)</f>
        <v>5.2344803536819562</v>
      </c>
    </row>
    <row r="97" spans="1:5">
      <c r="A97" s="125" t="s">
        <v>215</v>
      </c>
      <c r="B97" s="124"/>
      <c r="C97" s="124"/>
      <c r="D97" s="124"/>
      <c r="E97" s="124"/>
    </row>
    <row r="98" spans="1:5">
      <c r="A98" s="40" t="s">
        <v>216</v>
      </c>
    </row>
    <row r="105" spans="1:5">
      <c r="A105" s="40" t="s">
        <v>217</v>
      </c>
    </row>
    <row r="143" spans="1:1" ht="16.350000000000001">
      <c r="A143" s="40" t="s">
        <v>218</v>
      </c>
    </row>
    <row r="145" spans="1:2" ht="17.649999999999999">
      <c r="A145" s="40" t="s">
        <v>219</v>
      </c>
      <c r="B145" s="40">
        <v>0.85</v>
      </c>
    </row>
    <row r="147" spans="1:2">
      <c r="A147" s="40" t="s">
        <v>220</v>
      </c>
    </row>
    <row r="149" spans="1:2">
      <c r="A149" s="40" t="s">
        <v>221</v>
      </c>
    </row>
    <row r="150" spans="1:2" ht="16.350000000000001">
      <c r="A150" s="40" t="s">
        <v>222</v>
      </c>
    </row>
    <row r="176" spans="1:1">
      <c r="A176" s="40" t="s">
        <v>223</v>
      </c>
    </row>
    <row r="178" spans="1:5" ht="17.100000000000001">
      <c r="A178" s="40" t="s">
        <v>224</v>
      </c>
      <c r="B178" s="40">
        <f>B145</f>
        <v>0.85</v>
      </c>
    </row>
    <row r="179" spans="1:5" ht="17.100000000000001">
      <c r="A179" s="40" t="s">
        <v>225</v>
      </c>
      <c r="B179" s="40">
        <v>0.8</v>
      </c>
    </row>
    <row r="180" spans="1:5">
      <c r="A180" s="40" t="s">
        <v>226</v>
      </c>
      <c r="B180" s="40">
        <v>1.1000000000000001</v>
      </c>
    </row>
    <row r="182" spans="1:5">
      <c r="A182" s="62" t="s">
        <v>227</v>
      </c>
      <c r="B182" s="62">
        <f>B178*B179*B180</f>
        <v>0.74800000000000011</v>
      </c>
      <c r="C182" s="62" t="s">
        <v>228</v>
      </c>
    </row>
    <row r="184" spans="1:5">
      <c r="A184" s="125" t="s">
        <v>229</v>
      </c>
      <c r="B184" s="124"/>
      <c r="C184" s="124"/>
      <c r="D184" s="124"/>
      <c r="E184" s="124"/>
    </row>
    <row r="187" spans="1:5">
      <c r="A187" s="40" t="s">
        <v>230</v>
      </c>
      <c r="B187" s="133">
        <f>B95</f>
        <v>5.2344803536819562</v>
      </c>
    </row>
    <row r="188" spans="1:5">
      <c r="A188" s="40" t="s">
        <v>227</v>
      </c>
      <c r="B188" s="40">
        <f>B182</f>
        <v>0.74800000000000011</v>
      </c>
    </row>
    <row r="190" spans="1:5">
      <c r="A190" s="62" t="s">
        <v>231</v>
      </c>
      <c r="B190" s="135">
        <f>B187*B188</f>
        <v>3.9153913045541038</v>
      </c>
      <c r="C190" s="62" t="s">
        <v>228</v>
      </c>
      <c r="D190" s="40" t="s">
        <v>232</v>
      </c>
    </row>
    <row r="192" spans="1:5">
      <c r="A192" s="202" t="s">
        <v>233</v>
      </c>
      <c r="B192" s="201"/>
      <c r="C192" s="201"/>
    </row>
    <row r="195" spans="1:5">
      <c r="A195" s="62" t="s">
        <v>234</v>
      </c>
    </row>
    <row r="196" spans="1:5">
      <c r="A196" s="40" t="s">
        <v>235</v>
      </c>
    </row>
    <row r="198" spans="1:5">
      <c r="A198" s="40" t="s">
        <v>236</v>
      </c>
      <c r="B198" s="152">
        <f>B74</f>
        <v>4320</v>
      </c>
      <c r="C198" s="40" t="s">
        <v>111</v>
      </c>
    </row>
    <row r="199" spans="1:5">
      <c r="B199" s="133">
        <f>B198/3600</f>
        <v>1.2</v>
      </c>
      <c r="C199" s="40" t="s">
        <v>237</v>
      </c>
    </row>
    <row r="200" spans="1:5" ht="16.350000000000001">
      <c r="A200" s="40" t="s">
        <v>238</v>
      </c>
      <c r="B200" s="40">
        <v>1.29</v>
      </c>
      <c r="C200" s="40" t="s">
        <v>239</v>
      </c>
    </row>
    <row r="202" spans="1:5" ht="16.350000000000001">
      <c r="A202" s="40" t="s">
        <v>240</v>
      </c>
      <c r="B202" s="40">
        <f>D82</f>
        <v>8.84</v>
      </c>
      <c r="C202" s="40">
        <f>E82</f>
        <v>13.26</v>
      </c>
      <c r="D202" s="40">
        <f>F82</f>
        <v>17.68</v>
      </c>
      <c r="E202" s="40" t="s">
        <v>241</v>
      </c>
    </row>
    <row r="203" spans="1:5" ht="16.350000000000001">
      <c r="A203" s="40" t="s">
        <v>242</v>
      </c>
      <c r="B203" s="152">
        <v>1150</v>
      </c>
      <c r="C203" s="152">
        <v>1150</v>
      </c>
      <c r="D203" s="152">
        <v>1150</v>
      </c>
      <c r="E203" s="40" t="s">
        <v>239</v>
      </c>
    </row>
    <row r="204" spans="1:5">
      <c r="A204" s="40" t="s">
        <v>243</v>
      </c>
      <c r="B204" s="152">
        <f>B202*B203</f>
        <v>10166</v>
      </c>
      <c r="C204" s="152">
        <f t="shared" ref="C204:D204" si="0">C202*C203</f>
        <v>15249</v>
      </c>
      <c r="D204" s="152">
        <f t="shared" si="0"/>
        <v>20332</v>
      </c>
      <c r="E204" s="40" t="s">
        <v>111</v>
      </c>
    </row>
    <row r="205" spans="1:5">
      <c r="B205" s="132">
        <f>B204/3600</f>
        <v>2.8238888888888889</v>
      </c>
      <c r="C205" s="132">
        <f t="shared" ref="C205:D205" si="1">C204/3600</f>
        <v>4.2358333333333329</v>
      </c>
      <c r="D205" s="132">
        <f t="shared" si="1"/>
        <v>5.6477777777777778</v>
      </c>
      <c r="E205" s="40" t="s">
        <v>237</v>
      </c>
    </row>
    <row r="210" spans="1:4">
      <c r="A210" s="40" t="s">
        <v>244</v>
      </c>
      <c r="B210" s="40">
        <f>(B205/B199)*((B200/B203)^0.5)</f>
        <v>7.8815619502558096E-2</v>
      </c>
      <c r="C210" s="40">
        <f>(C205/B199)*((B200/C203)^0.5)</f>
        <v>0.11822342925383714</v>
      </c>
      <c r="D210" s="40">
        <f>(D205/B199)*((B200/D203)^0.5)</f>
        <v>0.15763123900511619</v>
      </c>
    </row>
    <row r="212" spans="1:4">
      <c r="A212" s="40" t="s">
        <v>245</v>
      </c>
    </row>
    <row r="213" spans="1:4">
      <c r="A213" s="40" t="s">
        <v>246</v>
      </c>
    </row>
    <row r="215" spans="1:4">
      <c r="A215" s="40" t="s">
        <v>247</v>
      </c>
      <c r="B215" s="163">
        <v>0.8</v>
      </c>
      <c r="C215" s="164">
        <v>0.8</v>
      </c>
      <c r="D215" s="165">
        <v>0.75</v>
      </c>
    </row>
    <row r="216" spans="1:4">
      <c r="A216" s="40" t="s">
        <v>248</v>
      </c>
      <c r="B216" s="163">
        <v>3.8</v>
      </c>
      <c r="C216" s="164">
        <v>3.2</v>
      </c>
      <c r="D216" s="165">
        <v>2.8</v>
      </c>
    </row>
    <row r="222" spans="1:4">
      <c r="A222" s="40" t="s">
        <v>249</v>
      </c>
      <c r="B222" s="153">
        <f>(B215/B216)^0.5</f>
        <v>0.45883146774112354</v>
      </c>
      <c r="C222" s="153">
        <f t="shared" ref="C222" si="2">(C215/C216)^0.5</f>
        <v>0.5</v>
      </c>
      <c r="D222" s="153">
        <f>(D215/D216)^0.5</f>
        <v>0.51754916950676566</v>
      </c>
    </row>
  </sheetData>
  <mergeCells count="8">
    <mergeCell ref="A2:G2"/>
    <mergeCell ref="H2:K2"/>
    <mergeCell ref="L2:O2"/>
    <mergeCell ref="A4:G7"/>
    <mergeCell ref="K4:K5"/>
    <mergeCell ref="H5:J5"/>
    <mergeCell ref="K6:K7"/>
    <mergeCell ref="H7:J7"/>
  </mergeCells>
  <pageMargins left="0.70866141732283472" right="0.70866141732283472" top="0.74803149606299213" bottom="0.74803149606299213" header="0.31496062992125984" footer="0.31496062992125984"/>
  <pageSetup paperSize="9" scale="22" orientation="portrait" r:id="rId1"/>
  <headerFooter>
    <oddHeader>&amp;CEPIMS Ref: 3.2.2.3.9.2 - Issue 1</oddHeader>
    <oddFooter>&amp;CTemplate Updated Oct 2016</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108"/>
  <sheetViews>
    <sheetView view="pageBreakPreview" zoomScale="70" zoomScaleNormal="80" zoomScaleSheetLayoutView="70" workbookViewId="0">
      <selection activeCell="K8" sqref="K8"/>
    </sheetView>
  </sheetViews>
  <sheetFormatPr defaultRowHeight="14.65"/>
  <cols>
    <col min="1" max="1" width="19.5703125" customWidth="1"/>
    <col min="2" max="2" width="21.7109375" customWidth="1"/>
    <col min="4" max="4" width="17.28515625" bestFit="1" customWidth="1"/>
    <col min="5" max="5" width="16.28515625" customWidth="1"/>
    <col min="6" max="6" width="27.140625" bestFit="1" customWidth="1"/>
    <col min="7" max="7" width="24.7109375" customWidth="1"/>
    <col min="11" max="11" width="10.42578125" customWidth="1"/>
  </cols>
  <sheetData>
    <row r="1" spans="1:15" ht="15">
      <c r="A1" s="19" t="s">
        <v>1</v>
      </c>
      <c r="B1" s="17"/>
      <c r="C1" s="17"/>
      <c r="D1" s="17"/>
      <c r="E1" s="17"/>
      <c r="F1" s="17"/>
      <c r="G1" s="18"/>
      <c r="H1" s="16" t="s">
        <v>72</v>
      </c>
      <c r="I1" s="20"/>
      <c r="J1" s="20"/>
      <c r="K1" s="21"/>
      <c r="L1" s="19" t="s">
        <v>73</v>
      </c>
      <c r="M1" s="25"/>
      <c r="N1" s="25"/>
      <c r="O1" s="26"/>
    </row>
    <row r="2" spans="1:15" ht="15" thickBot="1">
      <c r="A2" s="302" t="str">
        <f>'Calc Front Sheet'!K1</f>
        <v>P13PA &amp; AQN Production</v>
      </c>
      <c r="B2" s="303"/>
      <c r="C2" s="303"/>
      <c r="D2" s="303"/>
      <c r="E2" s="303"/>
      <c r="F2" s="303"/>
      <c r="G2" s="304"/>
      <c r="H2" s="302" t="str">
        <f>'Calc Front Sheet'!K2</f>
        <v>Z029</v>
      </c>
      <c r="I2" s="303"/>
      <c r="J2" s="303"/>
      <c r="K2" s="304"/>
      <c r="L2" s="302">
        <f>'Calc Front Sheet'!K3:M3</f>
        <v>0</v>
      </c>
      <c r="M2" s="303"/>
      <c r="N2" s="303"/>
      <c r="O2" s="304"/>
    </row>
    <row r="3" spans="1:15" ht="15.4" thickBot="1">
      <c r="A3" s="16" t="s">
        <v>11</v>
      </c>
      <c r="B3" s="15"/>
      <c r="C3" s="15"/>
      <c r="D3" s="15"/>
      <c r="E3" s="15"/>
      <c r="F3" s="15"/>
      <c r="G3" s="22"/>
      <c r="H3" s="31"/>
      <c r="I3" s="31"/>
      <c r="J3" s="31"/>
      <c r="K3" s="23" t="s">
        <v>74</v>
      </c>
      <c r="L3" s="28" t="s">
        <v>9</v>
      </c>
      <c r="M3" s="30">
        <v>5</v>
      </c>
      <c r="N3" s="27" t="s">
        <v>10</v>
      </c>
      <c r="O3" s="29">
        <v>5</v>
      </c>
    </row>
    <row r="4" spans="1:15">
      <c r="A4" s="305" t="str">
        <f>'Calc Front Sheet'!E5</f>
        <v>EpiChlorohydrin Scrubber Design</v>
      </c>
      <c r="B4" s="306"/>
      <c r="C4" s="306"/>
      <c r="D4" s="306"/>
      <c r="E4" s="306"/>
      <c r="F4" s="306"/>
      <c r="G4" s="307"/>
      <c r="H4" s="24" t="s">
        <v>75</v>
      </c>
      <c r="I4" s="15"/>
      <c r="J4" s="22"/>
      <c r="K4" s="308">
        <v>45484</v>
      </c>
      <c r="L4" s="10"/>
      <c r="M4" s="6"/>
      <c r="N4" s="7"/>
      <c r="O4" s="8"/>
    </row>
    <row r="5" spans="1:15" ht="15" thickBot="1">
      <c r="A5" s="305"/>
      <c r="B5" s="306"/>
      <c r="C5" s="306"/>
      <c r="D5" s="306"/>
      <c r="E5" s="306"/>
      <c r="F5" s="306"/>
      <c r="G5" s="307"/>
      <c r="H5" s="302" t="s">
        <v>37</v>
      </c>
      <c r="I5" s="303"/>
      <c r="J5" s="304"/>
      <c r="K5" s="309"/>
      <c r="L5" s="10"/>
      <c r="M5" s="9"/>
      <c r="N5" s="10"/>
      <c r="O5" s="11"/>
    </row>
    <row r="6" spans="1:15">
      <c r="A6" s="305"/>
      <c r="B6" s="306"/>
      <c r="C6" s="306"/>
      <c r="D6" s="306"/>
      <c r="E6" s="306"/>
      <c r="F6" s="306"/>
      <c r="G6" s="307"/>
      <c r="H6" s="24" t="s">
        <v>49</v>
      </c>
      <c r="I6" s="15"/>
      <c r="J6" s="22"/>
      <c r="K6" s="298">
        <v>46092</v>
      </c>
      <c r="L6" s="10"/>
      <c r="M6" s="9"/>
      <c r="N6" s="10"/>
      <c r="O6" s="11"/>
    </row>
    <row r="7" spans="1:15" ht="15" thickBot="1">
      <c r="A7" s="305"/>
      <c r="B7" s="306"/>
      <c r="C7" s="306"/>
      <c r="D7" s="306"/>
      <c r="E7" s="306"/>
      <c r="F7" s="306"/>
      <c r="G7" s="307"/>
      <c r="H7" s="305" t="s">
        <v>38</v>
      </c>
      <c r="I7" s="306"/>
      <c r="J7" s="307"/>
      <c r="K7" s="299"/>
      <c r="L7" s="10"/>
      <c r="M7" s="12"/>
      <c r="N7" s="13"/>
      <c r="O7" s="14"/>
    </row>
    <row r="8" spans="1:15">
      <c r="A8" s="1"/>
      <c r="B8" s="2"/>
      <c r="C8" s="2"/>
      <c r="D8" s="2"/>
      <c r="E8" s="2"/>
      <c r="F8" s="2"/>
      <c r="G8" s="2"/>
      <c r="H8" s="2"/>
      <c r="I8" s="2"/>
      <c r="J8" s="2"/>
      <c r="K8" s="2"/>
      <c r="L8" s="2"/>
      <c r="M8" s="2"/>
      <c r="N8" s="2"/>
      <c r="O8" s="3"/>
    </row>
    <row r="9" spans="1:15">
      <c r="A9" s="4" t="s">
        <v>250</v>
      </c>
      <c r="B9">
        <v>62.5</v>
      </c>
      <c r="C9" t="s">
        <v>251</v>
      </c>
      <c r="O9" s="5"/>
    </row>
    <row r="10" spans="1:15">
      <c r="A10" s="4"/>
      <c r="B10" s="136">
        <f>B9/24</f>
        <v>2.6041666666666665</v>
      </c>
      <c r="C10" t="s">
        <v>252</v>
      </c>
      <c r="O10" s="5"/>
    </row>
    <row r="11" spans="1:15">
      <c r="A11" s="4"/>
      <c r="O11" s="5"/>
    </row>
    <row r="12" spans="1:15">
      <c r="A12" s="4" t="s">
        <v>253</v>
      </c>
      <c r="O12" s="5"/>
    </row>
    <row r="13" spans="1:15">
      <c r="A13" s="4" t="s">
        <v>254</v>
      </c>
      <c r="O13" s="5"/>
    </row>
    <row r="14" spans="1:15">
      <c r="A14" s="4"/>
      <c r="O14" s="5"/>
    </row>
    <row r="15" spans="1:15">
      <c r="A15" s="4" t="s">
        <v>255</v>
      </c>
      <c r="O15" s="5"/>
    </row>
    <row r="17" spans="1:7">
      <c r="A17" s="137" t="s">
        <v>256</v>
      </c>
      <c r="B17" s="138"/>
      <c r="C17" s="138"/>
      <c r="D17" s="138"/>
      <c r="E17" s="138"/>
    </row>
    <row r="18" spans="1:7">
      <c r="A18" s="4"/>
    </row>
    <row r="19" spans="1:7">
      <c r="A19" s="300"/>
      <c r="B19" s="300"/>
      <c r="C19" s="300"/>
      <c r="D19" s="300"/>
      <c r="E19" s="300"/>
    </row>
    <row r="20" spans="1:7">
      <c r="A20" s="300"/>
      <c r="B20" s="300"/>
      <c r="C20" s="300"/>
      <c r="D20" s="300"/>
      <c r="E20" s="300"/>
    </row>
    <row r="21" spans="1:7">
      <c r="A21" s="300"/>
      <c r="B21" s="300"/>
      <c r="C21" s="300"/>
      <c r="D21" s="300"/>
      <c r="E21" s="300"/>
    </row>
    <row r="22" spans="1:7" ht="17.100000000000001">
      <c r="A22" s="140"/>
      <c r="B22" s="139" t="s">
        <v>257</v>
      </c>
      <c r="C22" s="139" t="s">
        <v>258</v>
      </c>
      <c r="D22" s="139" t="s">
        <v>259</v>
      </c>
      <c r="E22" s="139" t="s">
        <v>260</v>
      </c>
    </row>
    <row r="23" spans="1:7">
      <c r="A23" s="140" t="s">
        <v>261</v>
      </c>
      <c r="B23" s="139">
        <v>92.52</v>
      </c>
      <c r="C23" s="139">
        <v>40</v>
      </c>
      <c r="D23" s="139">
        <v>92.09</v>
      </c>
      <c r="E23" s="139">
        <v>58.442999999999998</v>
      </c>
    </row>
    <row r="24" spans="1:7">
      <c r="A24" s="4"/>
    </row>
    <row r="25" spans="1:7">
      <c r="A25" s="4" t="s">
        <v>262</v>
      </c>
      <c r="B25">
        <v>15</v>
      </c>
      <c r="C25" t="s">
        <v>263</v>
      </c>
    </row>
    <row r="26" spans="1:7">
      <c r="A26" s="4" t="s">
        <v>264</v>
      </c>
      <c r="B26">
        <v>4</v>
      </c>
      <c r="C26" t="s">
        <v>263</v>
      </c>
    </row>
    <row r="27" spans="1:7">
      <c r="A27" s="4" t="s">
        <v>265</v>
      </c>
      <c r="B27">
        <v>0.94</v>
      </c>
      <c r="C27" t="s">
        <v>119</v>
      </c>
    </row>
    <row r="28" spans="1:7" ht="16.350000000000001">
      <c r="A28" s="4" t="s">
        <v>266</v>
      </c>
      <c r="B28">
        <v>1150</v>
      </c>
      <c r="C28" t="s">
        <v>267</v>
      </c>
    </row>
    <row r="29" spans="1:7">
      <c r="A29" s="4"/>
    </row>
    <row r="30" spans="1:7">
      <c r="A30" s="4"/>
      <c r="E30" s="136"/>
    </row>
    <row r="31" spans="1:7">
      <c r="A31" s="143" t="s">
        <v>268</v>
      </c>
      <c r="B31" s="143" t="s">
        <v>269</v>
      </c>
      <c r="C31" s="301" t="s">
        <v>270</v>
      </c>
      <c r="D31" s="301"/>
      <c r="E31" s="143" t="s">
        <v>271</v>
      </c>
      <c r="F31" s="143" t="s">
        <v>272</v>
      </c>
      <c r="G31" s="143" t="s">
        <v>273</v>
      </c>
    </row>
    <row r="32" spans="1:7" ht="16.350000000000001">
      <c r="A32" s="144" t="s">
        <v>119</v>
      </c>
      <c r="B32" s="144" t="s">
        <v>119</v>
      </c>
      <c r="C32" s="144" t="s">
        <v>274</v>
      </c>
      <c r="D32" s="144" t="s">
        <v>275</v>
      </c>
      <c r="E32" s="144" t="s">
        <v>119</v>
      </c>
      <c r="F32" s="144" t="s">
        <v>119</v>
      </c>
      <c r="G32" s="144" t="s">
        <v>276</v>
      </c>
    </row>
    <row r="33" spans="1:7">
      <c r="A33" s="139">
        <v>500</v>
      </c>
      <c r="B33" s="139">
        <f>A33*1.2</f>
        <v>600</v>
      </c>
      <c r="C33" s="141">
        <f>B33/$B$28</f>
        <v>0.52173913043478259</v>
      </c>
      <c r="D33" s="142">
        <f>C33*1000</f>
        <v>521.73913043478262</v>
      </c>
      <c r="E33" s="139">
        <f>A33*(($B$25-$B$26)/100)</f>
        <v>55</v>
      </c>
      <c r="F33" s="142">
        <f>E33*($B$23/$C$23)</f>
        <v>127.21499999999999</v>
      </c>
      <c r="G33" s="142">
        <f>F33/$B$27</f>
        <v>135.33510638297872</v>
      </c>
    </row>
    <row r="34" spans="1:7">
      <c r="A34" s="139">
        <v>1000</v>
      </c>
      <c r="B34" s="139">
        <f>A34*1.2</f>
        <v>1200</v>
      </c>
      <c r="C34" s="141">
        <f t="shared" ref="C34:C36" si="0">B34/$B$28</f>
        <v>1.0434782608695652</v>
      </c>
      <c r="D34" s="142">
        <f t="shared" ref="D34:D36" si="1">C34*1000</f>
        <v>1043.4782608695652</v>
      </c>
      <c r="E34" s="139">
        <f t="shared" ref="E34:E36" si="2">A34*(($B$25-$B$26)/100)</f>
        <v>110</v>
      </c>
      <c r="F34" s="142">
        <f t="shared" ref="F34:F36" si="3">E34*($B$23/$C$23)</f>
        <v>254.42999999999998</v>
      </c>
      <c r="G34" s="142">
        <f t="shared" ref="G34:G36" si="4">F34/$B$27</f>
        <v>270.67021276595744</v>
      </c>
    </row>
    <row r="35" spans="1:7">
      <c r="A35" s="139">
        <v>1500</v>
      </c>
      <c r="B35" s="139">
        <f>A35*1.2</f>
        <v>1800</v>
      </c>
      <c r="C35" s="141">
        <f t="shared" si="0"/>
        <v>1.5652173913043479</v>
      </c>
      <c r="D35" s="142">
        <f t="shared" si="1"/>
        <v>1565.217391304348</v>
      </c>
      <c r="E35" s="139">
        <f t="shared" si="2"/>
        <v>165</v>
      </c>
      <c r="F35" s="142">
        <f t="shared" si="3"/>
        <v>381.64499999999998</v>
      </c>
      <c r="G35" s="142">
        <f t="shared" si="4"/>
        <v>406.00531914893617</v>
      </c>
    </row>
    <row r="36" spans="1:7">
      <c r="A36" s="139">
        <v>2000</v>
      </c>
      <c r="B36" s="139">
        <f>A36*1.2</f>
        <v>2400</v>
      </c>
      <c r="C36" s="141">
        <f t="shared" si="0"/>
        <v>2.0869565217391304</v>
      </c>
      <c r="D36" s="142">
        <f t="shared" si="1"/>
        <v>2086.9565217391305</v>
      </c>
      <c r="E36" s="139">
        <f t="shared" si="2"/>
        <v>220</v>
      </c>
      <c r="F36" s="142">
        <f t="shared" si="3"/>
        <v>508.85999999999996</v>
      </c>
      <c r="G36" s="142">
        <f t="shared" si="4"/>
        <v>541.34042553191489</v>
      </c>
    </row>
    <row r="37" spans="1:7">
      <c r="A37" s="4"/>
    </row>
    <row r="38" spans="1:7">
      <c r="A38" s="137" t="s">
        <v>277</v>
      </c>
      <c r="B38" s="138"/>
      <c r="C38" s="138"/>
      <c r="D38" s="138"/>
      <c r="E38" s="138"/>
    </row>
    <row r="39" spans="1:7">
      <c r="A39" s="4"/>
    </row>
    <row r="40" spans="1:7">
      <c r="A40" s="4" t="s">
        <v>278</v>
      </c>
      <c r="B40">
        <v>1.6</v>
      </c>
      <c r="C40" t="s">
        <v>228</v>
      </c>
    </row>
    <row r="41" spans="1:7" ht="16.350000000000001">
      <c r="A41" s="4" t="s">
        <v>279</v>
      </c>
      <c r="B41" s="128">
        <f>PI()*((B40^2)/4)</f>
        <v>2.0106192982974678</v>
      </c>
      <c r="C41" t="s">
        <v>280</v>
      </c>
    </row>
    <row r="42" spans="1:7">
      <c r="A42" s="4"/>
      <c r="B42" s="128"/>
    </row>
    <row r="43" spans="1:7" ht="16.350000000000001">
      <c r="A43" s="4" t="s">
        <v>281</v>
      </c>
      <c r="B43" s="128">
        <f>C33</f>
        <v>0.52173913043478259</v>
      </c>
      <c r="C43" t="s">
        <v>274</v>
      </c>
    </row>
    <row r="44" spans="1:7" ht="16.350000000000001">
      <c r="A44" s="4" t="s">
        <v>282</v>
      </c>
      <c r="B44" s="128">
        <f t="shared" ref="B44:B46" si="5">C34</f>
        <v>1.0434782608695652</v>
      </c>
      <c r="C44" t="s">
        <v>274</v>
      </c>
    </row>
    <row r="45" spans="1:7" ht="16.350000000000001">
      <c r="A45" s="4" t="s">
        <v>283</v>
      </c>
      <c r="B45" s="128">
        <f t="shared" si="5"/>
        <v>1.5652173913043479</v>
      </c>
      <c r="C45" t="s">
        <v>274</v>
      </c>
    </row>
    <row r="46" spans="1:7" ht="16.350000000000001">
      <c r="A46" s="4" t="s">
        <v>284</v>
      </c>
      <c r="B46" s="128">
        <f t="shared" si="5"/>
        <v>2.0869565217391304</v>
      </c>
      <c r="C46" t="s">
        <v>274</v>
      </c>
    </row>
    <row r="47" spans="1:7">
      <c r="A47" s="4"/>
    </row>
    <row r="48" spans="1:7">
      <c r="A48" s="4" t="s">
        <v>285</v>
      </c>
      <c r="B48" s="128">
        <f>B43/$B$41</f>
        <v>0.2594917550411337</v>
      </c>
      <c r="C48" t="s">
        <v>228</v>
      </c>
    </row>
    <row r="49" spans="1:14">
      <c r="A49" s="4" t="s">
        <v>286</v>
      </c>
      <c r="B49" s="128">
        <f t="shared" ref="B49:B51" si="6">B44/$B$41</f>
        <v>0.5189835100822674</v>
      </c>
      <c r="C49" t="s">
        <v>228</v>
      </c>
    </row>
    <row r="50" spans="1:14">
      <c r="A50" s="4" t="s">
        <v>287</v>
      </c>
      <c r="B50" s="128">
        <f t="shared" si="6"/>
        <v>0.77847526512340104</v>
      </c>
      <c r="C50" t="s">
        <v>228</v>
      </c>
    </row>
    <row r="51" spans="1:14">
      <c r="A51" s="4" t="s">
        <v>288</v>
      </c>
      <c r="B51" s="128">
        <f t="shared" si="6"/>
        <v>1.0379670201645348</v>
      </c>
      <c r="C51" t="s">
        <v>228</v>
      </c>
    </row>
    <row r="54" spans="1:14">
      <c r="A54" s="157" t="s">
        <v>289</v>
      </c>
      <c r="B54" s="138"/>
      <c r="C54" s="138"/>
      <c r="D54" s="138"/>
      <c r="E54" s="138"/>
      <c r="F54" s="138"/>
      <c r="G54" s="138"/>
      <c r="H54" s="138"/>
      <c r="I54" s="138"/>
      <c r="J54" s="138"/>
      <c r="K54" s="138"/>
      <c r="L54" s="138"/>
      <c r="M54" s="138"/>
    </row>
    <row r="55" spans="1:14" ht="15" thickBot="1"/>
    <row r="56" spans="1:14">
      <c r="A56" t="s">
        <v>278</v>
      </c>
      <c r="B56">
        <v>1.5</v>
      </c>
      <c r="F56" s="1" t="s">
        <v>278</v>
      </c>
      <c r="G56" s="2">
        <v>1.6</v>
      </c>
      <c r="H56" s="2" t="s">
        <v>228</v>
      </c>
      <c r="I56" s="2"/>
      <c r="J56" s="2"/>
      <c r="K56" s="2"/>
      <c r="L56" s="2"/>
      <c r="M56" s="2"/>
      <c r="N56" s="3"/>
    </row>
    <row r="57" spans="1:14">
      <c r="A57" t="s">
        <v>290</v>
      </c>
      <c r="B57">
        <v>0.85</v>
      </c>
      <c r="F57" s="4" t="s">
        <v>290</v>
      </c>
      <c r="G57">
        <v>1.4</v>
      </c>
      <c r="H57" t="s">
        <v>228</v>
      </c>
      <c r="N57" s="5"/>
    </row>
    <row r="58" spans="1:14" ht="16.350000000000001">
      <c r="A58" t="s">
        <v>279</v>
      </c>
      <c r="B58" s="128">
        <f>PI()*((B56^2)/4)</f>
        <v>1.7671458676442586</v>
      </c>
      <c r="C58" t="s">
        <v>280</v>
      </c>
      <c r="F58" s="4" t="s">
        <v>279</v>
      </c>
      <c r="G58" s="128">
        <f>PI()*((G56^2)/4)</f>
        <v>2.0106192982974678</v>
      </c>
      <c r="H58" t="s">
        <v>280</v>
      </c>
      <c r="N58" s="5"/>
    </row>
    <row r="59" spans="1:14" ht="16.350000000000001">
      <c r="A59" t="s">
        <v>291</v>
      </c>
      <c r="B59" s="128">
        <f>B57*B58</f>
        <v>1.5020739874976199</v>
      </c>
      <c r="C59" t="s">
        <v>274</v>
      </c>
      <c r="F59" s="4" t="s">
        <v>291</v>
      </c>
      <c r="G59" s="128">
        <f>G57*G58</f>
        <v>2.8148670176164545</v>
      </c>
      <c r="H59" t="s">
        <v>274</v>
      </c>
      <c r="N59" s="5"/>
    </row>
    <row r="60" spans="1:14">
      <c r="F60" s="4"/>
      <c r="N60" s="5"/>
    </row>
    <row r="61" spans="1:14">
      <c r="A61" t="s">
        <v>292</v>
      </c>
      <c r="F61" s="4" t="s">
        <v>293</v>
      </c>
      <c r="G61">
        <v>0.7</v>
      </c>
      <c r="I61" t="s">
        <v>294</v>
      </c>
      <c r="N61" s="5"/>
    </row>
    <row r="62" spans="1:14">
      <c r="F62" s="4" t="s">
        <v>295</v>
      </c>
      <c r="G62" s="128">
        <f>G61*B108</f>
        <v>1.4844025288211771</v>
      </c>
      <c r="N62" s="5"/>
    </row>
    <row r="63" spans="1:14">
      <c r="B63" t="s">
        <v>296</v>
      </c>
      <c r="C63">
        <v>0.45</v>
      </c>
      <c r="D63" t="s">
        <v>228</v>
      </c>
      <c r="F63" s="4"/>
      <c r="N63" s="5"/>
    </row>
    <row r="64" spans="1:14" ht="16.350000000000001">
      <c r="B64" t="s">
        <v>297</v>
      </c>
      <c r="C64">
        <v>3.1</v>
      </c>
      <c r="D64" t="s">
        <v>228</v>
      </c>
      <c r="F64" s="4" t="s">
        <v>298</v>
      </c>
      <c r="G64" s="128">
        <f>G59-G62</f>
        <v>1.3304644887952775</v>
      </c>
      <c r="H64" t="s">
        <v>274</v>
      </c>
      <c r="N64" s="5"/>
    </row>
    <row r="65" spans="1:14" ht="15" thickBot="1">
      <c r="B65" t="s">
        <v>299</v>
      </c>
      <c r="C65">
        <v>3.1</v>
      </c>
      <c r="D65" t="s">
        <v>228</v>
      </c>
      <c r="F65" s="158" t="s">
        <v>300</v>
      </c>
      <c r="G65" s="159">
        <f>G64/G58</f>
        <v>0.66171875000000002</v>
      </c>
      <c r="H65" s="160" t="s">
        <v>228</v>
      </c>
      <c r="I65" s="160"/>
      <c r="J65" s="160"/>
      <c r="K65" s="160"/>
      <c r="L65" s="160"/>
      <c r="M65" s="160"/>
      <c r="N65" s="161"/>
    </row>
    <row r="66" spans="1:14" ht="16.350000000000001">
      <c r="B66" t="s">
        <v>291</v>
      </c>
      <c r="C66">
        <f>C63*C64*C65</f>
        <v>4.3245000000000005</v>
      </c>
      <c r="D66" t="s">
        <v>274</v>
      </c>
    </row>
    <row r="67" spans="1:14">
      <c r="F67" t="s">
        <v>301</v>
      </c>
      <c r="G67">
        <v>1.3</v>
      </c>
      <c r="H67" t="s">
        <v>228</v>
      </c>
    </row>
    <row r="68" spans="1:14" ht="16.350000000000001">
      <c r="A68" t="s">
        <v>302</v>
      </c>
      <c r="F68" t="s">
        <v>291</v>
      </c>
      <c r="G68" s="136">
        <f>G67*G58</f>
        <v>2.6138050877867083</v>
      </c>
      <c r="H68" t="s">
        <v>274</v>
      </c>
    </row>
    <row r="69" spans="1:14">
      <c r="B69" t="s">
        <v>303</v>
      </c>
      <c r="C69">
        <v>0.2</v>
      </c>
      <c r="D69" t="s">
        <v>228</v>
      </c>
      <c r="F69" t="s">
        <v>304</v>
      </c>
      <c r="G69" s="162">
        <f>G68/G59</f>
        <v>0.92857142857142871</v>
      </c>
    </row>
    <row r="70" spans="1:14">
      <c r="B70" t="s">
        <v>297</v>
      </c>
      <c r="C70">
        <v>0.3</v>
      </c>
      <c r="D70" t="s">
        <v>228</v>
      </c>
    </row>
    <row r="71" spans="1:14">
      <c r="B71" t="s">
        <v>299</v>
      </c>
      <c r="C71">
        <v>0.3</v>
      </c>
      <c r="D71" t="s">
        <v>228</v>
      </c>
      <c r="F71" t="s">
        <v>305</v>
      </c>
      <c r="G71">
        <f>G64/G59</f>
        <v>0.47265625000000006</v>
      </c>
    </row>
    <row r="72" spans="1:14" ht="16.350000000000001">
      <c r="B72" t="s">
        <v>291</v>
      </c>
      <c r="C72">
        <f>C69*C70*C71</f>
        <v>1.7999999999999999E-2</v>
      </c>
      <c r="D72" t="s">
        <v>274</v>
      </c>
    </row>
    <row r="74" spans="1:14">
      <c r="B74" t="s">
        <v>306</v>
      </c>
      <c r="C74">
        <f>C66+C72</f>
        <v>4.3425000000000002</v>
      </c>
    </row>
    <row r="76" spans="1:14">
      <c r="A76" t="s">
        <v>307</v>
      </c>
    </row>
    <row r="77" spans="1:14">
      <c r="A77" t="s">
        <v>308</v>
      </c>
      <c r="C77" t="s">
        <v>309</v>
      </c>
      <c r="E77" t="s">
        <v>310</v>
      </c>
      <c r="G77" t="s">
        <v>311</v>
      </c>
    </row>
    <row r="78" spans="1:14">
      <c r="A78">
        <v>0.83199999999999996</v>
      </c>
      <c r="B78" t="s">
        <v>228</v>
      </c>
      <c r="C78">
        <v>0.59099999999999997</v>
      </c>
      <c r="D78" t="s">
        <v>228</v>
      </c>
      <c r="E78">
        <v>0.83199999999999996</v>
      </c>
      <c r="F78" t="s">
        <v>228</v>
      </c>
      <c r="G78">
        <v>0.59099999999999997</v>
      </c>
      <c r="H78" t="s">
        <v>228</v>
      </c>
    </row>
    <row r="79" spans="1:14">
      <c r="A79">
        <v>2.0139999999999998</v>
      </c>
      <c r="B79" t="s">
        <v>228</v>
      </c>
      <c r="C79">
        <v>0.59099999999999997</v>
      </c>
      <c r="D79" t="s">
        <v>228</v>
      </c>
      <c r="E79">
        <v>0.59099999999999997</v>
      </c>
      <c r="F79" t="s">
        <v>228</v>
      </c>
      <c r="G79">
        <v>0.59099999999999997</v>
      </c>
      <c r="H79" t="s">
        <v>228</v>
      </c>
    </row>
    <row r="80" spans="1:14" ht="16.350000000000001">
      <c r="A80" s="128">
        <f>A78*A79</f>
        <v>1.6756479999999998</v>
      </c>
      <c r="B80" t="s">
        <v>280</v>
      </c>
      <c r="C80">
        <f>(C78*C79)/2</f>
        <v>0.17464049999999998</v>
      </c>
      <c r="D80" t="s">
        <v>280</v>
      </c>
      <c r="E80">
        <f>E78*E79</f>
        <v>0.49171199999999993</v>
      </c>
      <c r="F80" t="s">
        <v>280</v>
      </c>
      <c r="G80">
        <f>(G78*G79)/2</f>
        <v>0.17464049999999998</v>
      </c>
      <c r="H80" t="s">
        <v>280</v>
      </c>
    </row>
    <row r="82" spans="1:6" ht="16.350000000000001">
      <c r="A82" t="s">
        <v>312</v>
      </c>
      <c r="B82" s="128">
        <f>A80+C80+E80+G80+(C80+E80+G80)</f>
        <v>3.357634</v>
      </c>
      <c r="C82" t="s">
        <v>280</v>
      </c>
    </row>
    <row r="83" spans="1:6">
      <c r="A83" t="s">
        <v>313</v>
      </c>
      <c r="B83">
        <v>0.3</v>
      </c>
      <c r="C83" t="s">
        <v>228</v>
      </c>
    </row>
    <row r="84" spans="1:6" ht="16.350000000000001">
      <c r="A84" t="s">
        <v>270</v>
      </c>
      <c r="B84" s="128">
        <f>B82*B83</f>
        <v>1.0072901999999999</v>
      </c>
      <c r="C84" t="s">
        <v>274</v>
      </c>
    </row>
    <row r="85" spans="1:6">
      <c r="F85" s="128"/>
    </row>
    <row r="86" spans="1:6">
      <c r="F86" s="128"/>
    </row>
    <row r="87" spans="1:6">
      <c r="A87" t="s">
        <v>314</v>
      </c>
    </row>
    <row r="88" spans="1:6">
      <c r="B88" t="s">
        <v>315</v>
      </c>
      <c r="C88">
        <v>0.3</v>
      </c>
      <c r="D88" t="s">
        <v>228</v>
      </c>
    </row>
    <row r="89" spans="1:6">
      <c r="B89" t="s">
        <v>299</v>
      </c>
      <c r="C89">
        <v>0.5</v>
      </c>
      <c r="D89" t="s">
        <v>228</v>
      </c>
    </row>
    <row r="90" spans="1:6">
      <c r="B90" t="s">
        <v>313</v>
      </c>
      <c r="C90">
        <v>0.3</v>
      </c>
      <c r="D90" t="s">
        <v>228</v>
      </c>
    </row>
    <row r="91" spans="1:6" ht="16.350000000000001">
      <c r="B91" t="s">
        <v>291</v>
      </c>
      <c r="C91">
        <f>C90*C89</f>
        <v>0.15</v>
      </c>
      <c r="D91" t="s">
        <v>274</v>
      </c>
    </row>
    <row r="93" spans="1:6" ht="16.350000000000001">
      <c r="B93" t="s">
        <v>316</v>
      </c>
      <c r="C93" s="128">
        <f>(C66+C72)-(B84-C91)</f>
        <v>3.4852098000000002</v>
      </c>
      <c r="D93" t="s">
        <v>274</v>
      </c>
    </row>
    <row r="96" spans="1:6">
      <c r="A96" s="157" t="s">
        <v>317</v>
      </c>
      <c r="B96" s="138"/>
      <c r="C96" s="138"/>
      <c r="D96" s="138"/>
      <c r="E96" s="138"/>
      <c r="F96" s="138"/>
    </row>
    <row r="98" spans="1:3">
      <c r="A98" t="s">
        <v>278</v>
      </c>
      <c r="B98">
        <v>750</v>
      </c>
      <c r="C98" t="s">
        <v>318</v>
      </c>
    </row>
    <row r="99" spans="1:3">
      <c r="B99">
        <f>B98/1000</f>
        <v>0.75</v>
      </c>
      <c r="C99" t="s">
        <v>228</v>
      </c>
    </row>
    <row r="100" spans="1:3">
      <c r="A100" t="s">
        <v>319</v>
      </c>
      <c r="B100">
        <v>5</v>
      </c>
      <c r="C100" t="s">
        <v>228</v>
      </c>
    </row>
    <row r="101" spans="1:3" ht="16.350000000000001">
      <c r="A101" t="s">
        <v>320</v>
      </c>
      <c r="B101" s="154">
        <f>PI()*(B99/2)^2</f>
        <v>0.44178646691106466</v>
      </c>
      <c r="C101" t="s">
        <v>280</v>
      </c>
    </row>
    <row r="102" spans="1:3" ht="16.350000000000001">
      <c r="A102" t="s">
        <v>291</v>
      </c>
      <c r="B102" s="154">
        <f>B101*B100</f>
        <v>2.2089323345553233</v>
      </c>
      <c r="C102" t="s">
        <v>321</v>
      </c>
    </row>
    <row r="104" spans="1:3">
      <c r="A104" s="155" t="s">
        <v>322</v>
      </c>
    </row>
    <row r="106" spans="1:3">
      <c r="A106" t="s">
        <v>323</v>
      </c>
      <c r="B106" s="156">
        <v>0.96</v>
      </c>
    </row>
    <row r="108" spans="1:3" ht="16.350000000000001">
      <c r="A108" t="s">
        <v>324</v>
      </c>
      <c r="B108" s="154">
        <f>B102*B106</f>
        <v>2.1205750411731104</v>
      </c>
      <c r="C108" t="s">
        <v>321</v>
      </c>
    </row>
  </sheetData>
  <mergeCells count="10">
    <mergeCell ref="A19:E21"/>
    <mergeCell ref="C31:D31"/>
    <mergeCell ref="A2:G2"/>
    <mergeCell ref="H2:K2"/>
    <mergeCell ref="L2:O2"/>
    <mergeCell ref="A4:G7"/>
    <mergeCell ref="K4:K5"/>
    <mergeCell ref="H5:J5"/>
    <mergeCell ref="K6:K7"/>
    <mergeCell ref="H7:J7"/>
  </mergeCells>
  <phoneticPr fontId="22" type="noConversion"/>
  <pageMargins left="0.70866141732283472" right="0.70866141732283472" top="0.74803149606299213" bottom="0.74803149606299213" header="0.31496062992125984" footer="0.31496062992125984"/>
  <pageSetup paperSize="9" scale="41" orientation="portrait" r:id="rId1"/>
  <headerFooter>
    <oddHeader>&amp;CEPIMS Ref: 3.2.2.3.9.2 - Issue 1</oddHeader>
    <oddFooter>&amp;CTemplate Updated Oct 2016</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ermit File" ma:contentTypeID="0x0101000E9AD557692E154F9D2697C8C6432F76003D79BE554BA5FA4C855D1235E340D070" ma:contentTypeVersion="48" ma:contentTypeDescription="Create a new document." ma:contentTypeScope="" ma:versionID="81eeb04ebf55e5dc65fad5d88aef8ab8">
  <xsd:schema xmlns:xsd="http://www.w3.org/2001/XMLSchema" xmlns:xs="http://www.w3.org/2001/XMLSchema" xmlns:p="http://schemas.microsoft.com/office/2006/metadata/properties" xmlns:ns2="8595a0ec-c146-4eeb-925a-270f4bc4be63" xmlns:ns3="662745e8-e224-48e8-a2e3-254862b8c2f5" xmlns:ns4="eebef177-55b5-4448-a5fb-28ea454417ee" xmlns:ns5="5ffd8e36-f429-4edc-ab50-c5be84842779" xmlns:ns6="78dbe001-c251-4e73-ac7d-a437e8f0ea50" targetNamespace="http://schemas.microsoft.com/office/2006/metadata/properties" ma:root="true" ma:fieldsID="6e81fb7879845f4725c79e6bab270ede" ns2:_="" ns3:_="" ns4:_="" ns5:_="" ns6:_="">
    <xsd:import namespace="8595a0ec-c146-4eeb-925a-270f4bc4be63"/>
    <xsd:import namespace="662745e8-e224-48e8-a2e3-254862b8c2f5"/>
    <xsd:import namespace="eebef177-55b5-4448-a5fb-28ea454417ee"/>
    <xsd:import namespace="5ffd8e36-f429-4edc-ab50-c5be84842779"/>
    <xsd:import namespace="78dbe001-c251-4e73-ac7d-a437e8f0ea50"/>
    <xsd:element name="properties">
      <xsd:complexType>
        <xsd:sequence>
          <xsd:element name="documentManagement">
            <xsd:complexType>
              <xsd:all>
                <xsd:element ref="ns2:d3564be703db47eda46ec138bc1ba091" minOccurs="0"/>
                <xsd:element ref="ns3:TaxCatchAll" minOccurs="0"/>
                <xsd:element ref="ns3:TaxCatchAllLabel" minOccurs="0"/>
                <xsd:element ref="ns4:DocumentDate"/>
                <xsd:element ref="ns4:EAReceivedDate"/>
                <xsd:element ref="ns4:ExternalAuthor"/>
                <xsd:element ref="ns2:c52c737aaa794145b5e1ab0b33580095" minOccurs="0"/>
                <xsd:element ref="ns2:ncb1594ff73b435992550f571a78c184" minOccurs="0"/>
                <xsd:element ref="ns2:p517ccc45a7e4674ae144f9410147bb3" minOccurs="0"/>
                <xsd:element ref="ns2:f91636ce86a943e5a85e589048b494b2" minOccurs="0"/>
                <xsd:element ref="ns4:PermitNumber"/>
                <xsd:element ref="ns4:OtherReference" minOccurs="0"/>
                <xsd:element ref="ns4:EPRNumber" minOccurs="0"/>
                <xsd:element ref="ns4:Customer_x002f_OperatorName"/>
                <xsd:element ref="ns4:SiteName"/>
                <xsd:element ref="ns4:FacilityAddress"/>
                <xsd:element ref="ns4:FacilityAddressPostcode"/>
                <xsd:element ref="ns2:ga477587807b4e8dbd9d142e03c014fa" minOccurs="0"/>
                <xsd:element ref="ns2:la34db7254a948be973d9738b9f07ba7" minOccurs="0"/>
                <xsd:element ref="ns2:bf174f8632e04660b372cf372c1956fe" minOccurs="0"/>
                <xsd:element ref="ns2:mb0b523b12654e57a98fd73f451222f6" minOccurs="0"/>
                <xsd:element ref="ns4:CessationDate" minOccurs="0"/>
                <xsd:element ref="ns4:NationalSecurity" minOccurs="0"/>
                <xsd:element ref="ns2:ed3cfd1978f244c4af5dc9d642a18018" minOccurs="0"/>
                <xsd:element ref="ns4:CurrentPermit" minOccurs="0"/>
                <xsd:element ref="ns5:EventLink" minOccurs="0"/>
                <xsd:element ref="ns2:m63bd5d2e6554c968a3f4ff9289590fe" minOccurs="0"/>
                <xsd:element ref="ns2:d22401b98bfe4ec6b8dacbec81c66a1e" minOccurs="0"/>
                <xsd:element ref="ns6:MediaServiceMetadata" minOccurs="0"/>
                <xsd:element ref="ns6:MediaServiceFastMetadata" minOccurs="0"/>
                <xsd:element ref="ns6:MediaServiceDateTaken" minOccurs="0"/>
                <xsd:element ref="ns6:MediaServiceAutoTags" minOccurs="0"/>
                <xsd:element ref="ns6:MediaServiceGenerationTime" minOccurs="0"/>
                <xsd:element ref="ns6:MediaServiceEventHashCode" minOccurs="0"/>
                <xsd:element ref="ns6:MediaServiceOCR" minOccurs="0"/>
                <xsd:element ref="ns6:MediaServiceAutoKeyPoints" minOccurs="0"/>
                <xsd:element ref="ns6:MediaServiceKeyPoints" minOccurs="0"/>
                <xsd:element ref="ns6:MediaServiceLocation" minOccurs="0"/>
                <xsd:element ref="ns6:MediaLengthInSeconds" minOccurs="0"/>
                <xsd:element ref="ns2:SharedWithUsers" minOccurs="0"/>
                <xsd:element ref="ns2:SharedWithDetails" minOccurs="0"/>
                <xsd:element ref="ns6:lcf76f155ced4ddcb4097134ff3c332f" minOccurs="0"/>
                <xsd:element ref="ns6:MediaServiceObjectDetectorVersions" minOccurs="0"/>
                <xsd:element ref="ns6:MediaServiceSearchProperties" minOccurs="0"/>
                <xsd:element ref="ns6: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95a0ec-c146-4eeb-925a-270f4bc4be63" elementFormDefault="qualified">
    <xsd:import namespace="http://schemas.microsoft.com/office/2006/documentManagement/types"/>
    <xsd:import namespace="http://schemas.microsoft.com/office/infopath/2007/PartnerControls"/>
    <xsd:element name="d3564be703db47eda46ec138bc1ba091" ma:index="8" ma:taxonomy="true" ma:internalName="d3564be703db47eda46ec138bc1ba091" ma:taxonomyFieldName="ActivityGrouping" ma:displayName="Activity Grouping" ma:default="8;#Unassigned|cb01650a-31a4-4ad3-af7c-01edd0cc5fa8" ma:fieldId="{d3564be7-03db-47ed-a46e-c138bc1ba091}" ma:sspId="d1117845-93f6-4da3-abaa-fcb4fa669c78" ma:termSetId="c26d6a6f-914d-4d0c-bc0a-7a709b431a10" ma:anchorId="00000000-0000-0000-0000-000000000000" ma:open="false" ma:isKeyword="false">
      <xsd:complexType>
        <xsd:sequence>
          <xsd:element ref="pc:Terms" minOccurs="0" maxOccurs="1"/>
        </xsd:sequence>
      </xsd:complexType>
    </xsd:element>
    <xsd:element name="c52c737aaa794145b5e1ab0b33580095" ma:index="15" ma:taxonomy="true" ma:internalName="c52c737aaa794145b5e1ab0b33580095" ma:taxonomyFieldName="DisclosureStatus" ma:displayName="Disclosure Status" ma:fieldId="{c52c737a-aa79-4145-b5e1-ab0b33580095}" ma:sspId="d1117845-93f6-4da3-abaa-fcb4fa669c78" ma:termSetId="be5a9b7f-442f-4603-a8b8-76f5f1ec70c3" ma:anchorId="00000000-0000-0000-0000-000000000000" ma:open="false" ma:isKeyword="false">
      <xsd:complexType>
        <xsd:sequence>
          <xsd:element ref="pc:Terms" minOccurs="0" maxOccurs="1"/>
        </xsd:sequence>
      </xsd:complexType>
    </xsd:element>
    <xsd:element name="ncb1594ff73b435992550f571a78c184" ma:index="17" ma:taxonomy="true" ma:internalName="ncb1594ff73b435992550f571a78c184" ma:taxonomyFieldName="Regime" ma:displayName="Regime" ma:fieldId="{7cb1594f-f73b-4359-9255-0f571a78c184}" ma:taxonomyMulti="true" ma:sspId="d1117845-93f6-4da3-abaa-fcb4fa669c78" ma:termSetId="79e1bcb8-4c43-4df4-ad15-4ec7b927a847" ma:anchorId="00000000-0000-0000-0000-000000000000" ma:open="false" ma:isKeyword="false">
      <xsd:complexType>
        <xsd:sequence>
          <xsd:element ref="pc:Terms" minOccurs="0" maxOccurs="1"/>
        </xsd:sequence>
      </xsd:complexType>
    </xsd:element>
    <xsd:element name="p517ccc45a7e4674ae144f9410147bb3" ma:index="19" ma:taxonomy="true" ma:internalName="p517ccc45a7e4674ae144f9410147bb3" ma:taxonomyFieldName="RegulatedActivityClass" ma:displayName="Regulated Activity Class" ma:fieldId="{9517ccc4-5a7e-4674-ae14-4f9410147bb3}" ma:taxonomyMulti="true" ma:sspId="d1117845-93f6-4da3-abaa-fcb4fa669c78" ma:termSetId="41ee975a-727d-4c90-bb75-bfa3c8eb72dc" ma:anchorId="00000000-0000-0000-0000-000000000000" ma:open="false" ma:isKeyword="false">
      <xsd:complexType>
        <xsd:sequence>
          <xsd:element ref="pc:Terms" minOccurs="0" maxOccurs="1"/>
        </xsd:sequence>
      </xsd:complexType>
    </xsd:element>
    <xsd:element name="f91636ce86a943e5a85e589048b494b2" ma:index="21" nillable="true" ma:taxonomy="true" ma:internalName="f91636ce86a943e5a85e589048b494b2" ma:taxonomyFieldName="RegulatedActivitySub_x002d_Class" ma:displayName="Regulated Activity Sub-Class" ma:fieldId="{f91636ce-86a9-43e5-a85e-589048b494b2}" ma:taxonomyMulti="true" ma:sspId="d1117845-93f6-4da3-abaa-fcb4fa669c78" ma:termSetId="3c5ee371-f842-4910-b55e-fca1c7c08571" ma:anchorId="00000000-0000-0000-0000-000000000000" ma:open="false" ma:isKeyword="false">
      <xsd:complexType>
        <xsd:sequence>
          <xsd:element ref="pc:Terms" minOccurs="0" maxOccurs="1"/>
        </xsd:sequence>
      </xsd:complexType>
    </xsd:element>
    <xsd:element name="ga477587807b4e8dbd9d142e03c014fa" ma:index="30" nillable="true" ma:taxonomy="true" ma:internalName="ga477587807b4e8dbd9d142e03c014fa" ma:taxonomyFieldName="Catchment" ma:displayName="Catchment" ma:fieldId="{0a477587-807b-4e8d-bd9d-142e03c014fa}" ma:sspId="d1117845-93f6-4da3-abaa-fcb4fa669c78" ma:termSetId="a3d7cc5e-3544-4097-ac09-3626e2dfc582" ma:anchorId="00000000-0000-0000-0000-000000000000" ma:open="false" ma:isKeyword="false">
      <xsd:complexType>
        <xsd:sequence>
          <xsd:element ref="pc:Terms" minOccurs="0" maxOccurs="1"/>
        </xsd:sequence>
      </xsd:complexType>
    </xsd:element>
    <xsd:element name="la34db7254a948be973d9738b9f07ba7" ma:index="32" ma:taxonomy="true" ma:internalName="la34db7254a948be973d9738b9f07ba7" ma:taxonomyFieldName="TypeofPermit" ma:displayName="Type of Permit" ma:default="9;#N/A - Do not select for New Permits|0430e4c2-ee0a-4b2d-9af6-df735aafbcb2" ma:fieldId="{5a34db72-54a9-48be-973d-9738b9f07ba7}" ma:taxonomyMulti="true" ma:sspId="d1117845-93f6-4da3-abaa-fcb4fa669c78" ma:termSetId="7d47b671-38b6-4716-ba29-cfb8e9b10e5f" ma:anchorId="00000000-0000-0000-0000-000000000000" ma:open="false" ma:isKeyword="false">
      <xsd:complexType>
        <xsd:sequence>
          <xsd:element ref="pc:Terms" minOccurs="0" maxOccurs="1"/>
        </xsd:sequence>
      </xsd:complexType>
    </xsd:element>
    <xsd:element name="bf174f8632e04660b372cf372c1956fe" ma:index="34" nillable="true" ma:taxonomy="true" ma:internalName="bf174f8632e04660b372cf372c1956fe" ma:taxonomyFieldName="StandardRulesID" ma:displayName="StandardRulesID" ma:fieldId="{bf174f86-32e0-4660-b372-cf372c1956fe}" ma:taxonomyMulti="true" ma:sspId="d1117845-93f6-4da3-abaa-fcb4fa669c78" ma:termSetId="8e138792-83d5-43de-b6e8-7ca5b827ccd8" ma:anchorId="00000000-0000-0000-0000-000000000000" ma:open="false" ma:isKeyword="false">
      <xsd:complexType>
        <xsd:sequence>
          <xsd:element ref="pc:Terms" minOccurs="0" maxOccurs="1"/>
        </xsd:sequence>
      </xsd:complexType>
    </xsd:element>
    <xsd:element name="mb0b523b12654e57a98fd73f451222f6" ma:index="36" nillable="true" ma:taxonomy="true" ma:internalName="mb0b523b12654e57a98fd73f451222f6" ma:taxonomyFieldName="CessationStatus" ma:displayName="Cessation Status" ma:fieldId="{6b0b523b-1265-4e57-a98f-d73f451222f6}" ma:sspId="d1117845-93f6-4da3-abaa-fcb4fa669c78" ma:termSetId="8efff926-82ca-4afb-81c6-bc22e4acfd61" ma:anchorId="00000000-0000-0000-0000-000000000000" ma:open="false" ma:isKeyword="false">
      <xsd:complexType>
        <xsd:sequence>
          <xsd:element ref="pc:Terms" minOccurs="0" maxOccurs="1"/>
        </xsd:sequence>
      </xsd:complexType>
    </xsd:element>
    <xsd:element name="ed3cfd1978f244c4af5dc9d642a18018" ma:index="40" nillable="true" ma:taxonomy="true" ma:internalName="ed3cfd1978f244c4af5dc9d642a18018" ma:taxonomyFieldName="MajorProjectID" ma:displayName="Major Project ID" ma:fieldId="{ed3cfd19-78f2-44c4-af5d-c9d642a18018}" ma:sspId="d1117845-93f6-4da3-abaa-fcb4fa669c78" ma:termSetId="d4a353e3-1bf8-453f-805b-242d6a6db91b" ma:anchorId="00000000-0000-0000-0000-000000000000" ma:open="false" ma:isKeyword="false">
      <xsd:complexType>
        <xsd:sequence>
          <xsd:element ref="pc:Terms" minOccurs="0" maxOccurs="1"/>
        </xsd:sequence>
      </xsd:complexType>
    </xsd:element>
    <xsd:element name="m63bd5d2e6554c968a3f4ff9289590fe" ma:index="44" nillable="true" ma:taxonomy="true" ma:internalName="m63bd5d2e6554c968a3f4ff9289590fe" ma:taxonomyFieldName="EventType1" ma:displayName="Event Type" ma:readOnly="false" ma:fieldId="{663bd5d2-e655-4c96-8a3f-4ff9289590fe}" ma:sspId="d1117845-93f6-4da3-abaa-fcb4fa669c78" ma:termSetId="6eb2a3b8-caae-450e-a142-afb8c0df3527" ma:anchorId="00000000-0000-0000-0000-000000000000" ma:open="false" ma:isKeyword="false">
      <xsd:complexType>
        <xsd:sequence>
          <xsd:element ref="pc:Terms" minOccurs="0" maxOccurs="1"/>
        </xsd:sequence>
      </xsd:complexType>
    </xsd:element>
    <xsd:element name="d22401b98bfe4ec6b8dacbec81c66a1e" ma:index="46" nillable="true" ma:taxonomy="true" ma:internalName="d22401b98bfe4ec6b8dacbec81c66a1e" ma:taxonomyFieldName="PermitDocumentType" ma:displayName="Permit Document Type" ma:readOnly="false" ma:fieldId="{d22401b9-8bfe-4ec6-b8da-cbec81c66a1e}" ma:sspId="d1117845-93f6-4da3-abaa-fcb4fa669c78" ma:termSetId="1e9654a3-ed8b-47e0-af9b-cd306150e83f" ma:anchorId="00000000-0000-0000-0000-000000000000" ma:open="false" ma:isKeyword="false">
      <xsd:complexType>
        <xsd:sequence>
          <xsd:element ref="pc:Terms" minOccurs="0" maxOccurs="1"/>
        </xsd:sequence>
      </xsd:complexType>
    </xsd:element>
    <xsd:element name="SharedWithUsers" ma:index="5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92e41c19-1047-4874-acff-e817b08e966f}" ma:internalName="TaxCatchAll" ma:showField="CatchAllData" ma:web="8595a0ec-c146-4eeb-925a-270f4bc4be6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2e41c19-1047-4874-acff-e817b08e966f}" ma:internalName="TaxCatchAllLabel" ma:readOnly="true" ma:showField="CatchAllDataLabel" ma:web="8595a0ec-c146-4eeb-925a-270f4bc4be6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bef177-55b5-4448-a5fb-28ea454417ee" elementFormDefault="qualified">
    <xsd:import namespace="http://schemas.microsoft.com/office/2006/documentManagement/types"/>
    <xsd:import namespace="http://schemas.microsoft.com/office/infopath/2007/PartnerControls"/>
    <xsd:element name="DocumentDate" ma:index="12" ma:displayName="Document Date" ma:format="DateOnly" ma:indexed="true" ma:internalName="DocumentDate">
      <xsd:simpleType>
        <xsd:restriction base="dms:DateTime"/>
      </xsd:simpleType>
    </xsd:element>
    <xsd:element name="EAReceivedDate" ma:index="13" ma:displayName="Received Date" ma:format="DateOnly" ma:internalName="EAReceivedDate">
      <xsd:simpleType>
        <xsd:restriction base="dms:DateTime"/>
      </xsd:simpleType>
    </xsd:element>
    <xsd:element name="ExternalAuthor" ma:index="14" ma:displayName="Document Author" ma:internalName="ExternalAuthor">
      <xsd:simpleType>
        <xsd:restriction base="dms:Text">
          <xsd:maxLength value="255"/>
        </xsd:restriction>
      </xsd:simpleType>
    </xsd:element>
    <xsd:element name="PermitNumber" ma:index="23" ma:displayName="Permit Number" ma:internalName="PermitNumber">
      <xsd:simpleType>
        <xsd:restriction base="dms:Text">
          <xsd:maxLength value="255"/>
        </xsd:restriction>
      </xsd:simpleType>
    </xsd:element>
    <xsd:element name="OtherReference" ma:index="24" nillable="true" ma:displayName="Other Reference" ma:internalName="OtherReference">
      <xsd:simpleType>
        <xsd:restriction base="dms:Text">
          <xsd:maxLength value="255"/>
        </xsd:restriction>
      </xsd:simpleType>
    </xsd:element>
    <xsd:element name="EPRNumber" ma:index="25" nillable="true" ma:displayName="EPR Number" ma:internalName="EPRNumber">
      <xsd:simpleType>
        <xsd:restriction base="dms:Text">
          <xsd:maxLength value="255"/>
        </xsd:restriction>
      </xsd:simpleType>
    </xsd:element>
    <xsd:element name="Customer_x002f_OperatorName" ma:index="26" ma:displayName="Customer / Operator Name" ma:internalName="Customer_x002F_OperatorName">
      <xsd:simpleType>
        <xsd:restriction base="dms:Text">
          <xsd:maxLength value="255"/>
        </xsd:restriction>
      </xsd:simpleType>
    </xsd:element>
    <xsd:element name="SiteName" ma:index="27" ma:displayName="Facility Name" ma:internalName="SiteName">
      <xsd:simpleType>
        <xsd:restriction base="dms:Text">
          <xsd:maxLength value="255"/>
        </xsd:restriction>
      </xsd:simpleType>
    </xsd:element>
    <xsd:element name="FacilityAddress" ma:index="28" ma:displayName="Facility Address" ma:internalName="FacilityAddress">
      <xsd:simpleType>
        <xsd:restriction base="dms:Note">
          <xsd:maxLength value="255"/>
        </xsd:restriction>
      </xsd:simpleType>
    </xsd:element>
    <xsd:element name="FacilityAddressPostcode" ma:index="29" ma:displayName="Facility Address Postcode" ma:internalName="FacilityAddressPostcode">
      <xsd:simpleType>
        <xsd:restriction base="dms:Text">
          <xsd:maxLength value="255"/>
        </xsd:restriction>
      </xsd:simpleType>
    </xsd:element>
    <xsd:element name="CessationDate" ma:index="38" nillable="true" ma:displayName="Cessation Date" ma:format="DateOnly" ma:internalName="CessationDate">
      <xsd:simpleType>
        <xsd:restriction base="dms:DateTime"/>
      </xsd:simpleType>
    </xsd:element>
    <xsd:element name="NationalSecurity" ma:index="39" nillable="true" ma:displayName="National Security" ma:default="No" ma:format="Dropdown" ma:internalName="NationalSecurity">
      <xsd:simpleType>
        <xsd:restriction base="dms:Choice">
          <xsd:enumeration value="Yes"/>
          <xsd:enumeration value="No"/>
        </xsd:restriction>
      </xsd:simpleType>
    </xsd:element>
    <xsd:element name="CurrentPermit" ma:index="42" nillable="true" ma:displayName="Current Permit" ma:default="N/A - Do not select for New Permits" ma:format="Dropdown" ma:internalName="CurrentPermit">
      <xsd:simpleType>
        <xsd:restriction base="dms:Choice">
          <xsd:enumeration value="Yes"/>
          <xsd:enumeration value="No"/>
          <xsd:enumeration value="N/A - Do not select for New Permits"/>
        </xsd:restriction>
      </xsd:simpleType>
    </xsd:element>
  </xsd:schema>
  <xsd:schema xmlns:xsd="http://www.w3.org/2001/XMLSchema" xmlns:xs="http://www.w3.org/2001/XMLSchema" xmlns:dms="http://schemas.microsoft.com/office/2006/documentManagement/types" xmlns:pc="http://schemas.microsoft.com/office/infopath/2007/PartnerControls" targetNamespace="5ffd8e36-f429-4edc-ab50-c5be84842779" elementFormDefault="qualified">
    <xsd:import namespace="http://schemas.microsoft.com/office/2006/documentManagement/types"/>
    <xsd:import namespace="http://schemas.microsoft.com/office/infopath/2007/PartnerControls"/>
    <xsd:element name="EventLink" ma:index="43" nillable="true" ma:displayName="Event Link" ma:internalName="Event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8dbe001-c251-4e73-ac7d-a437e8f0ea50" elementFormDefault="qualified">
    <xsd:import namespace="http://schemas.microsoft.com/office/2006/documentManagement/types"/>
    <xsd:import namespace="http://schemas.microsoft.com/office/infopath/2007/PartnerControls"/>
    <xsd:element name="MediaServiceMetadata" ma:index="48" nillable="true" ma:displayName="MediaServiceMetadata" ma:hidden="true" ma:internalName="MediaServiceMetadata" ma:readOnly="true">
      <xsd:simpleType>
        <xsd:restriction base="dms:Note"/>
      </xsd:simpleType>
    </xsd:element>
    <xsd:element name="MediaServiceFastMetadata" ma:index="49" nillable="true" ma:displayName="MediaServiceFastMetadata" ma:hidden="true" ma:internalName="MediaServiceFastMetadata" ma:readOnly="true">
      <xsd:simpleType>
        <xsd:restriction base="dms:Note"/>
      </xsd:simpleType>
    </xsd:element>
    <xsd:element name="MediaServiceDateTaken" ma:index="50" nillable="true" ma:displayName="MediaServiceDateTaken" ma:hidden="true" ma:internalName="MediaServiceDateTaken" ma:readOnly="true">
      <xsd:simpleType>
        <xsd:restriction base="dms:Text"/>
      </xsd:simpleType>
    </xsd:element>
    <xsd:element name="MediaServiceAutoTags" ma:index="51" nillable="true" ma:displayName="Tags" ma:internalName="MediaServiceAutoTags" ma:readOnly="true">
      <xsd:simpleType>
        <xsd:restriction base="dms:Text"/>
      </xsd:simpleType>
    </xsd:element>
    <xsd:element name="MediaServiceGenerationTime" ma:index="52" nillable="true" ma:displayName="MediaServiceGenerationTime" ma:hidden="true" ma:internalName="MediaServiceGenerationTime" ma:readOnly="true">
      <xsd:simpleType>
        <xsd:restriction base="dms:Text"/>
      </xsd:simpleType>
    </xsd:element>
    <xsd:element name="MediaServiceEventHashCode" ma:index="53" nillable="true" ma:displayName="MediaServiceEventHashCode" ma:hidden="true" ma:internalName="MediaServiceEventHashCode" ma:readOnly="true">
      <xsd:simpleType>
        <xsd:restriction base="dms:Text"/>
      </xsd:simpleType>
    </xsd:element>
    <xsd:element name="MediaServiceOCR" ma:index="54" nillable="true" ma:displayName="Extracted Text" ma:internalName="MediaServiceOCR" ma:readOnly="true">
      <xsd:simpleType>
        <xsd:restriction base="dms:Note">
          <xsd:maxLength value="255"/>
        </xsd:restriction>
      </xsd:simpleType>
    </xsd:element>
    <xsd:element name="MediaServiceAutoKeyPoints" ma:index="55" nillable="true" ma:displayName="MediaServiceAutoKeyPoints" ma:hidden="true" ma:internalName="MediaServiceAutoKeyPoints" ma:readOnly="true">
      <xsd:simpleType>
        <xsd:restriction base="dms:Note"/>
      </xsd:simpleType>
    </xsd:element>
    <xsd:element name="MediaServiceKeyPoints" ma:index="56" nillable="true" ma:displayName="KeyPoints" ma:internalName="MediaServiceKeyPoints" ma:readOnly="true">
      <xsd:simpleType>
        <xsd:restriction base="dms:Note">
          <xsd:maxLength value="255"/>
        </xsd:restriction>
      </xsd:simpleType>
    </xsd:element>
    <xsd:element name="MediaServiceLocation" ma:index="57" nillable="true" ma:displayName="Location" ma:internalName="MediaServiceLocation" ma:readOnly="true">
      <xsd:simpleType>
        <xsd:restriction base="dms:Text"/>
      </xsd:simpleType>
    </xsd:element>
    <xsd:element name="MediaLengthInSeconds" ma:index="58" nillable="true" ma:displayName="Length (seconds)" ma:internalName="MediaLengthInSeconds" ma:readOnly="true">
      <xsd:simpleType>
        <xsd:restriction base="dms:Unknown"/>
      </xsd:simpleType>
    </xsd:element>
    <xsd:element name="lcf76f155ced4ddcb4097134ff3c332f" ma:index="62"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6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_Flow_SignoffStatus" ma:index="65"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EAReceivedDate xmlns="eebef177-55b5-4448-a5fb-28ea454417ee">2026-03-12T00:00:00+00:00</EAReceivedDate>
    <c52c737aaa794145b5e1ab0b33580095 xmlns="8595a0ec-c146-4eeb-925a-270f4bc4be63">
      <Terms xmlns="http://schemas.microsoft.com/office/infopath/2007/PartnerControls">
        <TermInfo xmlns="http://schemas.microsoft.com/office/infopath/2007/PartnerControls">
          <TermName xmlns="http://schemas.microsoft.com/office/infopath/2007/PartnerControls">Public Register</TermName>
          <TermId xmlns="http://schemas.microsoft.com/office/infopath/2007/PartnerControls">f1fcf6a6-5d97-4f1d-964e-a2f916eb1f18</TermId>
        </TermInfo>
      </Terms>
    </c52c737aaa794145b5e1ab0b33580095>
    <PermitNumber xmlns="eebef177-55b5-4448-a5fb-28ea454417ee">epr-bu4112ik</PermitNumber>
    <la34db7254a948be973d9738b9f07ba7 xmlns="8595a0ec-c146-4eeb-925a-270f4bc4be63">
      <Terms xmlns="http://schemas.microsoft.com/office/infopath/2007/PartnerControls">
        <TermInfo xmlns="http://schemas.microsoft.com/office/infopath/2007/PartnerControls">
          <TermName xmlns="http://schemas.microsoft.com/office/infopath/2007/PartnerControls">Type Of Permit</TermName>
          <TermId xmlns="http://schemas.microsoft.com/office/infopath/2007/PartnerControls">0430e4c2-ee0a-4b2d-9af6-df735aafbcb2</TermId>
        </TermInfo>
      </Terms>
    </la34db7254a948be973d9738b9f07ba7>
    <CessationDate xmlns="eebef177-55b5-4448-a5fb-28ea454417ee" xsi:nil="true"/>
    <NationalSecurity xmlns="eebef177-55b5-4448-a5fb-28ea454417ee">No</NationalSecurity>
    <OtherReference xmlns="eebef177-55b5-4448-a5fb-28ea454417ee">BU4112IK</OtherReference>
    <EventLink xmlns="5ffd8e36-f429-4edc-ab50-c5be84842779" xsi:nil="true"/>
    <d22401b98bfe4ec6b8dacbec81c66a1e xmlns="8595a0ec-c146-4eeb-925a-270f4bc4be63">
      <Terms xmlns="http://schemas.microsoft.com/office/infopath/2007/PartnerControls"/>
    </d22401b98bfe4ec6b8dacbec81c66a1e>
    <Customer_x002f_OperatorName xmlns="eebef177-55b5-4448-a5fb-28ea454417ee">Innospec Ltd</Customer_x002f_OperatorName>
    <lcf76f155ced4ddcb4097134ff3c332f xmlns="78dbe001-c251-4e73-ac7d-a437e8f0ea50">
      <Terms xmlns="http://schemas.microsoft.com/office/infopath/2007/PartnerControls"/>
    </lcf76f155ced4ddcb4097134ff3c332f>
    <ncb1594ff73b435992550f571a78c184 xmlns="8595a0ec-c146-4eeb-925a-270f4bc4be63">
      <Terms xmlns="http://schemas.microsoft.com/office/infopath/2007/PartnerControls">
        <TermInfo xmlns="http://schemas.microsoft.com/office/infopath/2007/PartnerControls">
          <TermName xmlns="http://schemas.microsoft.com/office/infopath/2007/PartnerControls">EPR</TermName>
          <TermId xmlns="http://schemas.microsoft.com/office/infopath/2007/PartnerControls">0e5af97d-1a8c-4d8f-a20b-528a11cab1f6</TermId>
        </TermInfo>
      </Terms>
    </ncb1594ff73b435992550f571a78c184>
    <DocumentDate xmlns="eebef177-55b5-4448-a5fb-28ea454417ee">2026-03-12T00:00:00+00:00</DocumentDate>
    <f91636ce86a943e5a85e589048b494b2 xmlns="8595a0ec-c146-4eeb-925a-270f4bc4be63">
      <Terms xmlns="http://schemas.microsoft.com/office/infopath/2007/PartnerControls"/>
    </f91636ce86a943e5a85e589048b494b2>
    <bf174f8632e04660b372cf372c1956fe xmlns="8595a0ec-c146-4eeb-925a-270f4bc4be63">
      <Terms xmlns="http://schemas.microsoft.com/office/infopath/2007/PartnerControls"/>
    </bf174f8632e04660b372cf372c1956fe>
    <mb0b523b12654e57a98fd73f451222f6 xmlns="8595a0ec-c146-4eeb-925a-270f4bc4be63">
      <Terms xmlns="http://schemas.microsoft.com/office/infopath/2007/PartnerControls"/>
    </mb0b523b12654e57a98fd73f451222f6>
    <CurrentPermit xmlns="eebef177-55b5-4448-a5fb-28ea454417ee">N/A - Do not select for New Permits</CurrentPermit>
    <_Flow_SignoffStatus xmlns="78dbe001-c251-4e73-ac7d-a437e8f0ea50" xsi:nil="true"/>
    <EPRNumber xmlns="eebef177-55b5-4448-a5fb-28ea454417ee">-</EPRNumber>
    <ed3cfd1978f244c4af5dc9d642a18018 xmlns="8595a0ec-c146-4eeb-925a-270f4bc4be63">
      <Terms xmlns="http://schemas.microsoft.com/office/infopath/2007/PartnerControls"/>
    </ed3cfd1978f244c4af5dc9d642a18018>
    <d3564be703db47eda46ec138bc1ba091 xmlns="8595a0ec-c146-4eeb-925a-270f4bc4be63">
      <Terms xmlns="http://schemas.microsoft.com/office/infopath/2007/PartnerControls">
        <TermInfo xmlns="http://schemas.microsoft.com/office/infopath/2007/PartnerControls">
          <TermName xmlns="http://schemas.microsoft.com/office/infopath/2007/PartnerControls">Application ＆ Associated Docs</TermName>
          <TermId xmlns="http://schemas.microsoft.com/office/infopath/2007/PartnerControls">5eadfd3c-6deb-44e1-b7e1-16accd427bec</TermId>
        </TermInfo>
      </Terms>
    </d3564be703db47eda46ec138bc1ba091>
    <FacilityAddressPostcode xmlns="eebef177-55b5-4448-a5fb-28ea454417ee">CH65 4EY</FacilityAddressPostcode>
    <TaxCatchAll xmlns="662745e8-e224-48e8-a2e3-254862b8c2f5">
      <Value>181</Value>
      <Value>12</Value>
      <Value>10</Value>
      <Value>9</Value>
      <Value>38</Value>
    </TaxCatchAll>
    <ExternalAuthor xmlns="eebef177-55b5-4448-a5fb-28ea454417ee">Operaor</ExternalAuthor>
    <SiteName xmlns="eebef177-55b5-4448-a5fb-28ea454417ee">Active Chemicals Facility 2</SiteName>
    <m63bd5d2e6554c968a3f4ff9289590fe xmlns="8595a0ec-c146-4eeb-925a-270f4bc4be63">
      <Terms xmlns="http://schemas.microsoft.com/office/infopath/2007/PartnerControls"/>
    </m63bd5d2e6554c968a3f4ff9289590fe>
    <p517ccc45a7e4674ae144f9410147bb3 xmlns="8595a0ec-c146-4eeb-925a-270f4bc4be63">
      <Terms xmlns="http://schemas.microsoft.com/office/infopath/2007/PartnerControls">
        <TermInfo xmlns="http://schemas.microsoft.com/office/infopath/2007/PartnerControls">
          <TermName xmlns="http://schemas.microsoft.com/office/infopath/2007/PartnerControls">Installations</TermName>
          <TermId xmlns="http://schemas.microsoft.com/office/infopath/2007/PartnerControls">645f1c9c-65df-490a-9ce3-4a2aa7c5ff7f</TermId>
        </TermInfo>
      </Terms>
    </p517ccc45a7e4674ae144f9410147bb3>
    <ga477587807b4e8dbd9d142e03c014fa xmlns="8595a0ec-c146-4eeb-925a-270f4bc4be63">
      <Terms xmlns="http://schemas.microsoft.com/office/infopath/2007/PartnerControls"/>
    </ga477587807b4e8dbd9d142e03c014fa>
    <FacilityAddress xmlns="eebef177-55b5-4448-a5fb-28ea454417ee">Oil Sites Road   Ellesmere Port   CH65 4EY</FacilityAddress>
  </documentManagement>
</p:properties>
</file>

<file path=customXml/itemProps1.xml><?xml version="1.0" encoding="utf-8"?>
<ds:datastoreItem xmlns:ds="http://schemas.openxmlformats.org/officeDocument/2006/customXml" ds:itemID="{1FD01EF4-F6D1-4214-9C15-21471D692D75}"/>
</file>

<file path=customXml/itemProps2.xml><?xml version="1.0" encoding="utf-8"?>
<ds:datastoreItem xmlns:ds="http://schemas.openxmlformats.org/officeDocument/2006/customXml" ds:itemID="{41A0FA7D-CB99-415F-8764-B525C6700F9C}"/>
</file>

<file path=customXml/itemProps3.xml><?xml version="1.0" encoding="utf-8"?>
<ds:datastoreItem xmlns:ds="http://schemas.openxmlformats.org/officeDocument/2006/customXml" ds:itemID="{8E27C84C-04A1-4E00-B715-706706D04222}"/>
</file>

<file path=docProps/app.xml><?xml version="1.0" encoding="utf-8"?>
<Properties xmlns="http://schemas.openxmlformats.org/officeDocument/2006/extended-properties" xmlns:vt="http://schemas.openxmlformats.org/officeDocument/2006/docPropsVTypes">
  <Application>Microsoft Excel Online</Application>
  <Manager/>
  <Company>Innospec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 King</dc:creator>
  <cp:keywords/>
  <dc:description/>
  <cp:lastModifiedBy/>
  <cp:revision/>
  <dcterms:created xsi:type="dcterms:W3CDTF">2016-10-05T08:07:18Z</dcterms:created>
  <dcterms:modified xsi:type="dcterms:W3CDTF">2026-04-08T08:17:41Z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0x0101000E9AD557692E154F9D2697C8C6432F76003D79BE554BA5FA4C855D1235E340D070</vt:lpwstr>
  </property>
  <property fmtid="{D5CDD505-2E9C-101B-9397-08002B2CF9AE}" pid="3" name="PermitDocumentType">
    <vt:lpwstr/>
  </property>
  <property fmtid="{D5CDD505-2E9C-101B-9397-08002B2CF9AE}" pid="4" name="MediaServiceImageTags">
    <vt:lpwstr/>
  </property>
  <property fmtid="{D5CDD505-2E9C-101B-9397-08002B2CF9AE}" pid="5" name="TypeofPermit">
    <vt:lpwstr>9;#Type Of Permit|0430e4c2-ee0a-4b2d-9af6-df735aafbcb2</vt:lpwstr>
  </property>
  <property fmtid="{D5CDD505-2E9C-101B-9397-08002B2CF9AE}" pid="6" name="DisclosureStatus">
    <vt:lpwstr>181;#Public Register|f1fcf6a6-5d97-4f1d-964e-a2f916eb1f18</vt:lpwstr>
  </property>
  <property fmtid="{D5CDD505-2E9C-101B-9397-08002B2CF9AE}" pid="7" name="EventType1">
    <vt:lpwstr/>
  </property>
  <property fmtid="{D5CDD505-2E9C-101B-9397-08002B2CF9AE}" pid="8" name="ActivityGrouping">
    <vt:lpwstr>12;#Application ＆ Associated Docs|5eadfd3c-6deb-44e1-b7e1-16accd427bec</vt:lpwstr>
  </property>
  <property fmtid="{D5CDD505-2E9C-101B-9397-08002B2CF9AE}" pid="9" name="RegulatedActivityClass">
    <vt:lpwstr>38;#Installations|645f1c9c-65df-490a-9ce3-4a2aa7c5ff7f</vt:lpwstr>
  </property>
  <property fmtid="{D5CDD505-2E9C-101B-9397-08002B2CF9AE}" pid="10" name="Catchment">
    <vt:lpwstr/>
  </property>
  <property fmtid="{D5CDD505-2E9C-101B-9397-08002B2CF9AE}" pid="11" name="MajorProjectID">
    <vt:lpwstr/>
  </property>
  <property fmtid="{D5CDD505-2E9C-101B-9397-08002B2CF9AE}" pid="12" name="StandardRulesID">
    <vt:lpwstr/>
  </property>
  <property fmtid="{D5CDD505-2E9C-101B-9397-08002B2CF9AE}" pid="13" name="CessationStatus">
    <vt:lpwstr/>
  </property>
  <property fmtid="{D5CDD505-2E9C-101B-9397-08002B2CF9AE}" pid="14" name="Regime">
    <vt:lpwstr>10;#EPR|0e5af97d-1a8c-4d8f-a20b-528a11cab1f6</vt:lpwstr>
  </property>
  <property fmtid="{D5CDD505-2E9C-101B-9397-08002B2CF9AE}" pid="15" name="RegulatedActivitySub_x002d_Class">
    <vt:lpwstr/>
  </property>
  <property fmtid="{D5CDD505-2E9C-101B-9397-08002B2CF9AE}" pid="16" name="RegulatedActivitySub-Class">
    <vt:lpwstr/>
  </property>
</Properties>
</file>