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12"/>
  <workbookPr/>
  <mc:AlternateContent xmlns:mc="http://schemas.openxmlformats.org/markup-compatibility/2006">
    <mc:Choice Requires="x15">
      <x15ac:absPath xmlns:x15ac="http://schemas.microsoft.com/office/spreadsheetml/2010/11/ac" url="M:\UU\SE094 - UU 2D modelling\Technical\T4 Deliverables\T4.2 Controlled\14.09.22 - Ellesmere Port Spill Modelling\"/>
    </mc:Choice>
  </mc:AlternateContent>
  <xr:revisionPtr revIDLastSave="0" documentId="13_ncr:1_{18141E9D-9425-42C7-9C0A-34D50E7B8812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Proposed Mitigation" sheetId="8" r:id="rId1"/>
    <sheet name="Kerbing Detail" sheetId="5" r:id="rId2"/>
    <sheet name="Opt A - Containment Wall" sheetId="6" state="hidden" r:id="rId3"/>
    <sheet name="Containment Wall" sheetId="10" r:id="rId4"/>
    <sheet name="SACRIFICIAL AREA DRAINAGE" sheetId="9" r:id="rId5"/>
  </sheets>
  <definedNames>
    <definedName name="_Toc98941317" localSheetId="0">'Proposed Mitigation'!$A$45</definedName>
    <definedName name="_Toc98941318" localSheetId="0">'Proposed Mitigation'!$A$64</definedName>
  </definedNames>
  <calcPr calcId="191028"/>
  <customWorkbookViews>
    <customWorkbookView name="mark" guid="{A2ED9BD5-5FAB-4AFC-85B6-6FCFD3D13EF8}" maximized="1" xWindow="-8" yWindow="-8" windowWidth="1936" windowHeight="1056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5" i="9" l="1"/>
  <c r="W45" i="9" s="1"/>
  <c r="AA45" i="9" s="1"/>
  <c r="AB45" i="9" s="1"/>
  <c r="X45" i="9"/>
  <c r="R45" i="9"/>
  <c r="Z46" i="9"/>
  <c r="J9" i="10" l="1"/>
  <c r="J4" i="10"/>
  <c r="J3" i="10"/>
  <c r="J8" i="10"/>
  <c r="R41" i="9" l="1"/>
  <c r="R38" i="9"/>
  <c r="AI71" i="8"/>
  <c r="AI44" i="8"/>
  <c r="AH48" i="8"/>
  <c r="AJ48" i="8"/>
  <c r="M4" i="9" l="1"/>
  <c r="M10" i="9"/>
  <c r="AH86" i="8" s="1"/>
  <c r="AI40" i="8"/>
  <c r="AH40" i="8"/>
  <c r="AK40" i="8" s="1"/>
  <c r="H11" i="5" s="1"/>
  <c r="AH52" i="8"/>
  <c r="AJ52" i="8" s="1"/>
  <c r="AH79" i="8"/>
  <c r="AK79" i="8" s="1"/>
  <c r="AH71" i="8"/>
  <c r="AK71" i="8" s="1"/>
  <c r="AH44" i="8" l="1"/>
  <c r="AK44" i="8" s="1"/>
  <c r="J2" i="10" s="1"/>
  <c r="V39" i="9" l="1"/>
  <c r="W39" i="9" s="1"/>
  <c r="AA39" i="9" s="1"/>
  <c r="AB39" i="9" s="1"/>
  <c r="X39" i="9"/>
  <c r="X38" i="9"/>
  <c r="X40" i="9"/>
  <c r="X41" i="9"/>
  <c r="X42" i="9"/>
  <c r="X43" i="9"/>
  <c r="X44" i="9"/>
  <c r="V38" i="9"/>
  <c r="W38" i="9" s="1"/>
  <c r="V40" i="9"/>
  <c r="W40" i="9" s="1"/>
  <c r="AA40" i="9" s="1"/>
  <c r="AB40" i="9" s="1"/>
  <c r="V41" i="9"/>
  <c r="W41" i="9" s="1"/>
  <c r="V42" i="9"/>
  <c r="W42" i="9" s="1"/>
  <c r="AA42" i="9" s="1"/>
  <c r="AB42" i="9" s="1"/>
  <c r="V43" i="9"/>
  <c r="W43" i="9" s="1"/>
  <c r="AA43" i="9" s="1"/>
  <c r="AB43" i="9" s="1"/>
  <c r="V44" i="9"/>
  <c r="W44" i="9" s="1"/>
  <c r="V47" i="9"/>
  <c r="AA41" i="9" l="1"/>
  <c r="AB41" i="9" s="1"/>
  <c r="AA44" i="9"/>
  <c r="AB44" i="9" s="1"/>
  <c r="AA38" i="9"/>
  <c r="AB38" i="9" s="1"/>
  <c r="AF54" i="9"/>
  <c r="AF55" i="9" s="1"/>
  <c r="AH59" i="8" l="1"/>
  <c r="R40" i="9"/>
  <c r="R42" i="9"/>
  <c r="R43" i="9"/>
  <c r="R44" i="9"/>
  <c r="R46" i="9" s="1"/>
  <c r="R47" i="9"/>
  <c r="M8" i="9" s="1"/>
  <c r="AH82" i="8" s="1"/>
  <c r="X47" i="9"/>
  <c r="W47" i="9"/>
  <c r="AA47" i="9" s="1"/>
  <c r="AB47" i="9" s="1"/>
  <c r="AI36" i="8" l="1"/>
  <c r="AH36" i="8"/>
  <c r="AM36" i="8" l="1"/>
  <c r="H10" i="5" s="1"/>
  <c r="H12" i="5" s="1"/>
  <c r="J67" i="6"/>
  <c r="J62" i="6"/>
  <c r="J24" i="6"/>
  <c r="J2" i="6"/>
  <c r="M2" i="9" l="1"/>
  <c r="AH55" i="8" s="1"/>
  <c r="AF42" i="9" l="1"/>
  <c r="AF66" i="9" l="1"/>
  <c r="AF69" i="9" s="1"/>
  <c r="AF43" i="9"/>
  <c r="AF46" i="9" s="1"/>
  <c r="AF48" i="9" s="1"/>
</calcChain>
</file>

<file path=xl/sharedStrings.xml><?xml version="1.0" encoding="utf-8"?>
<sst xmlns="http://schemas.openxmlformats.org/spreadsheetml/2006/main" count="211" uniqueCount="143">
  <si>
    <t>RECOMMENDATIONS FROM STANTEC REPORT</t>
  </si>
  <si>
    <t>New Flood Extents</t>
  </si>
  <si>
    <t>ESTIMATING SCOPE</t>
  </si>
  <si>
    <t>Figure 10: Ellesmere Port STC Predicted Flow Paths following Mesophilic Digester Burst</t>
  </si>
  <si>
    <t xml:space="preserve">Figure 12: Ellesmere Port STC Predicted Flow Paths following Post Digestion Tank Burst
</t>
  </si>
  <si>
    <t>Section 1</t>
  </si>
  <si>
    <t>Section 2</t>
  </si>
  <si>
    <t>Total</t>
  </si>
  <si>
    <t xml:space="preserve">CONTAINMENT KERB 300mm </t>
  </si>
  <si>
    <t>mm</t>
  </si>
  <si>
    <t>m</t>
  </si>
  <si>
    <t>See sheet 'Kerbing Detail'</t>
  </si>
  <si>
    <t>Section 4</t>
  </si>
  <si>
    <t>Section 5</t>
  </si>
  <si>
    <t>CONTAINMENT KERB 150mm</t>
  </si>
  <si>
    <t>Section 6</t>
  </si>
  <si>
    <t>Section 7</t>
  </si>
  <si>
    <t>CONTAINMENT WALL 1500mm</t>
  </si>
  <si>
    <t>See sheet 'Containment Wall'</t>
  </si>
  <si>
    <t>Figure 14: Ellesmere Post STC Predicted Flow Paths following Centrate Tank Burst</t>
  </si>
  <si>
    <t>Section 9</t>
  </si>
  <si>
    <t>CONTAINMENT WALL 1000mm</t>
  </si>
  <si>
    <t>Section 11</t>
  </si>
  <si>
    <t>CONTAINMENT WALL 500mm</t>
  </si>
  <si>
    <t>SACRIFICIAL AREA</t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</si>
  <si>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</si>
  <si>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SACRIFICIAL AREA DRAINAGE</t>
  </si>
  <si>
    <t>150mm SPEED BUMP</t>
  </si>
  <si>
    <t>Figure 16: Ellesmere Port STC Predicted Flow Paths following Thickened SAS Tank Burst</t>
  </si>
  <si>
    <t>WORKS ASSOCIATED WITH NEW SAS PLANT</t>
  </si>
  <si>
    <t>Section 8</t>
  </si>
  <si>
    <t>Section 3</t>
  </si>
  <si>
    <t>CONTAINMENT WALL 1500mm(h)</t>
  </si>
  <si>
    <t>AUTOMATED FLOOD GATES (MINIMUM 1500mm HIGH)</t>
  </si>
  <si>
    <t>Section 10</t>
  </si>
  <si>
    <t>CONTAINMENT WALL 1000mm(h)</t>
  </si>
  <si>
    <t>Proposed Mitigation</t>
  </si>
  <si>
    <t xml:space="preserve"> Total length on Trief kerbing required (m)</t>
  </si>
  <si>
    <t xml:space="preserve"> Total length on standard kerbing required (m)</t>
  </si>
  <si>
    <t>Allowance for 0.5m wide strip of bitmac resurfacing  (m2)</t>
  </si>
  <si>
    <t>(Trief Cadet or Titan Compact)</t>
  </si>
  <si>
    <t>CONTAINMENT WALL</t>
  </si>
  <si>
    <t>C30 strength RC</t>
  </si>
  <si>
    <t>CONTAINMENT WALL + RETAINNG WALL</t>
  </si>
  <si>
    <t>Additional items to consider:</t>
  </si>
  <si>
    <t>Vegetation removal</t>
  </si>
  <si>
    <t xml:space="preserve"> 180m x 10m</t>
  </si>
  <si>
    <t>Compensatory planting (shrubbed area including allowance for small trees)</t>
  </si>
  <si>
    <t>3600m2</t>
  </si>
  <si>
    <t>Existing fence removal &amp; replacement</t>
  </si>
  <si>
    <t>150m</t>
  </si>
  <si>
    <t>Access &amp; working platform</t>
  </si>
  <si>
    <t>250m x 7m x 0.4 (Terram and MOT1 fill)</t>
  </si>
  <si>
    <r>
      <rPr>
        <b/>
        <sz val="11"/>
        <color theme="1"/>
        <rFont val="Arial"/>
        <family val="2"/>
      </rPr>
      <t>▲</t>
    </r>
    <r>
      <rPr>
        <b/>
        <sz val="11"/>
        <color theme="1"/>
        <rFont val="Calibri"/>
        <family val="2"/>
        <scheme val="minor"/>
      </rPr>
      <t>ESTIMATING SCOPE▲</t>
    </r>
  </si>
  <si>
    <t>▼ Jetting Calc ▼</t>
  </si>
  <si>
    <t>Jetting distance</t>
  </si>
  <si>
    <t>Assumed values</t>
  </si>
  <si>
    <t>Thermophillic Digesters</t>
  </si>
  <si>
    <t>H</t>
  </si>
  <si>
    <t>h</t>
  </si>
  <si>
    <r>
      <t>I</t>
    </r>
    <r>
      <rPr>
        <vertAlign val="subscript"/>
        <sz val="11"/>
        <color theme="1"/>
        <rFont val="Calibri"/>
        <family val="2"/>
        <scheme val="minor"/>
      </rPr>
      <t>max</t>
    </r>
  </si>
  <si>
    <t>Post Digestion Tank</t>
  </si>
  <si>
    <t>CONTAINMENT WALL 1.5m HIGH</t>
  </si>
  <si>
    <t>CONTAINMENT WALL 1.0m HIGH</t>
  </si>
  <si>
    <t>CONTAINMENT WALL 0.5m HIGH</t>
  </si>
  <si>
    <t>CONTAINMENT WALL ASSOCIATED WITH SAS PLANT</t>
  </si>
  <si>
    <t>ONLY REQUIRED FOR OPTION B1</t>
  </si>
  <si>
    <t>Impermeable membrane area 
Strip existing surfacing (assume gravel), prep surface, lay membrane, reinstate surfacing</t>
  </si>
  <si>
    <t>Length of French drains</t>
  </si>
  <si>
    <t>No. of existing manhole connections</t>
  </si>
  <si>
    <t>No.</t>
  </si>
  <si>
    <t>Impermeable membrane area (SAS PLANT)
Strip existing surfacing (assume gravel), prep surface, lay membrane, reinstate surfacing</t>
  </si>
  <si>
    <t>Length of French drains (SAS PLANT)</t>
  </si>
  <si>
    <t>https://uusp/engdel/Standards/engineering%20standards/Standard%20Details/STND_00%20Miscellaneous/Current%20Versions/STND-00-001_B.pdf</t>
  </si>
  <si>
    <t>ID</t>
  </si>
  <si>
    <t>Area</t>
  </si>
  <si>
    <t>Connecting Manhole</t>
  </si>
  <si>
    <t>CL</t>
  </si>
  <si>
    <t>IL</t>
  </si>
  <si>
    <t>EGL</t>
  </si>
  <si>
    <t>Start IL</t>
  </si>
  <si>
    <t>Gradient</t>
  </si>
  <si>
    <t>DN</t>
  </si>
  <si>
    <t>Length</t>
  </si>
  <si>
    <t>End IL</t>
  </si>
  <si>
    <t>Check</t>
  </si>
  <si>
    <r>
      <t>mm</t>
    </r>
    <r>
      <rPr>
        <vertAlign val="superscript"/>
        <sz val="11"/>
        <color theme="1"/>
        <rFont val="Calibri"/>
        <family val="2"/>
        <scheme val="minor"/>
      </rPr>
      <t>2</t>
    </r>
  </si>
  <si>
    <t>https://www.uksuds.com/tools/members/surface-water-storage-volume-estimation-members</t>
  </si>
  <si>
    <t>A</t>
  </si>
  <si>
    <t>342544.5261, 374320.4825</t>
  </si>
  <si>
    <t>Using this online tool to give inidcation of surface water capacity needed</t>
  </si>
  <si>
    <t>MH003</t>
  </si>
  <si>
    <t>Notes for WwTW</t>
  </si>
  <si>
    <t>Ellesmere Port</t>
  </si>
  <si>
    <t>B</t>
  </si>
  <si>
    <t>342487.3926, 374299.8179</t>
  </si>
  <si>
    <t>Site latitude</t>
  </si>
  <si>
    <t>Use map zoom and drop pin on location</t>
  </si>
  <si>
    <t>53.26267° N</t>
  </si>
  <si>
    <t>C</t>
  </si>
  <si>
    <t>342372.5156, 374289.9174</t>
  </si>
  <si>
    <t>Site longitude   </t>
  </si>
  <si>
    <t>D</t>
  </si>
  <si>
    <t>MH024</t>
  </si>
  <si>
    <t>Total site area (m2)  </t>
  </si>
  <si>
    <t>Total additional impermeable area created by option</t>
  </si>
  <si>
    <t>E</t>
  </si>
  <si>
    <t>Total site area (ha)  </t>
  </si>
  <si>
    <t>F</t>
  </si>
  <si>
    <t>Significant public open space (ha)  </t>
  </si>
  <si>
    <t>TOTAL (EXCL SAS)</t>
  </si>
  <si>
    <t>Area positively drained (ha)  </t>
  </si>
  <si>
    <t>AREA RELATED TO NEW SAS PLANT</t>
  </si>
  <si>
    <t>G</t>
  </si>
  <si>
    <t>MH341</t>
  </si>
  <si>
    <t>Impermeable area (ha)  </t>
  </si>
  <si>
    <t>Drained area that is impermeable (%)  </t>
  </si>
  <si>
    <t>Impervious area drained via infiltration (ha)   </t>
  </si>
  <si>
    <t>Return period for infiltration system design (years)  </t>
  </si>
  <si>
    <t>Impervious area drained to rainwater harvesting systems (ha)  </t>
  </si>
  <si>
    <t>Assume zero</t>
  </si>
  <si>
    <t>Return period for rainwater harvesting system design (years)  </t>
  </si>
  <si>
    <t>Default</t>
  </si>
  <si>
    <t>Compliance factor for rainwater harvesting system design (%)  </t>
  </si>
  <si>
    <t>Net site area for storage volume design (ha)  </t>
  </si>
  <si>
    <t>Calculated</t>
  </si>
  <si>
    <t>Net impermeable area for storage volume design (ha)  </t>
  </si>
  <si>
    <t>Pervious area contribution (%) </t>
  </si>
  <si>
    <t>Rainfall 100yrs 6hrs (mm)</t>
  </si>
  <si>
    <t>Results using the IH24 method</t>
  </si>
  <si>
    <t>Rainfall 100yrs 12hrs (mm)</t>
  </si>
  <si>
    <t>Qbar (l/s) </t>
  </si>
  <si>
    <t>1 in 1 year (l/s) </t>
  </si>
  <si>
    <t>1 in 30 year (l/s) </t>
  </si>
  <si>
    <t>1 in 100 years (l/s) </t>
  </si>
  <si>
    <t>Attenuation storage (m3) </t>
  </si>
  <si>
    <t>Long term storage (m3) </t>
  </si>
  <si>
    <t>Total storage (m3) </t>
  </si>
  <si>
    <t>1 in 30 year area rate (l/s/m2)</t>
  </si>
  <si>
    <t>DN150 Proposal capacity (@1 in 200 ks=1.5mm)</t>
  </si>
  <si>
    <t>l/s</t>
  </si>
  <si>
    <t>AREA PER PIPE( DN150)</t>
  </si>
  <si>
    <t>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</si>
</sst>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* #,##0_-;\-* #,##0_-;_-* &quot;-&quot;??_-;_-@_-"/>
    <numFmt numFmtId="166" formatCode="0.0"/>
    <numFmt numFmtId="167" formatCode="0.0%"/>
    <numFmt numFmtId="168" formatCode="0.00000"/>
  </numFmts>
  <fonts count="1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</font>
    <font>
      <sz val="11"/>
      <color theme="0" tint="-0.499984740745262"/>
      <name val="Calibri"/>
      <family val="2"/>
    </font>
    <font>
      <i/>
      <sz val="11"/>
      <color theme="0" tint="-0.499984740745262"/>
      <name val="Calibri"/>
      <family val="2"/>
    </font>
    <font>
      <sz val="14"/>
      <color rgb="FFFF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69">
    <xf numFmtId="0" fontId="0" fillId="0" borderId="0" xfId="0"/>
    <xf numFmtId="0" fontId="4" fillId="0" borderId="0" xfId="0" applyFont="1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4" xfId="0" applyBorder="1"/>
    <xf numFmtId="0" fontId="0" fillId="0" borderId="6" xfId="0" applyBorder="1"/>
    <xf numFmtId="0" fontId="0" fillId="0" borderId="9" xfId="0" applyBorder="1"/>
    <xf numFmtId="0" fontId="4" fillId="0" borderId="3" xfId="0" applyFont="1" applyBorder="1"/>
    <xf numFmtId="0" fontId="4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0" xfId="2"/>
    <xf numFmtId="1" fontId="0" fillId="0" borderId="0" xfId="0" applyNumberFormat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/>
    </xf>
    <xf numFmtId="0" fontId="0" fillId="0" borderId="0" xfId="0" applyAlignment="1">
      <alignment horizontal="right" indent="2"/>
    </xf>
    <xf numFmtId="0" fontId="4" fillId="0" borderId="0" xfId="0" applyFont="1" applyAlignment="1">
      <alignment horizontal="right"/>
    </xf>
    <xf numFmtId="0" fontId="4" fillId="0" borderId="5" xfId="0" applyFont="1" applyBorder="1"/>
    <xf numFmtId="0" fontId="3" fillId="0" borderId="0" xfId="0" applyFont="1"/>
    <xf numFmtId="0" fontId="7" fillId="0" borderId="0" xfId="0" applyFont="1"/>
    <xf numFmtId="0" fontId="8" fillId="0" borderId="0" xfId="0" applyFont="1" applyAlignment="1">
      <alignment horizontal="left" vertical="center"/>
    </xf>
    <xf numFmtId="0" fontId="10" fillId="2" borderId="5" xfId="0" applyFont="1" applyFill="1" applyBorder="1"/>
    <xf numFmtId="0" fontId="12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" fontId="0" fillId="0" borderId="8" xfId="0" applyNumberFormat="1" applyBorder="1"/>
    <xf numFmtId="1" fontId="0" fillId="0" borderId="0" xfId="0" applyNumberFormat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 vertical="top" wrapText="1"/>
    </xf>
    <xf numFmtId="167" fontId="0" fillId="0" borderId="0" xfId="4" applyNumberFormat="1" applyFont="1" applyAlignment="1">
      <alignment horizontal="center" vertical="top"/>
    </xf>
    <xf numFmtId="0" fontId="5" fillId="0" borderId="0" xfId="2" applyAlignment="1">
      <alignment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left" vertical="top" wrapText="1"/>
    </xf>
    <xf numFmtId="0" fontId="3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5" fillId="0" borderId="0" xfId="0" applyFont="1" applyAlignment="1">
      <alignment horizontal="left" vertical="top" wrapText="1"/>
    </xf>
    <xf numFmtId="0" fontId="14" fillId="0" borderId="0" xfId="0" applyFont="1" applyAlignment="1">
      <alignment horizontal="center" vertical="top"/>
    </xf>
    <xf numFmtId="9" fontId="0" fillId="0" borderId="0" xfId="4" applyFont="1" applyAlignment="1">
      <alignment horizontal="center" vertical="top"/>
    </xf>
    <xf numFmtId="9" fontId="14" fillId="0" borderId="0" xfId="4" applyFont="1" applyAlignment="1">
      <alignment horizontal="center" vertical="top"/>
    </xf>
    <xf numFmtId="168" fontId="0" fillId="0" borderId="0" xfId="0" applyNumberFormat="1" applyAlignment="1">
      <alignment horizontal="center" vertical="top"/>
    </xf>
    <xf numFmtId="1" fontId="0" fillId="0" borderId="0" xfId="0" applyNumberFormat="1" applyAlignment="1">
      <alignment horizontal="center" vertical="top"/>
    </xf>
    <xf numFmtId="167" fontId="0" fillId="0" borderId="0" xfId="4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2" fillId="0" borderId="2" xfId="0" applyFont="1" applyBorder="1"/>
    <xf numFmtId="0" fontId="0" fillId="0" borderId="4" xfId="0" applyBorder="1" applyAlignment="1">
      <alignment horizontal="center"/>
    </xf>
    <xf numFmtId="0" fontId="16" fillId="0" borderId="0" xfId="0" applyFont="1"/>
    <xf numFmtId="0" fontId="0" fillId="3" borderId="0" xfId="0" applyFill="1"/>
    <xf numFmtId="0" fontId="0" fillId="4" borderId="5" xfId="0" applyFill="1" applyBorder="1"/>
    <xf numFmtId="0" fontId="0" fillId="3" borderId="5" xfId="0" applyFill="1" applyBorder="1"/>
    <xf numFmtId="0" fontId="0" fillId="3" borderId="0" xfId="0" applyFill="1" applyAlignment="1">
      <alignment wrapText="1"/>
    </xf>
    <xf numFmtId="1" fontId="0" fillId="3" borderId="0" xfId="0" applyNumberFormat="1" applyFill="1" applyAlignment="1">
      <alignment horizontal="center" vertical="center"/>
    </xf>
    <xf numFmtId="1" fontId="0" fillId="3" borderId="10" xfId="0" applyNumberFormat="1" applyFill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/>
    </xf>
    <xf numFmtId="1" fontId="0" fillId="3" borderId="8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1" fontId="0" fillId="3" borderId="9" xfId="0" applyNumberForma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165" fontId="0" fillId="3" borderId="6" xfId="3" applyNumberFormat="1" applyFont="1" applyFill="1" applyBorder="1"/>
    <xf numFmtId="1" fontId="0" fillId="3" borderId="6" xfId="0" applyNumberFormat="1" applyFill="1" applyBorder="1" applyAlignment="1">
      <alignment horizontal="center"/>
    </xf>
    <xf numFmtId="1" fontId="0" fillId="3" borderId="0" xfId="0" applyNumberFormat="1" applyFill="1"/>
  </cellXfs>
  <cellStyles count="5">
    <cellStyle name="Comma" xfId="3" builtinId="3"/>
    <cellStyle name="Hyperlink" xfId="2" builtinId="8"/>
    <cellStyle name="Normal" xfId="0" builtinId="0"/>
    <cellStyle name="Normal 2" xfId="1" xr:uid="{00000000-0005-0000-0000-000003000000}"/>
    <cellStyle name="Per cent" xfId="4" builtinId="5"/>
  </cellStyles>
  <dxfs count="0"/>
  <tableStyles count="0" defaultTableStyle="TableStyleMedium2" defaultPivotStyle="PivotStyleLight16"/>
  <colors>
    <mruColors>
      <color rgb="FF00FF00"/>
      <color rgb="FFFF00FF"/>
      <color rgb="FFCC00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JP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2.pn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483346</xdr:colOff>
      <xdr:row>1</xdr:row>
      <xdr:rowOff>38474</xdr:rowOff>
    </xdr:from>
    <xdr:to>
      <xdr:col>39</xdr:col>
      <xdr:colOff>38569</xdr:colOff>
      <xdr:row>32</xdr:row>
      <xdr:rowOff>67236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0955FB-F09B-4983-A5FB-D02AB917F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8993" y="273798"/>
          <a:ext cx="7690694" cy="5580529"/>
        </a:xfrm>
        <a:prstGeom prst="rect">
          <a:avLst/>
        </a:prstGeom>
      </xdr:spPr>
    </xdr:pic>
    <xdr:clientData/>
  </xdr:twoCellAnchor>
  <xdr:twoCellAnchor>
    <xdr:from>
      <xdr:col>30</xdr:col>
      <xdr:colOff>0</xdr:colOff>
      <xdr:row>34</xdr:row>
      <xdr:rowOff>1</xdr:rowOff>
    </xdr:from>
    <xdr:to>
      <xdr:col>31</xdr:col>
      <xdr:colOff>0</xdr:colOff>
      <xdr:row>35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7924800" y="6677026"/>
          <a:ext cx="609600" cy="190499"/>
        </a:xfrm>
        <a:prstGeom prst="line">
          <a:avLst/>
        </a:prstGeom>
        <a:ln w="28575">
          <a:solidFill>
            <a:srgbClr val="00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42</xdr:row>
      <xdr:rowOff>0</xdr:rowOff>
    </xdr:from>
    <xdr:to>
      <xdr:col>31</xdr:col>
      <xdr:colOff>0</xdr:colOff>
      <xdr:row>42</xdr:row>
      <xdr:rowOff>190499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V="1">
          <a:off x="7924800" y="7458075"/>
          <a:ext cx="609600" cy="190499"/>
        </a:xfrm>
        <a:prstGeom prst="line">
          <a:avLst/>
        </a:prstGeom>
        <a:ln w="285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46</xdr:row>
      <xdr:rowOff>0</xdr:rowOff>
    </xdr:from>
    <xdr:to>
      <xdr:col>31</xdr:col>
      <xdr:colOff>0</xdr:colOff>
      <xdr:row>46</xdr:row>
      <xdr:rowOff>190499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flipV="1">
          <a:off x="7924800" y="8239125"/>
          <a:ext cx="609600" cy="190499"/>
        </a:xfrm>
        <a:prstGeom prst="line">
          <a:avLst/>
        </a:prstGeom>
        <a:ln w="76200">
          <a:solidFill>
            <a:srgbClr val="FF00FF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518584</xdr:colOff>
      <xdr:row>0</xdr:row>
      <xdr:rowOff>114300</xdr:rowOff>
    </xdr:from>
    <xdr:to>
      <xdr:col>36</xdr:col>
      <xdr:colOff>533400</xdr:colOff>
      <xdr:row>1</xdr:row>
      <xdr:rowOff>111125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3702434" y="114300"/>
          <a:ext cx="624416" cy="23495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0000FF"/>
              </a:solidFill>
            </a:rPr>
            <a:t>Section 1</a:t>
          </a:r>
        </a:p>
      </xdr:txBody>
    </xdr:sp>
    <xdr:clientData/>
  </xdr:twoCellAnchor>
  <xdr:twoCellAnchor>
    <xdr:from>
      <xdr:col>31</xdr:col>
      <xdr:colOff>2012950</xdr:colOff>
      <xdr:row>5</xdr:row>
      <xdr:rowOff>187325</xdr:rowOff>
    </xdr:from>
    <xdr:to>
      <xdr:col>32</xdr:col>
      <xdr:colOff>171450</xdr:colOff>
      <xdr:row>7</xdr:row>
      <xdr:rowOff>9525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0910550" y="1187450"/>
          <a:ext cx="615950" cy="20320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0000FF"/>
              </a:solidFill>
            </a:rPr>
            <a:t>Section 2</a:t>
          </a:r>
        </a:p>
      </xdr:txBody>
    </xdr:sp>
    <xdr:clientData/>
  </xdr:twoCellAnchor>
  <xdr:twoCellAnchor>
    <xdr:from>
      <xdr:col>35</xdr:col>
      <xdr:colOff>523876</xdr:colOff>
      <xdr:row>16</xdr:row>
      <xdr:rowOff>95250</xdr:rowOff>
    </xdr:from>
    <xdr:to>
      <xdr:col>36</xdr:col>
      <xdr:colOff>561976</xdr:colOff>
      <xdr:row>17</xdr:row>
      <xdr:rowOff>95250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3707726" y="3190875"/>
          <a:ext cx="647700" cy="1905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CC0099"/>
              </a:solidFill>
            </a:rPr>
            <a:t>Section 7</a:t>
          </a:r>
        </a:p>
      </xdr:txBody>
    </xdr:sp>
    <xdr:clientData/>
  </xdr:twoCellAnchor>
  <xdr:twoCellAnchor editAs="oneCell">
    <xdr:from>
      <xdr:col>0</xdr:col>
      <xdr:colOff>0</xdr:colOff>
      <xdr:row>2</xdr:row>
      <xdr:rowOff>0</xdr:rowOff>
    </xdr:from>
    <xdr:to>
      <xdr:col>9</xdr:col>
      <xdr:colOff>111125</xdr:colOff>
      <xdr:row>24</xdr:row>
      <xdr:rowOff>144780</xdr:rowOff>
    </xdr:to>
    <xdr:pic>
      <xdr:nvPicPr>
        <xdr:cNvPr id="16" name="Picture 15" descr="Map&#10;&#10;Description automatically generated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381000"/>
          <a:ext cx="5629275" cy="4329430"/>
        </a:xfrm>
        <a:prstGeom prst="rect">
          <a:avLst/>
        </a:prstGeom>
        <a:ln w="12700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9</xdr:col>
      <xdr:colOff>264795</xdr:colOff>
      <xdr:row>43</xdr:row>
      <xdr:rowOff>16933</xdr:rowOff>
    </xdr:to>
    <xdr:pic>
      <xdr:nvPicPr>
        <xdr:cNvPr id="17" name="Picture 16" descr="Map&#10;&#10;Description automatically generated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953000"/>
          <a:ext cx="5779770" cy="3305175"/>
        </a:xfrm>
        <a:prstGeom prst="rect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9</xdr:col>
      <xdr:colOff>269240</xdr:colOff>
      <xdr:row>62</xdr:row>
      <xdr:rowOff>27245</xdr:rowOff>
    </xdr:to>
    <xdr:pic>
      <xdr:nvPicPr>
        <xdr:cNvPr id="18" name="Picture 17" descr="A picture containing map&#10;&#10;Description automatically generated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8636000"/>
          <a:ext cx="5793740" cy="3378835"/>
        </a:xfrm>
        <a:prstGeom prst="rect">
          <a:avLst/>
        </a:prstGeom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9</xdr:col>
      <xdr:colOff>207645</xdr:colOff>
      <xdr:row>79</xdr:row>
      <xdr:rowOff>171813</xdr:rowOff>
    </xdr:to>
    <xdr:pic>
      <xdr:nvPicPr>
        <xdr:cNvPr id="19" name="Picture 18" descr="A map of a city&#10;&#10;Description automatically generated with medium confidence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46000"/>
          <a:ext cx="5732145" cy="310959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75640</xdr:colOff>
      <xdr:row>2</xdr:row>
      <xdr:rowOff>19610</xdr:rowOff>
    </xdr:from>
    <xdr:to>
      <xdr:col>22</xdr:col>
      <xdr:colOff>55799</xdr:colOff>
      <xdr:row>24</xdr:row>
      <xdr:rowOff>112058</xdr:rowOff>
    </xdr:to>
    <xdr:pic>
      <xdr:nvPicPr>
        <xdr:cNvPr id="20" name="Picture 19" descr="Map&#10;&#10;Description automatically generated">
          <a:extLst>
            <a:ext uri="{FF2B5EF4-FFF2-40B4-BE49-F238E27FC236}">
              <a16:creationId xmlns:a16="http://schemas.microsoft.com/office/drawing/2014/main" id="{D6E519DE-D47D-5B45-CC86-02C402A0B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31934" y="445434"/>
          <a:ext cx="6636453" cy="4283448"/>
        </a:xfrm>
        <a:prstGeom prst="rect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12606</xdr:colOff>
      <xdr:row>26</xdr:row>
      <xdr:rowOff>23812</xdr:rowOff>
    </xdr:from>
    <xdr:to>
      <xdr:col>19</xdr:col>
      <xdr:colOff>92795</xdr:colOff>
      <xdr:row>43</xdr:row>
      <xdr:rowOff>25587</xdr:rowOff>
    </xdr:to>
    <xdr:pic>
      <xdr:nvPicPr>
        <xdr:cNvPr id="21" name="Picture 20" descr="Diagram, map&#10;&#10;Description automatically generated">
          <a:extLst>
            <a:ext uri="{FF2B5EF4-FFF2-40B4-BE49-F238E27FC236}">
              <a16:creationId xmlns:a16="http://schemas.microsoft.com/office/drawing/2014/main" id="{8C927B60-2418-8551-CC9C-6E07B421D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74018" y="5021636"/>
          <a:ext cx="4312837" cy="3293129"/>
        </a:xfrm>
        <a:prstGeom prst="rect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</xdr:spPr>
    </xdr:pic>
    <xdr:clientData/>
  </xdr:twoCellAnchor>
  <xdr:twoCellAnchor editAs="oneCell">
    <xdr:from>
      <xdr:col>12</xdr:col>
      <xdr:colOff>37819</xdr:colOff>
      <xdr:row>45</xdr:row>
      <xdr:rowOff>29415</xdr:rowOff>
    </xdr:from>
    <xdr:to>
      <xdr:col>21</xdr:col>
      <xdr:colOff>507748</xdr:colOff>
      <xdr:row>60</xdr:row>
      <xdr:rowOff>125132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1AFDBC4-515D-8C51-B46F-34F2B5702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99231" y="8713974"/>
          <a:ext cx="5912813" cy="3063408"/>
        </a:xfrm>
        <a:prstGeom prst="rect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  <a:extLst>
            <a:ext uri="{C807C97D-BFC1-408E-A445-0C87EB9F89A2}">
              <ask:lineSketchStyleProps xmlns:ask="http://schemas.microsoft.com/office/drawing/2018/sketchyshapes" sd="0">
                <a:custGeom>
                  <a:avLst/>
                  <a:gdLst/>
                  <a:ahLst/>
                  <a:cxnLst/>
                  <a:rect l="0" t="0" r="0" b="0"/>
                  <a:pathLst/>
                </a:custGeom>
                <ask:type/>
              </ask:lineSketchStyleProps>
            </a:ext>
          </a:extLst>
        </a:ln>
      </xdr:spPr>
    </xdr:pic>
    <xdr:clientData/>
  </xdr:twoCellAnchor>
  <xdr:twoCellAnchor>
    <xdr:from>
      <xdr:col>30</xdr:col>
      <xdr:colOff>553810</xdr:colOff>
      <xdr:row>13</xdr:row>
      <xdr:rowOff>38099</xdr:rowOff>
    </xdr:from>
    <xdr:to>
      <xdr:col>31</xdr:col>
      <xdr:colOff>504825</xdr:colOff>
      <xdr:row>14</xdr:row>
      <xdr:rowOff>59718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B685406-5B3B-4B15-92CB-553F41A1CB3F}"/>
            </a:ext>
          </a:extLst>
        </xdr:cNvPr>
        <xdr:cNvSpPr txBox="1"/>
      </xdr:nvSpPr>
      <xdr:spPr>
        <a:xfrm>
          <a:off x="18841810" y="2562224"/>
          <a:ext cx="560615" cy="21211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CC0099"/>
              </a:solidFill>
            </a:rPr>
            <a:t>Section 6</a:t>
          </a:r>
        </a:p>
      </xdr:txBody>
    </xdr:sp>
    <xdr:clientData/>
  </xdr:twoCellAnchor>
  <xdr:twoCellAnchor>
    <xdr:from>
      <xdr:col>30</xdr:col>
      <xdr:colOff>0</xdr:colOff>
      <xdr:row>69</xdr:row>
      <xdr:rowOff>0</xdr:rowOff>
    </xdr:from>
    <xdr:to>
      <xdr:col>31</xdr:col>
      <xdr:colOff>0</xdr:colOff>
      <xdr:row>69</xdr:row>
      <xdr:rowOff>190499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EF20B4CC-F5A4-4A46-88F1-0C5F7F414486}"/>
            </a:ext>
          </a:extLst>
        </xdr:cNvPr>
        <xdr:cNvCxnSpPr/>
      </xdr:nvCxnSpPr>
      <xdr:spPr>
        <a:xfrm flipV="1">
          <a:off x="18369643" y="7524750"/>
          <a:ext cx="612321" cy="190499"/>
        </a:xfrm>
        <a:prstGeom prst="line">
          <a:avLst/>
        </a:prstGeom>
        <a:ln w="285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77</xdr:row>
      <xdr:rowOff>0</xdr:rowOff>
    </xdr:from>
    <xdr:to>
      <xdr:col>31</xdr:col>
      <xdr:colOff>0</xdr:colOff>
      <xdr:row>77</xdr:row>
      <xdr:rowOff>190499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807DB99B-D59E-4439-BD45-B9CFF93F610B}"/>
            </a:ext>
          </a:extLst>
        </xdr:cNvPr>
        <xdr:cNvCxnSpPr/>
      </xdr:nvCxnSpPr>
      <xdr:spPr>
        <a:xfrm flipV="1">
          <a:off x="18369643" y="12232821"/>
          <a:ext cx="612321" cy="190499"/>
        </a:xfrm>
        <a:prstGeom prst="line">
          <a:avLst/>
        </a:prstGeom>
        <a:ln w="38100" cap="flat" cmpd="sng" algn="ctr">
          <a:solidFill>
            <a:srgbClr val="FF00FF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37</xdr:col>
      <xdr:colOff>371475</xdr:colOff>
      <xdr:row>2</xdr:row>
      <xdr:rowOff>133350</xdr:rowOff>
    </xdr:from>
    <xdr:to>
      <xdr:col>38</xdr:col>
      <xdr:colOff>409575</xdr:colOff>
      <xdr:row>3</xdr:row>
      <xdr:rowOff>133350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C3ECB37-FF49-431D-8960-782B6BCFE1D9}"/>
            </a:ext>
          </a:extLst>
        </xdr:cNvPr>
        <xdr:cNvSpPr txBox="1"/>
      </xdr:nvSpPr>
      <xdr:spPr>
        <a:xfrm>
          <a:off x="24774525" y="561975"/>
          <a:ext cx="647700" cy="1905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CC0099"/>
              </a:solidFill>
            </a:rPr>
            <a:t>Section 9</a:t>
          </a:r>
        </a:p>
      </xdr:txBody>
    </xdr:sp>
    <xdr:clientData/>
  </xdr:twoCellAnchor>
  <xdr:twoCellAnchor>
    <xdr:from>
      <xdr:col>37</xdr:col>
      <xdr:colOff>104775</xdr:colOff>
      <xdr:row>5</xdr:row>
      <xdr:rowOff>133350</xdr:rowOff>
    </xdr:from>
    <xdr:to>
      <xdr:col>38</xdr:col>
      <xdr:colOff>142875</xdr:colOff>
      <xdr:row>6</xdr:row>
      <xdr:rowOff>133350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90B59AB-4DCC-478C-8836-4BEDA66E0B71}"/>
            </a:ext>
          </a:extLst>
        </xdr:cNvPr>
        <xdr:cNvSpPr txBox="1"/>
      </xdr:nvSpPr>
      <xdr:spPr>
        <a:xfrm>
          <a:off x="24507825" y="1133475"/>
          <a:ext cx="647700" cy="1905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92D050"/>
              </a:solidFill>
            </a:rPr>
            <a:t>Section 11</a:t>
          </a:r>
        </a:p>
      </xdr:txBody>
    </xdr:sp>
    <xdr:clientData/>
  </xdr:twoCellAnchor>
  <xdr:twoCellAnchor>
    <xdr:from>
      <xdr:col>33</xdr:col>
      <xdr:colOff>469900</xdr:colOff>
      <xdr:row>5</xdr:row>
      <xdr:rowOff>25400</xdr:rowOff>
    </xdr:from>
    <xdr:to>
      <xdr:col>34</xdr:col>
      <xdr:colOff>476250</xdr:colOff>
      <xdr:row>6</xdr:row>
      <xdr:rowOff>38100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43C2321-C667-45C2-8F31-3A07F350E749}"/>
            </a:ext>
          </a:extLst>
        </xdr:cNvPr>
        <xdr:cNvSpPr txBox="1"/>
      </xdr:nvSpPr>
      <xdr:spPr>
        <a:xfrm>
          <a:off x="22434550" y="1025525"/>
          <a:ext cx="615950" cy="20320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FF0000"/>
              </a:solidFill>
            </a:rPr>
            <a:t>Section 4</a:t>
          </a:r>
        </a:p>
      </xdr:txBody>
    </xdr:sp>
    <xdr:clientData/>
  </xdr:twoCellAnchor>
  <xdr:twoCellAnchor>
    <xdr:from>
      <xdr:col>31</xdr:col>
      <xdr:colOff>258535</xdr:colOff>
      <xdr:row>28</xdr:row>
      <xdr:rowOff>57148</xdr:rowOff>
    </xdr:from>
    <xdr:to>
      <xdr:col>31</xdr:col>
      <xdr:colOff>904875</xdr:colOff>
      <xdr:row>29</xdr:row>
      <xdr:rowOff>123825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10B2964-BC91-4C98-9B4D-AEC500E63930}"/>
            </a:ext>
          </a:extLst>
        </xdr:cNvPr>
        <xdr:cNvSpPr txBox="1"/>
      </xdr:nvSpPr>
      <xdr:spPr>
        <a:xfrm>
          <a:off x="19156135" y="5438773"/>
          <a:ext cx="646340" cy="257177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CC0099"/>
              </a:solidFill>
            </a:rPr>
            <a:t>Section 10</a:t>
          </a:r>
        </a:p>
      </xdr:txBody>
    </xdr:sp>
    <xdr:clientData/>
  </xdr:twoCellAnchor>
  <xdr:twoCellAnchor>
    <xdr:from>
      <xdr:col>31</xdr:col>
      <xdr:colOff>1567569</xdr:colOff>
      <xdr:row>27</xdr:row>
      <xdr:rowOff>23530</xdr:rowOff>
    </xdr:from>
    <xdr:to>
      <xdr:col>31</xdr:col>
      <xdr:colOff>2251262</xdr:colOff>
      <xdr:row>28</xdr:row>
      <xdr:rowOff>45150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2EDB209-69AD-42EB-9125-23ED591032A1}"/>
            </a:ext>
          </a:extLst>
        </xdr:cNvPr>
        <xdr:cNvSpPr txBox="1"/>
      </xdr:nvSpPr>
      <xdr:spPr>
        <a:xfrm>
          <a:off x="20393451" y="4920501"/>
          <a:ext cx="683693" cy="20091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CC0099"/>
              </a:solidFill>
            </a:rPr>
            <a:t>Section 8</a:t>
          </a:r>
        </a:p>
      </xdr:txBody>
    </xdr:sp>
    <xdr:clientData/>
  </xdr:twoCellAnchor>
  <xdr:twoCellAnchor>
    <xdr:from>
      <xdr:col>30</xdr:col>
      <xdr:colOff>0</xdr:colOff>
      <xdr:row>50</xdr:row>
      <xdr:rowOff>0</xdr:rowOff>
    </xdr:from>
    <xdr:to>
      <xdr:col>31</xdr:col>
      <xdr:colOff>0</xdr:colOff>
      <xdr:row>50</xdr:row>
      <xdr:rowOff>190499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413BB551-14E4-4259-BCA0-877C0DAEDCB7}"/>
            </a:ext>
          </a:extLst>
        </xdr:cNvPr>
        <xdr:cNvCxnSpPr/>
      </xdr:nvCxnSpPr>
      <xdr:spPr>
        <a:xfrm flipV="1">
          <a:off x="18288000" y="8286750"/>
          <a:ext cx="609600" cy="190499"/>
        </a:xfrm>
        <a:prstGeom prst="line">
          <a:avLst/>
        </a:prstGeom>
        <a:ln w="38100" cap="flat" cmpd="sng" algn="ctr">
          <a:solidFill>
            <a:srgbClr val="00FF00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38</xdr:row>
      <xdr:rowOff>0</xdr:rowOff>
    </xdr:from>
    <xdr:to>
      <xdr:col>31</xdr:col>
      <xdr:colOff>0</xdr:colOff>
      <xdr:row>38</xdr:row>
      <xdr:rowOff>190499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B46D955F-A41F-4C91-A338-A3F4E0D13E5A}"/>
            </a:ext>
          </a:extLst>
        </xdr:cNvPr>
        <xdr:cNvCxnSpPr/>
      </xdr:nvCxnSpPr>
      <xdr:spPr>
        <a:xfrm flipV="1">
          <a:off x="18288000" y="8077200"/>
          <a:ext cx="609600" cy="190499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2442882</xdr:colOff>
      <xdr:row>25</xdr:row>
      <xdr:rowOff>134471</xdr:rowOff>
    </xdr:from>
    <xdr:to>
      <xdr:col>32</xdr:col>
      <xdr:colOff>552397</xdr:colOff>
      <xdr:row>26</xdr:row>
      <xdr:rowOff>156091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A5B28E5-F67D-42F2-8F76-883DBD62D98E}"/>
            </a:ext>
          </a:extLst>
        </xdr:cNvPr>
        <xdr:cNvSpPr txBox="1"/>
      </xdr:nvSpPr>
      <xdr:spPr>
        <a:xfrm>
          <a:off x="21268764" y="4672853"/>
          <a:ext cx="686868" cy="200914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GB" sz="1100">
              <a:solidFill>
                <a:srgbClr val="CC0099"/>
              </a:solidFill>
            </a:rPr>
            <a:t>Section 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15</xdr:row>
      <xdr:rowOff>152400</xdr:rowOff>
    </xdr:from>
    <xdr:to>
      <xdr:col>4</xdr:col>
      <xdr:colOff>399713</xdr:colOff>
      <xdr:row>29</xdr:row>
      <xdr:rowOff>133019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3009900"/>
          <a:ext cx="2695238" cy="2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</xdr:row>
      <xdr:rowOff>0</xdr:rowOff>
    </xdr:from>
    <xdr:to>
      <xdr:col>5</xdr:col>
      <xdr:colOff>285750</xdr:colOff>
      <xdr:row>14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81000"/>
          <a:ext cx="3314700" cy="237172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15</xdr:row>
      <xdr:rowOff>76200</xdr:rowOff>
    </xdr:from>
    <xdr:to>
      <xdr:col>7</xdr:col>
      <xdr:colOff>533400</xdr:colOff>
      <xdr:row>34</xdr:row>
      <xdr:rowOff>1131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0033F-BAAB-4FF4-8559-F9974B3EA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05225" y="2828925"/>
          <a:ext cx="4171950" cy="33634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6</xdr:col>
      <xdr:colOff>27585</xdr:colOff>
      <xdr:row>33</xdr:row>
      <xdr:rowOff>49214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0"/>
          <a:ext cx="7928571" cy="6335714"/>
        </a:xfrm>
        <a:prstGeom prst="rect">
          <a:avLst/>
        </a:prstGeom>
      </xdr:spPr>
    </xdr:pic>
    <xdr:clientData/>
  </xdr:twoCellAnchor>
  <xdr:twoCellAnchor editAs="absolute">
    <xdr:from>
      <xdr:col>7</xdr:col>
      <xdr:colOff>23813</xdr:colOff>
      <xdr:row>1</xdr:row>
      <xdr:rowOff>0</xdr:rowOff>
    </xdr:from>
    <xdr:to>
      <xdr:col>8</xdr:col>
      <xdr:colOff>23812</xdr:colOff>
      <xdr:row>1</xdr:row>
      <xdr:rowOff>190499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 flipV="1">
          <a:off x="7924800" y="7458075"/>
          <a:ext cx="609600" cy="190499"/>
        </a:xfrm>
        <a:prstGeom prst="line">
          <a:avLst/>
        </a:prstGeom>
        <a:ln w="28575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23813</xdr:colOff>
      <xdr:row>23</xdr:row>
      <xdr:rowOff>0</xdr:rowOff>
    </xdr:from>
    <xdr:to>
      <xdr:col>8</xdr:col>
      <xdr:colOff>23812</xdr:colOff>
      <xdr:row>23</xdr:row>
      <xdr:rowOff>190499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 flipV="1">
          <a:off x="7924800" y="8239125"/>
          <a:ext cx="609600" cy="190499"/>
        </a:xfrm>
        <a:prstGeom prst="line">
          <a:avLst/>
        </a:prstGeom>
        <a:ln w="76200">
          <a:solidFill>
            <a:srgbClr val="CC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601790</xdr:colOff>
      <xdr:row>2</xdr:row>
      <xdr:rowOff>123825</xdr:rowOff>
    </xdr:from>
    <xdr:to>
      <xdr:col>10</xdr:col>
      <xdr:colOff>357187</xdr:colOff>
      <xdr:row>19</xdr:row>
      <xdr:rowOff>83820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2377" y="504825"/>
          <a:ext cx="3365373" cy="3198495"/>
        </a:xfrm>
        <a:prstGeom prst="rect">
          <a:avLst/>
        </a:prstGeom>
      </xdr:spPr>
    </xdr:pic>
    <xdr:clientData/>
  </xdr:twoCellAnchor>
  <xdr:twoCellAnchor editAs="absolute">
    <xdr:from>
      <xdr:col>10</xdr:col>
      <xdr:colOff>357187</xdr:colOff>
      <xdr:row>24</xdr:row>
      <xdr:rowOff>90487</xdr:rowOff>
    </xdr:from>
    <xdr:to>
      <xdr:col>18</xdr:col>
      <xdr:colOff>17621</xdr:colOff>
      <xdr:row>41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7750" y="4662487"/>
          <a:ext cx="4534853" cy="3300413"/>
        </a:xfrm>
        <a:prstGeom prst="rect">
          <a:avLst/>
        </a:prstGeom>
      </xdr:spPr>
    </xdr:pic>
    <xdr:clientData/>
  </xdr:twoCellAnchor>
  <xdr:twoCellAnchor editAs="absolute">
    <xdr:from>
      <xdr:col>7</xdr:col>
      <xdr:colOff>100013</xdr:colOff>
      <xdr:row>25</xdr:row>
      <xdr:rowOff>0</xdr:rowOff>
    </xdr:from>
    <xdr:to>
      <xdr:col>10</xdr:col>
      <xdr:colOff>135731</xdr:colOff>
      <xdr:row>45</xdr:row>
      <xdr:rowOff>47625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0" y="4762500"/>
          <a:ext cx="3643313" cy="3857625"/>
        </a:xfrm>
        <a:prstGeom prst="rect">
          <a:avLst/>
        </a:prstGeom>
      </xdr:spPr>
    </xdr:pic>
    <xdr:clientData/>
  </xdr:twoCellAnchor>
  <xdr:twoCellAnchor editAs="absolute">
    <xdr:from>
      <xdr:col>2</xdr:col>
      <xdr:colOff>488156</xdr:colOff>
      <xdr:row>24</xdr:row>
      <xdr:rowOff>66675</xdr:rowOff>
    </xdr:from>
    <xdr:to>
      <xdr:col>3</xdr:col>
      <xdr:colOff>411956</xdr:colOff>
      <xdr:row>28</xdr:row>
      <xdr:rowOff>123825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CxnSpPr/>
      </xdr:nvCxnSpPr>
      <xdr:spPr>
        <a:xfrm>
          <a:off x="2914650" y="4638675"/>
          <a:ext cx="533400" cy="8191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611981</xdr:colOff>
      <xdr:row>28</xdr:row>
      <xdr:rowOff>0</xdr:rowOff>
    </xdr:from>
    <xdr:to>
      <xdr:col>4</xdr:col>
      <xdr:colOff>388144</xdr:colOff>
      <xdr:row>31</xdr:row>
      <xdr:rowOff>28575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3648075" y="5334000"/>
          <a:ext cx="2562225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Typical Section Containment and retaining wall</a:t>
          </a:r>
        </a:p>
      </xdr:txBody>
    </xdr:sp>
    <xdr:clientData/>
  </xdr:twoCellAnchor>
  <xdr:twoCellAnchor editAs="absolute">
    <xdr:from>
      <xdr:col>2</xdr:col>
      <xdr:colOff>488156</xdr:colOff>
      <xdr:row>23</xdr:row>
      <xdr:rowOff>190499</xdr:rowOff>
    </xdr:from>
    <xdr:to>
      <xdr:col>3</xdr:col>
      <xdr:colOff>11906</xdr:colOff>
      <xdr:row>24</xdr:row>
      <xdr:rowOff>66676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 flipV="1">
          <a:off x="2914650" y="4571999"/>
          <a:ext cx="133350" cy="6667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411956</xdr:colOff>
      <xdr:row>28</xdr:row>
      <xdr:rowOff>9527</xdr:rowOff>
    </xdr:from>
    <xdr:to>
      <xdr:col>3</xdr:col>
      <xdr:colOff>545306</xdr:colOff>
      <xdr:row>28</xdr:row>
      <xdr:rowOff>123825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CxnSpPr/>
      </xdr:nvCxnSpPr>
      <xdr:spPr>
        <a:xfrm flipV="1">
          <a:off x="3448050" y="5343527"/>
          <a:ext cx="133350" cy="114298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13</xdr:col>
      <xdr:colOff>271462</xdr:colOff>
      <xdr:row>25</xdr:row>
      <xdr:rowOff>85725</xdr:rowOff>
    </xdr:from>
    <xdr:to>
      <xdr:col>17</xdr:col>
      <xdr:colOff>392906</xdr:colOff>
      <xdr:row>28</xdr:row>
      <xdr:rowOff>114300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14182725" y="4848225"/>
          <a:ext cx="2562225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Typical Section (Existing)</a:t>
          </a:r>
          <a:r>
            <a:rPr lang="en-GB" sz="1100" baseline="0"/>
            <a:t> </a:t>
          </a:r>
          <a:r>
            <a:rPr lang="en-GB" sz="1100"/>
            <a:t>Containment and retaining wall</a:t>
          </a:r>
        </a:p>
      </xdr:txBody>
    </xdr:sp>
    <xdr:clientData/>
  </xdr:twoCellAnchor>
  <xdr:twoCellAnchor editAs="absolute">
    <xdr:from>
      <xdr:col>8</xdr:col>
      <xdr:colOff>109537</xdr:colOff>
      <xdr:row>25</xdr:row>
      <xdr:rowOff>85725</xdr:rowOff>
    </xdr:from>
    <xdr:to>
      <xdr:col>9</xdr:col>
      <xdr:colOff>71438</xdr:colOff>
      <xdr:row>28</xdr:row>
      <xdr:rowOff>114300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9229725" y="4848225"/>
          <a:ext cx="2562225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Typical Section (Proposed)</a:t>
          </a:r>
          <a:r>
            <a:rPr lang="en-GB" sz="1100" baseline="0"/>
            <a:t> </a:t>
          </a:r>
          <a:r>
            <a:rPr lang="en-GB" sz="1100"/>
            <a:t>Containment and retaining wall</a:t>
          </a:r>
        </a:p>
      </xdr:txBody>
    </xdr:sp>
    <xdr:clientData/>
  </xdr:twoCellAnchor>
  <xdr:twoCellAnchor editAs="absolute">
    <xdr:from>
      <xdr:col>8</xdr:col>
      <xdr:colOff>2014537</xdr:colOff>
      <xdr:row>41</xdr:row>
      <xdr:rowOff>152400</xdr:rowOff>
    </xdr:from>
    <xdr:to>
      <xdr:col>12</xdr:col>
      <xdr:colOff>392906</xdr:colOff>
      <xdr:row>45</xdr:row>
      <xdr:rowOff>190499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11099006" y="7962900"/>
          <a:ext cx="2581275" cy="8000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Sheet pile wall</a:t>
          </a:r>
        </a:p>
        <a:p>
          <a:endParaRPr lang="en-GB" sz="1100"/>
        </a:p>
        <a:p>
          <a:r>
            <a:rPr lang="en-GB" sz="1100"/>
            <a:t>12m long AU16 Grade 390N/mm2</a:t>
          </a:r>
        </a:p>
        <a:p>
          <a:r>
            <a:rPr lang="en-GB" sz="1100"/>
            <a:t>(Approx Spons Mass 95kg/m 305 x 305)</a:t>
          </a:r>
        </a:p>
      </xdr:txBody>
    </xdr:sp>
    <xdr:clientData/>
  </xdr:twoCellAnchor>
  <xdr:twoCellAnchor editAs="absolute">
    <xdr:from>
      <xdr:col>8</xdr:col>
      <xdr:colOff>1747837</xdr:colOff>
      <xdr:row>31</xdr:row>
      <xdr:rowOff>0</xdr:rowOff>
    </xdr:from>
    <xdr:to>
      <xdr:col>10</xdr:col>
      <xdr:colOff>392906</xdr:colOff>
      <xdr:row>35</xdr:row>
      <xdr:rowOff>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0868025" y="5905500"/>
          <a:ext cx="1609725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Capping beam detail as per Containment</a:t>
          </a:r>
          <a:r>
            <a:rPr lang="en-GB" sz="1100" baseline="0"/>
            <a:t> wall detail above</a:t>
          </a:r>
          <a:endParaRPr lang="en-GB" sz="1100"/>
        </a:p>
      </xdr:txBody>
    </xdr:sp>
    <xdr:clientData/>
  </xdr:twoCellAnchor>
  <xdr:twoCellAnchor editAs="absolute">
    <xdr:from>
      <xdr:col>15</xdr:col>
      <xdr:colOff>261939</xdr:colOff>
      <xdr:row>35</xdr:row>
      <xdr:rowOff>1</xdr:rowOff>
    </xdr:from>
    <xdr:to>
      <xdr:col>17</xdr:col>
      <xdr:colOff>392907</xdr:colOff>
      <xdr:row>36</xdr:row>
      <xdr:rowOff>95251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15370970" y="6667501"/>
          <a:ext cx="1345406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Working area</a:t>
          </a:r>
        </a:p>
      </xdr:txBody>
    </xdr:sp>
    <xdr:clientData/>
  </xdr:twoCellAnchor>
  <xdr:twoCellAnchor editAs="absolute">
    <xdr:from>
      <xdr:col>4</xdr:col>
      <xdr:colOff>388144</xdr:colOff>
      <xdr:row>4</xdr:row>
      <xdr:rowOff>147640</xdr:rowOff>
    </xdr:from>
    <xdr:to>
      <xdr:col>6</xdr:col>
      <xdr:colOff>0</xdr:colOff>
      <xdr:row>7</xdr:row>
      <xdr:rowOff>176215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6186488" y="909640"/>
          <a:ext cx="1683543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Vegetation removal &amp; compenstory planting</a:t>
          </a:r>
        </a:p>
      </xdr:txBody>
    </xdr:sp>
    <xdr:clientData/>
  </xdr:twoCellAnchor>
  <xdr:twoCellAnchor editAs="absolute">
    <xdr:from>
      <xdr:col>3</xdr:col>
      <xdr:colOff>1428750</xdr:colOff>
      <xdr:row>19</xdr:row>
      <xdr:rowOff>0</xdr:rowOff>
    </xdr:from>
    <xdr:to>
      <xdr:col>4</xdr:col>
      <xdr:colOff>0</xdr:colOff>
      <xdr:row>20</xdr:row>
      <xdr:rowOff>95250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 rot="19488686">
          <a:off x="4452938" y="3619500"/>
          <a:ext cx="1345406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Working area</a:t>
          </a:r>
        </a:p>
      </xdr:txBody>
    </xdr:sp>
    <xdr:clientData/>
  </xdr:twoCellAnchor>
  <xdr:twoCellAnchor editAs="absolute">
    <xdr:from>
      <xdr:col>0</xdr:col>
      <xdr:colOff>894106</xdr:colOff>
      <xdr:row>33</xdr:row>
      <xdr:rowOff>117792</xdr:rowOff>
    </xdr:from>
    <xdr:to>
      <xdr:col>2</xdr:col>
      <xdr:colOff>488156</xdr:colOff>
      <xdr:row>35</xdr:row>
      <xdr:rowOff>22542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 rot="21600000">
          <a:off x="894106" y="6404292"/>
          <a:ext cx="2011019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Existing fence at toe of slope</a:t>
          </a:r>
        </a:p>
      </xdr:txBody>
    </xdr:sp>
    <xdr:clientData/>
  </xdr:twoCellAnchor>
  <xdr:twoCellAnchor>
    <xdr:from>
      <xdr:col>1</xdr:col>
      <xdr:colOff>89866</xdr:colOff>
      <xdr:row>28</xdr:row>
      <xdr:rowOff>0</xdr:rowOff>
    </xdr:from>
    <xdr:to>
      <xdr:col>2</xdr:col>
      <xdr:colOff>488156</xdr:colOff>
      <xdr:row>33</xdr:row>
      <xdr:rowOff>117792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CxnSpPr>
          <a:stCxn id="24" idx="0"/>
        </xdr:cNvCxnSpPr>
      </xdr:nvCxnSpPr>
      <xdr:spPr>
        <a:xfrm flipV="1">
          <a:off x="1899616" y="5334000"/>
          <a:ext cx="1005509" cy="107029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6</xdr:col>
      <xdr:colOff>321469</xdr:colOff>
      <xdr:row>17</xdr:row>
      <xdr:rowOff>154781</xdr:rowOff>
    </xdr:from>
    <xdr:to>
      <xdr:col>8</xdr:col>
      <xdr:colOff>1500188</xdr:colOff>
      <xdr:row>21</xdr:row>
      <xdr:rowOff>166686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8191500" y="3393281"/>
          <a:ext cx="2393157" cy="77390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For capping beam detail to sheet pile walls</a:t>
          </a:r>
          <a:r>
            <a:rPr lang="en-GB" sz="1100" baseline="0"/>
            <a:t> assume depth of base increase by 200mm i.e. total depth 450mm</a:t>
          </a:r>
          <a:endParaRPr lang="en-GB" sz="1100"/>
        </a:p>
      </xdr:txBody>
    </xdr:sp>
    <xdr:clientData/>
  </xdr:twoCellAnchor>
  <xdr:twoCellAnchor>
    <xdr:from>
      <xdr:col>8</xdr:col>
      <xdr:colOff>303610</xdr:colOff>
      <xdr:row>16</xdr:row>
      <xdr:rowOff>35719</xdr:rowOff>
    </xdr:from>
    <xdr:to>
      <xdr:col>8</xdr:col>
      <xdr:colOff>1202531</xdr:colOff>
      <xdr:row>17</xdr:row>
      <xdr:rowOff>154781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CxnSpPr>
          <a:stCxn id="29" idx="0"/>
        </xdr:cNvCxnSpPr>
      </xdr:nvCxnSpPr>
      <xdr:spPr>
        <a:xfrm flipV="1">
          <a:off x="9388079" y="3083719"/>
          <a:ext cx="898921" cy="30956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51</xdr:row>
      <xdr:rowOff>0</xdr:rowOff>
    </xdr:from>
    <xdr:to>
      <xdr:col>8</xdr:col>
      <xdr:colOff>973931</xdr:colOff>
      <xdr:row>79</xdr:row>
      <xdr:rowOff>188979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27406"/>
          <a:ext cx="10058400" cy="5594417"/>
        </a:xfrm>
        <a:prstGeom prst="rect">
          <a:avLst/>
        </a:prstGeom>
      </xdr:spPr>
    </xdr:pic>
    <xdr:clientData/>
  </xdr:twoCellAnchor>
  <xdr:twoCellAnchor editAs="absolute">
    <xdr:from>
      <xdr:col>0</xdr:col>
      <xdr:colOff>535782</xdr:colOff>
      <xdr:row>1</xdr:row>
      <xdr:rowOff>138112</xdr:rowOff>
    </xdr:from>
    <xdr:to>
      <xdr:col>1</xdr:col>
      <xdr:colOff>154781</xdr:colOff>
      <xdr:row>4</xdr:row>
      <xdr:rowOff>59531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535782" y="328612"/>
          <a:ext cx="1428749" cy="4929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 b="1">
              <a:solidFill>
                <a:srgbClr val="FF0000"/>
              </a:solidFill>
            </a:rPr>
            <a:t>OPTION 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77367</xdr:colOff>
      <xdr:row>0</xdr:row>
      <xdr:rowOff>49309</xdr:rowOff>
    </xdr:from>
    <xdr:to>
      <xdr:col>6</xdr:col>
      <xdr:colOff>0</xdr:colOff>
      <xdr:row>32</xdr:row>
      <xdr:rowOff>168089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4FB0D-86A9-4BC5-9982-01D38ADB5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67" y="49309"/>
          <a:ext cx="8069309" cy="5867398"/>
        </a:xfrm>
        <a:prstGeom prst="rect">
          <a:avLst/>
        </a:prstGeom>
      </xdr:spPr>
    </xdr:pic>
    <xdr:clientData/>
  </xdr:twoCellAnchor>
  <xdr:twoCellAnchor editAs="absolute">
    <xdr:from>
      <xdr:col>7</xdr:col>
      <xdr:colOff>8732</xdr:colOff>
      <xdr:row>0</xdr:row>
      <xdr:rowOff>160338</xdr:rowOff>
    </xdr:from>
    <xdr:to>
      <xdr:col>8</xdr:col>
      <xdr:colOff>8731</xdr:colOff>
      <xdr:row>1</xdr:row>
      <xdr:rowOff>169862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 flipV="1">
          <a:off x="8498682" y="166688"/>
          <a:ext cx="609599" cy="190499"/>
        </a:xfrm>
        <a:prstGeom prst="line">
          <a:avLst/>
        </a:prstGeom>
        <a:ln w="285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141715</xdr:colOff>
      <xdr:row>14</xdr:row>
      <xdr:rowOff>172183</xdr:rowOff>
    </xdr:from>
    <xdr:to>
      <xdr:col>4</xdr:col>
      <xdr:colOff>961659</xdr:colOff>
      <xdr:row>16</xdr:row>
      <xdr:rowOff>76933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943234" y="2839183"/>
          <a:ext cx="816769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Section A</a:t>
          </a:r>
        </a:p>
      </xdr:txBody>
    </xdr:sp>
    <xdr:clientData/>
  </xdr:twoCellAnchor>
  <xdr:twoCellAnchor editAs="absolute">
    <xdr:from>
      <xdr:col>4</xdr:col>
      <xdr:colOff>401882</xdr:colOff>
      <xdr:row>21</xdr:row>
      <xdr:rowOff>46956</xdr:rowOff>
    </xdr:from>
    <xdr:to>
      <xdr:col>6</xdr:col>
      <xdr:colOff>345281</xdr:colOff>
      <xdr:row>24</xdr:row>
      <xdr:rowOff>130969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6200226" y="4065712"/>
          <a:ext cx="2015086" cy="6491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Vegetation removal (trees to boundary) &amp; compenstory planting</a:t>
          </a:r>
        </a:p>
      </xdr:txBody>
    </xdr:sp>
    <xdr:clientData/>
  </xdr:twoCellAnchor>
  <xdr:twoCellAnchor>
    <xdr:from>
      <xdr:col>4</xdr:col>
      <xdr:colOff>1095375</xdr:colOff>
      <xdr:row>11</xdr:row>
      <xdr:rowOff>71437</xdr:rowOff>
    </xdr:from>
    <xdr:to>
      <xdr:col>4</xdr:col>
      <xdr:colOff>1404937</xdr:colOff>
      <xdr:row>21</xdr:row>
      <xdr:rowOff>11906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 flipH="1" flipV="1">
          <a:off x="6893719" y="2166937"/>
          <a:ext cx="309562" cy="18573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440532</xdr:colOff>
      <xdr:row>11</xdr:row>
      <xdr:rowOff>169862</xdr:rowOff>
    </xdr:from>
    <xdr:to>
      <xdr:col>4</xdr:col>
      <xdr:colOff>741362</xdr:colOff>
      <xdr:row>13</xdr:row>
      <xdr:rowOff>95249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>
          <a:off x="6238876" y="2262187"/>
          <a:ext cx="297655" cy="30956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366021</xdr:colOff>
      <xdr:row>7</xdr:row>
      <xdr:rowOff>10774</xdr:rowOff>
    </xdr:from>
    <xdr:to>
      <xdr:col>4</xdr:col>
      <xdr:colOff>1269960</xdr:colOff>
      <xdr:row>12</xdr:row>
      <xdr:rowOff>120540</xdr:rowOff>
    </xdr:to>
    <xdr:sp macro="" textlink="">
      <xdr:nvSpPr>
        <xdr:cNvPr id="16" name="Cloud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 rot="15604431">
          <a:off x="6085202" y="1423437"/>
          <a:ext cx="1062266" cy="903939"/>
        </a:xfrm>
        <a:prstGeom prst="cloud">
          <a:avLst/>
        </a:prstGeom>
        <a:noFill/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absolute">
    <xdr:from>
      <xdr:col>4</xdr:col>
      <xdr:colOff>226218</xdr:colOff>
      <xdr:row>11</xdr:row>
      <xdr:rowOff>173833</xdr:rowOff>
    </xdr:from>
    <xdr:to>
      <xdr:col>4</xdr:col>
      <xdr:colOff>427038</xdr:colOff>
      <xdr:row>12</xdr:row>
      <xdr:rowOff>130969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 flipH="1">
          <a:off x="6024562" y="2269333"/>
          <a:ext cx="197645" cy="147636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511968</xdr:colOff>
      <xdr:row>13</xdr:row>
      <xdr:rowOff>84933</xdr:rowOff>
    </xdr:from>
    <xdr:to>
      <xdr:col>4</xdr:col>
      <xdr:colOff>740569</xdr:colOff>
      <xdr:row>14</xdr:row>
      <xdr:rowOff>35719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CxnSpPr/>
      </xdr:nvCxnSpPr>
      <xdr:spPr>
        <a:xfrm flipH="1">
          <a:off x="6310312" y="2564608"/>
          <a:ext cx="219076" cy="13811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600540</xdr:colOff>
      <xdr:row>21</xdr:row>
      <xdr:rowOff>91141</xdr:rowOff>
    </xdr:from>
    <xdr:to>
      <xdr:col>11</xdr:col>
      <xdr:colOff>129242</xdr:colOff>
      <xdr:row>36</xdr:row>
      <xdr:rowOff>90658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8F143F82-C138-45C7-BC02-EB8B0479A327}"/>
            </a:ext>
          </a:extLst>
        </xdr:cNvPr>
        <xdr:cNvGrpSpPr/>
      </xdr:nvGrpSpPr>
      <xdr:grpSpPr>
        <a:xfrm>
          <a:off x="8477715" y="4101166"/>
          <a:ext cx="4986527" cy="2866542"/>
          <a:chOff x="13711422" y="4499909"/>
          <a:chExt cx="5147705" cy="2712835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711422" y="4499909"/>
            <a:ext cx="4753032" cy="2664478"/>
          </a:xfrm>
          <a:prstGeom prst="rect">
            <a:avLst/>
          </a:prstGeom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 txBox="1"/>
        </xdr:nvSpPr>
        <xdr:spPr>
          <a:xfrm>
            <a:off x="16179519" y="6336505"/>
            <a:ext cx="2679608" cy="56337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Typical Section A (Proposed)</a:t>
            </a:r>
          </a:p>
          <a:p>
            <a:r>
              <a:rPr lang="en-GB" sz="1100"/>
              <a:t>Containment wall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SpPr txBox="1"/>
        </xdr:nvSpPr>
        <xdr:spPr>
          <a:xfrm>
            <a:off x="16017227" y="6953002"/>
            <a:ext cx="1463390" cy="2597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100" b="0" i="1">
                <a:solidFill>
                  <a:schemeClr val="bg1">
                    <a:lumMod val="50000"/>
                  </a:schemeClr>
                </a:solidFill>
              </a:rPr>
              <a:t>(to match</a:t>
            </a:r>
            <a:r>
              <a:rPr lang="en-GB" sz="1100" b="0" i="1" baseline="0">
                <a:solidFill>
                  <a:schemeClr val="bg1">
                    <a:lumMod val="50000"/>
                  </a:schemeClr>
                </a:solidFill>
              </a:rPr>
              <a:t> EGL)</a:t>
            </a:r>
            <a:endParaRPr lang="en-GB" sz="1100" b="0" i="1">
              <a:solidFill>
                <a:schemeClr val="bg1">
                  <a:lumMod val="50000"/>
                </a:schemeClr>
              </a:solidFill>
            </a:endParaRPr>
          </a:p>
        </xdr:txBody>
      </xdr:sp>
    </xdr:grpSp>
    <xdr:clientData/>
  </xdr:twoCellAnchor>
  <xdr:twoCellAnchor editAs="absolute">
    <xdr:from>
      <xdr:col>0</xdr:col>
      <xdr:colOff>535782</xdr:colOff>
      <xdr:row>2</xdr:row>
      <xdr:rowOff>26988</xdr:rowOff>
    </xdr:from>
    <xdr:to>
      <xdr:col>1</xdr:col>
      <xdr:colOff>154781</xdr:colOff>
      <xdr:row>4</xdr:row>
      <xdr:rowOff>135732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535782" y="404813"/>
          <a:ext cx="1428749" cy="4929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 b="1">
              <a:solidFill>
                <a:srgbClr val="FF0000"/>
              </a:solidFill>
            </a:rPr>
            <a:t>OPTION B1</a:t>
          </a:r>
        </a:p>
      </xdr:txBody>
    </xdr:sp>
    <xdr:clientData/>
  </xdr:twoCellAnchor>
  <xdr:twoCellAnchor editAs="absolute">
    <xdr:from>
      <xdr:col>7</xdr:col>
      <xdr:colOff>0</xdr:colOff>
      <xdr:row>2</xdr:row>
      <xdr:rowOff>0</xdr:rowOff>
    </xdr:from>
    <xdr:to>
      <xdr:col>7</xdr:col>
      <xdr:colOff>607218</xdr:colOff>
      <xdr:row>3</xdr:row>
      <xdr:rowOff>6350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E386FFBF-33A7-4523-8254-0774FDE0EF31}"/>
            </a:ext>
          </a:extLst>
        </xdr:cNvPr>
        <xdr:cNvCxnSpPr/>
      </xdr:nvCxnSpPr>
      <xdr:spPr>
        <a:xfrm flipV="1">
          <a:off x="8763000" y="357188"/>
          <a:ext cx="607218" cy="188118"/>
        </a:xfrm>
        <a:prstGeom prst="line">
          <a:avLst/>
        </a:prstGeom>
        <a:ln w="28575">
          <a:solidFill>
            <a:srgbClr val="FF00FF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0</xdr:colOff>
      <xdr:row>3</xdr:row>
      <xdr:rowOff>0</xdr:rowOff>
    </xdr:from>
    <xdr:to>
      <xdr:col>7</xdr:col>
      <xdr:colOff>607218</xdr:colOff>
      <xdr:row>4</xdr:row>
      <xdr:rowOff>9524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3925F384-3D73-4AA4-83B3-EBAC020FB0BE}"/>
            </a:ext>
          </a:extLst>
        </xdr:cNvPr>
        <xdr:cNvCxnSpPr/>
      </xdr:nvCxnSpPr>
      <xdr:spPr>
        <a:xfrm flipV="1">
          <a:off x="8763000" y="535781"/>
          <a:ext cx="607218" cy="184943"/>
        </a:xfrm>
        <a:prstGeom prst="line">
          <a:avLst/>
        </a:prstGeom>
        <a:ln w="28575">
          <a:solidFill>
            <a:srgbClr val="00FF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0</xdr:colOff>
      <xdr:row>6</xdr:row>
      <xdr:rowOff>163512</xdr:rowOff>
    </xdr:from>
    <xdr:to>
      <xdr:col>7</xdr:col>
      <xdr:colOff>607218</xdr:colOff>
      <xdr:row>7</xdr:row>
      <xdr:rowOff>173037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E41007FA-12E7-434A-99CD-3F59B91CB6BC}"/>
            </a:ext>
          </a:extLst>
        </xdr:cNvPr>
        <xdr:cNvCxnSpPr/>
      </xdr:nvCxnSpPr>
      <xdr:spPr>
        <a:xfrm flipV="1">
          <a:off x="8763000" y="1238250"/>
          <a:ext cx="607218" cy="184943"/>
        </a:xfrm>
        <a:prstGeom prst="line">
          <a:avLst/>
        </a:prstGeom>
        <a:ln w="28575">
          <a:solidFill>
            <a:srgbClr val="FF00FF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7</xdr:col>
      <xdr:colOff>0</xdr:colOff>
      <xdr:row>8</xdr:row>
      <xdr:rowOff>0</xdr:rowOff>
    </xdr:from>
    <xdr:to>
      <xdr:col>7</xdr:col>
      <xdr:colOff>607218</xdr:colOff>
      <xdr:row>9</xdr:row>
      <xdr:rowOff>9524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C50B0987-4E14-4BD6-B306-E2EE2A6C3EB8}"/>
            </a:ext>
          </a:extLst>
        </xdr:cNvPr>
        <xdr:cNvCxnSpPr/>
      </xdr:nvCxnSpPr>
      <xdr:spPr>
        <a:xfrm flipV="1">
          <a:off x="8763000" y="1428750"/>
          <a:ext cx="607218" cy="184943"/>
        </a:xfrm>
        <a:prstGeom prst="line">
          <a:avLst/>
        </a:prstGeom>
        <a:ln w="28575">
          <a:solidFill>
            <a:srgbClr val="FF00FF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1063077</xdr:colOff>
      <xdr:row>4</xdr:row>
      <xdr:rowOff>95798</xdr:rowOff>
    </xdr:from>
    <xdr:to>
      <xdr:col>5</xdr:col>
      <xdr:colOff>347114</xdr:colOff>
      <xdr:row>6</xdr:row>
      <xdr:rowOff>5495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C5CC050-A191-417E-9BFC-0348E2508C6F}"/>
            </a:ext>
          </a:extLst>
        </xdr:cNvPr>
        <xdr:cNvSpPr txBox="1"/>
      </xdr:nvSpPr>
      <xdr:spPr>
        <a:xfrm>
          <a:off x="7085808" y="828490"/>
          <a:ext cx="815364" cy="2760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Section B</a:t>
          </a:r>
        </a:p>
      </xdr:txBody>
    </xdr:sp>
    <xdr:clientData/>
  </xdr:twoCellAnchor>
  <xdr:twoCellAnchor editAs="absolute">
    <xdr:from>
      <xdr:col>4</xdr:col>
      <xdr:colOff>762001</xdr:colOff>
      <xdr:row>3</xdr:row>
      <xdr:rowOff>142874</xdr:rowOff>
    </xdr:from>
    <xdr:to>
      <xdr:col>4</xdr:col>
      <xdr:colOff>1047750</xdr:colOff>
      <xdr:row>5</xdr:row>
      <xdr:rowOff>168520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8DDCF045-37B4-496E-8B61-16C3EC91871E}"/>
            </a:ext>
          </a:extLst>
        </xdr:cNvPr>
        <xdr:cNvCxnSpPr/>
      </xdr:nvCxnSpPr>
      <xdr:spPr>
        <a:xfrm>
          <a:off x="6784732" y="692393"/>
          <a:ext cx="285749" cy="39199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337038</xdr:colOff>
      <xdr:row>3</xdr:row>
      <xdr:rowOff>150020</xdr:rowOff>
    </xdr:from>
    <xdr:to>
      <xdr:col>4</xdr:col>
      <xdr:colOff>751683</xdr:colOff>
      <xdr:row>4</xdr:row>
      <xdr:rowOff>95250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D8B2A213-9CA4-4ECA-8F6D-C8F6387639FF}"/>
            </a:ext>
          </a:extLst>
        </xdr:cNvPr>
        <xdr:cNvCxnSpPr/>
      </xdr:nvCxnSpPr>
      <xdr:spPr>
        <a:xfrm flipH="1">
          <a:off x="6359769" y="699539"/>
          <a:ext cx="414645" cy="128403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731164</xdr:colOff>
      <xdr:row>5</xdr:row>
      <xdr:rowOff>142875</xdr:rowOff>
    </xdr:from>
    <xdr:to>
      <xdr:col>4</xdr:col>
      <xdr:colOff>1059656</xdr:colOff>
      <xdr:row>7</xdr:row>
      <xdr:rowOff>15980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F236CC4A-28E0-4D1D-8AC8-655A654D132B}"/>
            </a:ext>
          </a:extLst>
        </xdr:cNvPr>
        <xdr:cNvCxnSpPr>
          <a:endCxn id="16" idx="0"/>
        </xdr:cNvCxnSpPr>
      </xdr:nvCxnSpPr>
      <xdr:spPr>
        <a:xfrm flipH="1">
          <a:off x="6743820" y="1035844"/>
          <a:ext cx="328492" cy="23029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1133171</xdr:colOff>
      <xdr:row>0</xdr:row>
      <xdr:rowOff>132126</xdr:rowOff>
    </xdr:from>
    <xdr:to>
      <xdr:col>5</xdr:col>
      <xdr:colOff>423558</xdr:colOff>
      <xdr:row>2</xdr:row>
      <xdr:rowOff>48173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49CD741-B10E-4B7F-AA53-E14857A02AE6}"/>
            </a:ext>
          </a:extLst>
        </xdr:cNvPr>
        <xdr:cNvSpPr txBox="1"/>
      </xdr:nvSpPr>
      <xdr:spPr>
        <a:xfrm>
          <a:off x="7155902" y="132126"/>
          <a:ext cx="821714" cy="2823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Section C</a:t>
          </a:r>
        </a:p>
      </xdr:txBody>
    </xdr:sp>
    <xdr:clientData/>
  </xdr:twoCellAnchor>
  <xdr:twoCellAnchor editAs="absolute">
    <xdr:from>
      <xdr:col>4</xdr:col>
      <xdr:colOff>841620</xdr:colOff>
      <xdr:row>0</xdr:row>
      <xdr:rowOff>2379</xdr:rowOff>
    </xdr:from>
    <xdr:to>
      <xdr:col>4</xdr:col>
      <xdr:colOff>1127369</xdr:colOff>
      <xdr:row>2</xdr:row>
      <xdr:rowOff>18500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C3C3EB6B-76E3-486F-B441-588FBC82D24B}"/>
            </a:ext>
          </a:extLst>
        </xdr:cNvPr>
        <xdr:cNvCxnSpPr/>
      </xdr:nvCxnSpPr>
      <xdr:spPr>
        <a:xfrm>
          <a:off x="6864351" y="2379"/>
          <a:ext cx="285749" cy="38246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407132</xdr:colOff>
      <xdr:row>0</xdr:row>
      <xdr:rowOff>0</xdr:rowOff>
    </xdr:from>
    <xdr:to>
      <xdr:col>4</xdr:col>
      <xdr:colOff>828127</xdr:colOff>
      <xdr:row>0</xdr:row>
      <xdr:rowOff>131578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81738DAE-8C64-48E6-BDC9-D8B2BEB2BE7A}"/>
            </a:ext>
          </a:extLst>
        </xdr:cNvPr>
        <xdr:cNvCxnSpPr/>
      </xdr:nvCxnSpPr>
      <xdr:spPr>
        <a:xfrm flipH="1">
          <a:off x="6429863" y="0"/>
          <a:ext cx="420995" cy="131578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747346</xdr:colOff>
      <xdr:row>1</xdr:row>
      <xdr:rowOff>182378</xdr:rowOff>
    </xdr:from>
    <xdr:to>
      <xdr:col>4</xdr:col>
      <xdr:colOff>1132925</xdr:colOff>
      <xdr:row>3</xdr:row>
      <xdr:rowOff>14654</xdr:rowOff>
    </xdr:to>
    <xdr:cxnSp macro="">
      <xdr:nvCxnSpPr>
        <xdr:cNvPr id="33" name="Straight Arrow Connector 32">
          <a:extLst>
            <a:ext uri="{FF2B5EF4-FFF2-40B4-BE49-F238E27FC236}">
              <a16:creationId xmlns:a16="http://schemas.microsoft.com/office/drawing/2014/main" id="{C78B6F80-3D3B-4DE1-AD09-19473D133187}"/>
            </a:ext>
          </a:extLst>
        </xdr:cNvPr>
        <xdr:cNvCxnSpPr/>
      </xdr:nvCxnSpPr>
      <xdr:spPr>
        <a:xfrm flipH="1">
          <a:off x="6770077" y="365551"/>
          <a:ext cx="385579" cy="19862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111251</xdr:colOff>
      <xdr:row>10</xdr:row>
      <xdr:rowOff>150992</xdr:rowOff>
    </xdr:from>
    <xdr:to>
      <xdr:col>2</xdr:col>
      <xdr:colOff>324830</xdr:colOff>
      <xdr:row>12</xdr:row>
      <xdr:rowOff>67039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2B88D42-EED7-4CCF-966A-91E5FFD3B8D5}"/>
            </a:ext>
          </a:extLst>
        </xdr:cNvPr>
        <xdr:cNvSpPr txBox="1"/>
      </xdr:nvSpPr>
      <xdr:spPr>
        <a:xfrm>
          <a:off x="2008924" y="1982723"/>
          <a:ext cx="821714" cy="2823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Section A</a:t>
          </a:r>
        </a:p>
      </xdr:txBody>
    </xdr:sp>
    <xdr:clientData/>
  </xdr:twoCellAnchor>
  <xdr:twoCellAnchor editAs="absolute">
    <xdr:from>
      <xdr:col>0</xdr:col>
      <xdr:colOff>1476863</xdr:colOff>
      <xdr:row>8</xdr:row>
      <xdr:rowOff>11478</xdr:rowOff>
    </xdr:from>
    <xdr:to>
      <xdr:col>1</xdr:col>
      <xdr:colOff>183173</xdr:colOff>
      <xdr:row>13</xdr:row>
      <xdr:rowOff>21981</xdr:rowOff>
    </xdr:to>
    <xdr:cxnSp macro="">
      <xdr:nvCxnSpPr>
        <xdr:cNvPr id="36" name="Straight Connector 35">
          <a:extLst>
            <a:ext uri="{FF2B5EF4-FFF2-40B4-BE49-F238E27FC236}">
              <a16:creationId xmlns:a16="http://schemas.microsoft.com/office/drawing/2014/main" id="{B18287CE-0EB2-4261-8AFB-2B51D915DB50}"/>
            </a:ext>
          </a:extLst>
        </xdr:cNvPr>
        <xdr:cNvCxnSpPr/>
      </xdr:nvCxnSpPr>
      <xdr:spPr>
        <a:xfrm>
          <a:off x="1476863" y="1476863"/>
          <a:ext cx="603983" cy="92636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1106366</xdr:colOff>
      <xdr:row>8</xdr:row>
      <xdr:rowOff>8303</xdr:rowOff>
    </xdr:from>
    <xdr:to>
      <xdr:col>0</xdr:col>
      <xdr:colOff>1487366</xdr:colOff>
      <xdr:row>9</xdr:row>
      <xdr:rowOff>58615</xdr:rowOff>
    </xdr:to>
    <xdr:cxnSp macro="">
      <xdr:nvCxnSpPr>
        <xdr:cNvPr id="37" name="Straight Arrow Connector 36">
          <a:extLst>
            <a:ext uri="{FF2B5EF4-FFF2-40B4-BE49-F238E27FC236}">
              <a16:creationId xmlns:a16="http://schemas.microsoft.com/office/drawing/2014/main" id="{D90D0B2F-40EA-448D-ACDE-5DEF9F86A6E6}"/>
            </a:ext>
          </a:extLst>
        </xdr:cNvPr>
        <xdr:cNvCxnSpPr/>
      </xdr:nvCxnSpPr>
      <xdr:spPr>
        <a:xfrm flipH="1">
          <a:off x="1106366" y="1473688"/>
          <a:ext cx="381000" cy="23348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1774459</xdr:colOff>
      <xdr:row>13</xdr:row>
      <xdr:rowOff>26375</xdr:rowOff>
    </xdr:from>
    <xdr:to>
      <xdr:col>1</xdr:col>
      <xdr:colOff>192578</xdr:colOff>
      <xdr:row>14</xdr:row>
      <xdr:rowOff>82654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8E560BB0-C00B-457B-8899-F701856B9565}"/>
            </a:ext>
          </a:extLst>
        </xdr:cNvPr>
        <xdr:cNvCxnSpPr/>
      </xdr:nvCxnSpPr>
      <xdr:spPr>
        <a:xfrm flipH="1">
          <a:off x="1774459" y="2407625"/>
          <a:ext cx="315792" cy="23945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560756</xdr:colOff>
      <xdr:row>26</xdr:row>
      <xdr:rowOff>179570</xdr:rowOff>
    </xdr:from>
    <xdr:to>
      <xdr:col>3</xdr:col>
      <xdr:colOff>1382470</xdr:colOff>
      <xdr:row>28</xdr:row>
      <xdr:rowOff>82917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AA8E6A86-BA0B-495E-8326-9CD9B2B8667C}"/>
            </a:ext>
          </a:extLst>
        </xdr:cNvPr>
        <xdr:cNvSpPr txBox="1"/>
      </xdr:nvSpPr>
      <xdr:spPr>
        <a:xfrm>
          <a:off x="3674698" y="4949397"/>
          <a:ext cx="821714" cy="2696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Section A</a:t>
          </a:r>
        </a:p>
      </xdr:txBody>
    </xdr:sp>
    <xdr:clientData/>
  </xdr:twoCellAnchor>
  <xdr:twoCellAnchor editAs="absolute">
    <xdr:from>
      <xdr:col>3</xdr:col>
      <xdr:colOff>272380</xdr:colOff>
      <xdr:row>26</xdr:row>
      <xdr:rowOff>37123</xdr:rowOff>
    </xdr:from>
    <xdr:to>
      <xdr:col>3</xdr:col>
      <xdr:colOff>558129</xdr:colOff>
      <xdr:row>28</xdr:row>
      <xdr:rowOff>59594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3DA53CC6-F24C-4C11-95B6-F3AE7E59DE62}"/>
            </a:ext>
          </a:extLst>
        </xdr:cNvPr>
        <xdr:cNvCxnSpPr/>
      </xdr:nvCxnSpPr>
      <xdr:spPr>
        <a:xfrm>
          <a:off x="3386322" y="4806950"/>
          <a:ext cx="285749" cy="38881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2</xdr:col>
      <xdr:colOff>449201</xdr:colOff>
      <xdr:row>26</xdr:row>
      <xdr:rowOff>41094</xdr:rowOff>
    </xdr:from>
    <xdr:to>
      <xdr:col>3</xdr:col>
      <xdr:colOff>255712</xdr:colOff>
      <xdr:row>26</xdr:row>
      <xdr:rowOff>179022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71AED7E4-A1CD-4FD6-8FA9-F862982FFEA2}"/>
            </a:ext>
          </a:extLst>
        </xdr:cNvPr>
        <xdr:cNvCxnSpPr/>
      </xdr:nvCxnSpPr>
      <xdr:spPr>
        <a:xfrm flipH="1">
          <a:off x="2955009" y="4810921"/>
          <a:ext cx="414645" cy="137928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235193</xdr:colOff>
      <xdr:row>28</xdr:row>
      <xdr:rowOff>37124</xdr:rowOff>
    </xdr:from>
    <xdr:to>
      <xdr:col>3</xdr:col>
      <xdr:colOff>560510</xdr:colOff>
      <xdr:row>29</xdr:row>
      <xdr:rowOff>96578</xdr:rowOff>
    </xdr:to>
    <xdr:cxnSp macro="">
      <xdr:nvCxnSpPr>
        <xdr:cNvPr id="52" name="Straight Arrow Connector 51">
          <a:extLst>
            <a:ext uri="{FF2B5EF4-FFF2-40B4-BE49-F238E27FC236}">
              <a16:creationId xmlns:a16="http://schemas.microsoft.com/office/drawing/2014/main" id="{D030F05F-6CA7-4EC5-BA5F-B0533B985B33}"/>
            </a:ext>
          </a:extLst>
        </xdr:cNvPr>
        <xdr:cNvCxnSpPr/>
      </xdr:nvCxnSpPr>
      <xdr:spPr>
        <a:xfrm flipH="1">
          <a:off x="3349135" y="5173297"/>
          <a:ext cx="325317" cy="242627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1369892</xdr:colOff>
      <xdr:row>23</xdr:row>
      <xdr:rowOff>66491</xdr:rowOff>
    </xdr:from>
    <xdr:to>
      <xdr:col>1</xdr:col>
      <xdr:colOff>293933</xdr:colOff>
      <xdr:row>24</xdr:row>
      <xdr:rowOff>159361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AE97189-6ED0-4A87-BA9C-32A94ADF85AD}"/>
            </a:ext>
          </a:extLst>
        </xdr:cNvPr>
        <xdr:cNvSpPr txBox="1"/>
      </xdr:nvSpPr>
      <xdr:spPr>
        <a:xfrm>
          <a:off x="1369892" y="4286799"/>
          <a:ext cx="821714" cy="27604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Section B</a:t>
          </a:r>
        </a:p>
      </xdr:txBody>
    </xdr:sp>
    <xdr:clientData/>
  </xdr:twoCellAnchor>
  <xdr:twoCellAnchor editAs="absolute">
    <xdr:from>
      <xdr:col>0</xdr:col>
      <xdr:colOff>1808285</xdr:colOff>
      <xdr:row>24</xdr:row>
      <xdr:rowOff>175846</xdr:rowOff>
    </xdr:from>
    <xdr:to>
      <xdr:col>1</xdr:col>
      <xdr:colOff>105752</xdr:colOff>
      <xdr:row>29</xdr:row>
      <xdr:rowOff>73269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A896D249-3CB7-4045-8060-D4EBB6587559}"/>
            </a:ext>
          </a:extLst>
        </xdr:cNvPr>
        <xdr:cNvCxnSpPr/>
      </xdr:nvCxnSpPr>
      <xdr:spPr>
        <a:xfrm>
          <a:off x="1846385" y="4579327"/>
          <a:ext cx="157040" cy="813288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297108</xdr:colOff>
      <xdr:row>24</xdr:row>
      <xdr:rowOff>24515</xdr:rowOff>
    </xdr:from>
    <xdr:to>
      <xdr:col>1</xdr:col>
      <xdr:colOff>446942</xdr:colOff>
      <xdr:row>24</xdr:row>
      <xdr:rowOff>175846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id="{D68267FE-29D7-4F1E-AC4D-0FCF2AB68371}"/>
            </a:ext>
          </a:extLst>
        </xdr:cNvPr>
        <xdr:cNvCxnSpPr>
          <a:stCxn id="53" idx="3"/>
        </xdr:cNvCxnSpPr>
      </xdr:nvCxnSpPr>
      <xdr:spPr>
        <a:xfrm>
          <a:off x="2194781" y="4427996"/>
          <a:ext cx="149834" cy="151331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115236</xdr:colOff>
      <xdr:row>13</xdr:row>
      <xdr:rowOff>80404</xdr:rowOff>
    </xdr:from>
    <xdr:to>
      <xdr:col>18</xdr:col>
      <xdr:colOff>251107</xdr:colOff>
      <xdr:row>46</xdr:row>
      <xdr:rowOff>116289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63A0537B-1C0F-4076-BA28-9373ADC4C8C8}"/>
            </a:ext>
          </a:extLst>
        </xdr:cNvPr>
        <xdr:cNvGrpSpPr/>
      </xdr:nvGrpSpPr>
      <xdr:grpSpPr>
        <a:xfrm>
          <a:off x="13450236" y="2556904"/>
          <a:ext cx="4745971" cy="6379535"/>
          <a:chOff x="9323295" y="3901610"/>
          <a:chExt cx="4803868" cy="6023001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47AF05A3-D5D8-4727-839C-04E5753390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323295" y="3901610"/>
            <a:ext cx="4307961" cy="6023001"/>
          </a:xfrm>
          <a:prstGeom prst="rect">
            <a:avLst/>
          </a:prstGeom>
        </xdr:spPr>
      </xdr:pic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A4F13BFF-72A5-43A4-B873-0FBB1B0A065D}"/>
              </a:ext>
            </a:extLst>
          </xdr:cNvPr>
          <xdr:cNvSpPr txBox="1"/>
        </xdr:nvSpPr>
        <xdr:spPr>
          <a:xfrm>
            <a:off x="11042651" y="6527335"/>
            <a:ext cx="2685958" cy="56655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Typical Section B (Proposed)</a:t>
            </a:r>
          </a:p>
          <a:p>
            <a:r>
              <a:rPr lang="en-GB" sz="1100"/>
              <a:t>Containment wall</a:t>
            </a: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BD73E48F-251C-4DF1-B00B-EC33C74C3558}"/>
              </a:ext>
            </a:extLst>
          </xdr:cNvPr>
          <xdr:cNvSpPr txBox="1"/>
        </xdr:nvSpPr>
        <xdr:spPr>
          <a:xfrm>
            <a:off x="11444380" y="9203205"/>
            <a:ext cx="2682783" cy="566551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100"/>
              <a:t>Typical Section C (Proposed)</a:t>
            </a:r>
          </a:p>
          <a:p>
            <a:r>
              <a:rPr lang="en-GB" sz="1100"/>
              <a:t>Containment wall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1135743</xdr:colOff>
      <xdr:row>0</xdr:row>
      <xdr:rowOff>0</xdr:rowOff>
    </xdr:from>
    <xdr:to>
      <xdr:col>26</xdr:col>
      <xdr:colOff>296181</xdr:colOff>
      <xdr:row>30</xdr:row>
      <xdr:rowOff>68035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10DB64-4520-4554-9E7E-290F0EC9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65100" y="0"/>
          <a:ext cx="8535760" cy="6136821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10</xdr:col>
      <xdr:colOff>380190</xdr:colOff>
      <xdr:row>29</xdr:row>
      <xdr:rowOff>65881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6476190" cy="634761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</xdr:row>
      <xdr:rowOff>35718</xdr:rowOff>
    </xdr:from>
    <xdr:to>
      <xdr:col>13</xdr:col>
      <xdr:colOff>78049</xdr:colOff>
      <xdr:row>51</xdr:row>
      <xdr:rowOff>133302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6912768"/>
          <a:ext cx="4249999" cy="4914286"/>
        </a:xfrm>
        <a:prstGeom prst="rect">
          <a:avLst/>
        </a:prstGeom>
      </xdr:spPr>
    </xdr:pic>
    <xdr:clientData/>
  </xdr:twoCellAnchor>
  <xdr:twoCellAnchor editAs="absolute">
    <xdr:from>
      <xdr:col>18</xdr:col>
      <xdr:colOff>235737</xdr:colOff>
      <xdr:row>21</xdr:row>
      <xdr:rowOff>68046</xdr:rowOff>
    </xdr:from>
    <xdr:to>
      <xdr:col>19</xdr:col>
      <xdr:colOff>144095</xdr:colOff>
      <xdr:row>22</xdr:row>
      <xdr:rowOff>115547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15161973" y="4824196"/>
          <a:ext cx="785234" cy="244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G</a:t>
          </a:r>
        </a:p>
      </xdr:txBody>
    </xdr:sp>
    <xdr:clientData/>
  </xdr:twoCellAnchor>
  <xdr:twoCellAnchor editAs="absolute">
    <xdr:from>
      <xdr:col>16</xdr:col>
      <xdr:colOff>68641</xdr:colOff>
      <xdr:row>4</xdr:row>
      <xdr:rowOff>159039</xdr:rowOff>
    </xdr:from>
    <xdr:to>
      <xdr:col>17</xdr:col>
      <xdr:colOff>44538</xdr:colOff>
      <xdr:row>6</xdr:row>
      <xdr:rowOff>28740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13518518" y="1308389"/>
          <a:ext cx="785234" cy="244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F</a:t>
          </a:r>
        </a:p>
      </xdr:txBody>
    </xdr:sp>
    <xdr:clientData/>
  </xdr:twoCellAnchor>
  <xdr:twoCellAnchor editAs="absolute">
    <xdr:from>
      <xdr:col>18</xdr:col>
      <xdr:colOff>579159</xdr:colOff>
      <xdr:row>7</xdr:row>
      <xdr:rowOff>483539</xdr:rowOff>
    </xdr:from>
    <xdr:to>
      <xdr:col>19</xdr:col>
      <xdr:colOff>487517</xdr:colOff>
      <xdr:row>8</xdr:row>
      <xdr:rowOff>162740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15511745" y="2204389"/>
          <a:ext cx="785234" cy="244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D</a:t>
          </a:r>
        </a:p>
      </xdr:txBody>
    </xdr:sp>
    <xdr:clientData/>
  </xdr:twoCellAnchor>
  <xdr:twoCellAnchor editAs="absolute">
    <xdr:from>
      <xdr:col>17</xdr:col>
      <xdr:colOff>66862</xdr:colOff>
      <xdr:row>2</xdr:row>
      <xdr:rowOff>88643</xdr:rowOff>
    </xdr:from>
    <xdr:to>
      <xdr:col>18</xdr:col>
      <xdr:colOff>200192</xdr:colOff>
      <xdr:row>3</xdr:row>
      <xdr:rowOff>142493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14721755" y="823429"/>
          <a:ext cx="827294" cy="2370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E</a:t>
          </a:r>
        </a:p>
      </xdr:txBody>
    </xdr:sp>
    <xdr:clientData/>
  </xdr:twoCellAnchor>
  <xdr:twoCellAnchor editAs="absolute">
    <xdr:from>
      <xdr:col>19</xdr:col>
      <xdr:colOff>425522</xdr:colOff>
      <xdr:row>14</xdr:row>
      <xdr:rowOff>9814</xdr:rowOff>
    </xdr:from>
    <xdr:to>
      <xdr:col>20</xdr:col>
      <xdr:colOff>333878</xdr:colOff>
      <xdr:row>15</xdr:row>
      <xdr:rowOff>57315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16234984" y="3432464"/>
          <a:ext cx="785234" cy="244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C</a:t>
          </a:r>
        </a:p>
      </xdr:txBody>
    </xdr:sp>
    <xdr:clientData/>
  </xdr:twoCellAnchor>
  <xdr:twoCellAnchor editAs="absolute">
    <xdr:from>
      <xdr:col>22</xdr:col>
      <xdr:colOff>47201</xdr:colOff>
      <xdr:row>3</xdr:row>
      <xdr:rowOff>66171</xdr:rowOff>
    </xdr:from>
    <xdr:to>
      <xdr:col>23</xdr:col>
      <xdr:colOff>238998</xdr:colOff>
      <xdr:row>4</xdr:row>
      <xdr:rowOff>126372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8149013" y="1025021"/>
          <a:ext cx="785234" cy="244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B</a:t>
          </a:r>
        </a:p>
      </xdr:txBody>
    </xdr:sp>
    <xdr:clientData/>
  </xdr:twoCellAnchor>
  <xdr:twoCellAnchor editAs="absolute">
    <xdr:from>
      <xdr:col>23</xdr:col>
      <xdr:colOff>408730</xdr:colOff>
      <xdr:row>7</xdr:row>
      <xdr:rowOff>504321</xdr:rowOff>
    </xdr:from>
    <xdr:to>
      <xdr:col>24</xdr:col>
      <xdr:colOff>580459</xdr:colOff>
      <xdr:row>9</xdr:row>
      <xdr:rowOff>6629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19110329" y="2225171"/>
          <a:ext cx="785234" cy="244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A</a:t>
          </a:r>
        </a:p>
      </xdr:txBody>
    </xdr:sp>
    <xdr:clientData/>
  </xdr:twoCellAnchor>
  <xdr:twoCellAnchor editAs="absolute">
    <xdr:from>
      <xdr:col>17</xdr:col>
      <xdr:colOff>66862</xdr:colOff>
      <xdr:row>2</xdr:row>
      <xdr:rowOff>88643</xdr:rowOff>
    </xdr:from>
    <xdr:to>
      <xdr:col>18</xdr:col>
      <xdr:colOff>200192</xdr:colOff>
      <xdr:row>3</xdr:row>
      <xdr:rowOff>142493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78C920B-64F9-4E06-A394-5D7C864F52A7}"/>
            </a:ext>
          </a:extLst>
        </xdr:cNvPr>
        <xdr:cNvSpPr txBox="1"/>
      </xdr:nvSpPr>
      <xdr:spPr>
        <a:xfrm>
          <a:off x="14721755" y="823429"/>
          <a:ext cx="827294" cy="23709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E</a:t>
          </a:r>
        </a:p>
      </xdr:txBody>
    </xdr:sp>
    <xdr:clientData/>
  </xdr:twoCellAnchor>
  <xdr:twoCellAnchor editAs="absolute">
    <xdr:from>
      <xdr:col>18</xdr:col>
      <xdr:colOff>769257</xdr:colOff>
      <xdr:row>2</xdr:row>
      <xdr:rowOff>163285</xdr:rowOff>
    </xdr:from>
    <xdr:to>
      <xdr:col>19</xdr:col>
      <xdr:colOff>674440</xdr:colOff>
      <xdr:row>4</xdr:row>
      <xdr:rowOff>49768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F9C64CA-8131-42C4-9AE6-90D7841B964A}"/>
            </a:ext>
          </a:extLst>
        </xdr:cNvPr>
        <xdr:cNvSpPr txBox="1"/>
      </xdr:nvSpPr>
      <xdr:spPr>
        <a:xfrm>
          <a:off x="16124464" y="898071"/>
          <a:ext cx="830469" cy="24026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Area 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uksuds.com/tools/members/surface-water-storage-volume-estimation-members" TargetMode="External"/><Relationship Id="rId1" Type="http://schemas.openxmlformats.org/officeDocument/2006/relationships/hyperlink" Target="https://uusp/engdel/Standards/engineering%20standards/Standard%20Details/STND_00%20Miscellaneous/Current%20Versions/STND-00-001_B.pdf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87"/>
  <sheetViews>
    <sheetView tabSelected="1" topLeftCell="R58" zoomScale="85" zoomScaleNormal="85" workbookViewId="0">
      <selection activeCell="AL44" sqref="AL44"/>
    </sheetView>
  </sheetViews>
  <sheetFormatPr defaultRowHeight="15"/>
  <cols>
    <col min="12" max="12" width="9.140625" customWidth="1"/>
    <col min="28" max="28" width="9.140625" style="2"/>
    <col min="32" max="32" width="36.85546875" bestFit="1" customWidth="1"/>
    <col min="35" max="35" width="10.28515625" customWidth="1"/>
  </cols>
  <sheetData>
    <row r="1" spans="1:30" ht="18.75">
      <c r="A1" s="1" t="s">
        <v>0</v>
      </c>
      <c r="L1" s="53" t="s">
        <v>1</v>
      </c>
      <c r="AD1" s="1" t="s">
        <v>2</v>
      </c>
    </row>
    <row r="2" spans="1:30">
      <c r="A2" t="s">
        <v>3</v>
      </c>
    </row>
    <row r="26" spans="1:1">
      <c r="A26" t="s">
        <v>4</v>
      </c>
    </row>
    <row r="33" spans="1:40" ht="15.75" thickBot="1"/>
    <row r="34" spans="1:40">
      <c r="AE34" s="4"/>
      <c r="AF34" s="5"/>
      <c r="AG34" s="14"/>
      <c r="AH34" s="12" t="s">
        <v>5</v>
      </c>
      <c r="AI34" s="12" t="s">
        <v>6</v>
      </c>
      <c r="AJ34" s="12"/>
      <c r="AK34" s="12"/>
      <c r="AL34" s="12"/>
      <c r="AM34" s="13" t="s">
        <v>7</v>
      </c>
    </row>
    <row r="35" spans="1:40">
      <c r="AE35" s="6"/>
      <c r="AF35" t="s">
        <v>8</v>
      </c>
      <c r="AG35" s="3" t="s">
        <v>9</v>
      </c>
      <c r="AH35" s="61">
        <v>30000</v>
      </c>
      <c r="AI35" s="61">
        <v>130000</v>
      </c>
      <c r="AJ35" s="61"/>
      <c r="AK35" s="61"/>
      <c r="AL35" s="61"/>
      <c r="AM35" s="63"/>
    </row>
    <row r="36" spans="1:40" ht="15.75" thickBot="1">
      <c r="AE36" s="7"/>
      <c r="AF36" s="8"/>
      <c r="AG36" s="15" t="s">
        <v>10</v>
      </c>
      <c r="AH36" s="62">
        <f>AH35/1000</f>
        <v>30</v>
      </c>
      <c r="AI36" s="62">
        <f t="shared" ref="AI36" si="0">AI35/1000</f>
        <v>130</v>
      </c>
      <c r="AJ36" s="62"/>
      <c r="AK36" s="62"/>
      <c r="AL36" s="62"/>
      <c r="AM36" s="64">
        <f>SUM(AH36:AL36)</f>
        <v>160</v>
      </c>
      <c r="AN36" s="16" t="s">
        <v>11</v>
      </c>
    </row>
    <row r="37" spans="1:40" ht="15.75" thickBot="1"/>
    <row r="38" spans="1:40">
      <c r="AE38" s="4"/>
      <c r="AF38" s="5"/>
      <c r="AG38" s="14"/>
      <c r="AH38" s="12" t="s">
        <v>12</v>
      </c>
      <c r="AI38" s="12" t="s">
        <v>13</v>
      </c>
      <c r="AJ38" s="12"/>
      <c r="AK38" s="13" t="s">
        <v>7</v>
      </c>
    </row>
    <row r="39" spans="1:40">
      <c r="AE39" s="6"/>
      <c r="AF39" t="s">
        <v>14</v>
      </c>
      <c r="AG39" s="3" t="s">
        <v>9</v>
      </c>
      <c r="AH39" s="54">
        <v>140000</v>
      </c>
      <c r="AI39" s="54"/>
      <c r="AJ39" s="54"/>
      <c r="AK39" s="63"/>
    </row>
    <row r="40" spans="1:40" ht="15.75" thickBot="1">
      <c r="AE40" s="7"/>
      <c r="AF40" s="8"/>
      <c r="AG40" s="15" t="s">
        <v>10</v>
      </c>
      <c r="AH40" s="62">
        <f>AH39/1000</f>
        <v>140</v>
      </c>
      <c r="AI40" s="62">
        <f>AI39/1000</f>
        <v>0</v>
      </c>
      <c r="AJ40" s="62"/>
      <c r="AK40" s="64">
        <f>SUM(AH40:AJ40)</f>
        <v>140</v>
      </c>
    </row>
    <row r="41" spans="1:40" ht="15.75" thickBot="1"/>
    <row r="42" spans="1:40">
      <c r="AE42" s="4"/>
      <c r="AF42" s="5"/>
      <c r="AG42" s="14"/>
      <c r="AH42" s="12" t="s">
        <v>15</v>
      </c>
      <c r="AI42" s="12" t="s">
        <v>16</v>
      </c>
      <c r="AJ42" s="12"/>
      <c r="AK42" s="13" t="s">
        <v>7</v>
      </c>
    </row>
    <row r="43" spans="1:40">
      <c r="AE43" s="6"/>
      <c r="AF43" t="s">
        <v>17</v>
      </c>
      <c r="AG43" s="3" t="s">
        <v>9</v>
      </c>
      <c r="AH43" s="54">
        <v>82000</v>
      </c>
      <c r="AI43" s="54">
        <v>213000</v>
      </c>
      <c r="AJ43" s="54"/>
      <c r="AK43" s="63"/>
    </row>
    <row r="44" spans="1:40" ht="15.75" thickBot="1">
      <c r="AE44" s="7"/>
      <c r="AF44" s="8"/>
      <c r="AG44" s="15" t="s">
        <v>10</v>
      </c>
      <c r="AH44" s="62">
        <f>AH43/1000</f>
        <v>82</v>
      </c>
      <c r="AI44" s="62">
        <f>AI43/1000</f>
        <v>213</v>
      </c>
      <c r="AJ44" s="62"/>
      <c r="AK44" s="64">
        <f>SUM(AH44:AJ44)</f>
        <v>295</v>
      </c>
      <c r="AL44" s="16" t="s">
        <v>18</v>
      </c>
    </row>
    <row r="45" spans="1:40" ht="15.75" thickBot="1">
      <c r="A45" s="26" t="s">
        <v>19</v>
      </c>
      <c r="AG45" s="3"/>
    </row>
    <row r="46" spans="1:40">
      <c r="AE46" s="4"/>
      <c r="AF46" s="5"/>
      <c r="AG46" s="14"/>
      <c r="AH46" s="12" t="s">
        <v>20</v>
      </c>
      <c r="AI46" s="12"/>
      <c r="AJ46" s="13" t="s">
        <v>7</v>
      </c>
    </row>
    <row r="47" spans="1:40">
      <c r="AE47" s="6"/>
      <c r="AF47" t="s">
        <v>21</v>
      </c>
      <c r="AG47" s="3" t="s">
        <v>9</v>
      </c>
      <c r="AH47" s="61">
        <v>110000</v>
      </c>
      <c r="AI47" s="61"/>
      <c r="AJ47" s="63"/>
    </row>
    <row r="48" spans="1:40" ht="15.75" thickBot="1">
      <c r="AE48" s="7"/>
      <c r="AF48" s="8"/>
      <c r="AG48" s="15" t="s">
        <v>10</v>
      </c>
      <c r="AH48" s="62">
        <f>AH47/1000</f>
        <v>110</v>
      </c>
      <c r="AI48" s="62"/>
      <c r="AJ48" s="64">
        <f>SUM(AH48:AI48)</f>
        <v>110</v>
      </c>
    </row>
    <row r="49" spans="1:36" ht="15.75" thickBot="1"/>
    <row r="50" spans="1:36">
      <c r="AE50" s="4"/>
      <c r="AF50" s="5"/>
      <c r="AG50" s="14"/>
      <c r="AH50" s="14" t="s">
        <v>22</v>
      </c>
      <c r="AI50" s="14"/>
      <c r="AJ50" s="13" t="s">
        <v>7</v>
      </c>
    </row>
    <row r="51" spans="1:36">
      <c r="AE51" s="6"/>
      <c r="AF51" t="s">
        <v>23</v>
      </c>
      <c r="AG51" s="3" t="s">
        <v>9</v>
      </c>
      <c r="AH51" s="61">
        <v>40000</v>
      </c>
      <c r="AI51" s="3"/>
      <c r="AJ51" s="63"/>
    </row>
    <row r="52" spans="1:36" ht="15.75" thickBot="1">
      <c r="AE52" s="7"/>
      <c r="AF52" s="8"/>
      <c r="AG52" s="15" t="s">
        <v>10</v>
      </c>
      <c r="AH52" s="65">
        <f>AH51/1000</f>
        <v>40</v>
      </c>
      <c r="AI52" s="15"/>
      <c r="AJ52" s="64">
        <f>SUM(AH52:AI52)</f>
        <v>40</v>
      </c>
    </row>
    <row r="53" spans="1:36" ht="15.75" thickBot="1"/>
    <row r="54" spans="1:36">
      <c r="AE54" s="4"/>
      <c r="AF54" s="5"/>
      <c r="AG54" s="5"/>
      <c r="AH54" s="9"/>
    </row>
    <row r="55" spans="1:36" ht="17.25">
      <c r="AE55" s="28"/>
      <c r="AF55" t="s">
        <v>24</v>
      </c>
      <c r="AG55" t="s">
        <v>25</v>
      </c>
      <c r="AH55" s="66">
        <f>'SACRIFICIAL AREA DRAINAGE'!M2</f>
        <v>12000</v>
      </c>
    </row>
    <row r="56" spans="1:36" ht="15.75" thickBot="1">
      <c r="AE56" s="7"/>
      <c r="AF56" s="8"/>
      <c r="AG56" s="8"/>
      <c r="AH56" s="11"/>
    </row>
    <row r="57" spans="1:36" ht="15.75" thickBot="1"/>
    <row r="58" spans="1:36">
      <c r="AE58" s="4"/>
      <c r="AF58" s="5"/>
      <c r="AG58" s="5"/>
      <c r="AH58" s="9"/>
    </row>
    <row r="59" spans="1:36">
      <c r="AE59" s="6"/>
      <c r="AF59" t="s">
        <v>26</v>
      </c>
      <c r="AG59" t="s">
        <v>10</v>
      </c>
      <c r="AH59" s="67">
        <f>'SACRIFICIAL AREA DRAINAGE'!M4</f>
        <v>570</v>
      </c>
    </row>
    <row r="60" spans="1:36" ht="15.75" thickBot="1">
      <c r="AE60" s="7"/>
      <c r="AF60" s="8"/>
      <c r="AG60" s="8"/>
      <c r="AH60" s="11"/>
    </row>
    <row r="61" spans="1:36" ht="15.75" thickBot="1"/>
    <row r="62" spans="1:36">
      <c r="AE62" s="4"/>
      <c r="AF62" s="5"/>
      <c r="AG62" s="5"/>
      <c r="AH62" s="9"/>
    </row>
    <row r="63" spans="1:36">
      <c r="AE63" s="56"/>
      <c r="AF63" t="s">
        <v>27</v>
      </c>
      <c r="AG63" t="s">
        <v>10</v>
      </c>
      <c r="AH63" s="67">
        <v>16</v>
      </c>
    </row>
    <row r="64" spans="1:36" ht="15.75" thickBot="1">
      <c r="A64" s="27" t="s">
        <v>28</v>
      </c>
      <c r="AE64" s="7"/>
      <c r="AF64" s="8"/>
      <c r="AG64" s="8"/>
      <c r="AH64" s="11"/>
    </row>
    <row r="67" spans="29:37">
      <c r="AC67" s="54" t="s">
        <v>29</v>
      </c>
      <c r="AD67" s="54"/>
      <c r="AE67" s="54"/>
      <c r="AF67" s="54"/>
    </row>
    <row r="68" spans="29:37" ht="15.75" thickBot="1"/>
    <row r="69" spans="29:37">
      <c r="AE69" s="4"/>
      <c r="AF69" s="5"/>
      <c r="AG69" s="14"/>
      <c r="AH69" s="12" t="s">
        <v>30</v>
      </c>
      <c r="AI69" s="12" t="s">
        <v>31</v>
      </c>
      <c r="AJ69" s="12"/>
      <c r="AK69" s="13" t="s">
        <v>7</v>
      </c>
    </row>
    <row r="70" spans="29:37">
      <c r="AE70" s="6"/>
      <c r="AF70" t="s">
        <v>32</v>
      </c>
      <c r="AG70" s="3" t="s">
        <v>9</v>
      </c>
      <c r="AH70" s="54">
        <v>100000</v>
      </c>
      <c r="AI70" s="54">
        <v>110000</v>
      </c>
      <c r="AJ70" s="54"/>
      <c r="AK70" s="63"/>
    </row>
    <row r="71" spans="29:37" ht="15.75" thickBot="1">
      <c r="AE71" s="7"/>
      <c r="AF71" s="8"/>
      <c r="AG71" s="15" t="s">
        <v>10</v>
      </c>
      <c r="AH71" s="62">
        <f>AH70/1000</f>
        <v>100</v>
      </c>
      <c r="AI71" s="62">
        <f>AI70/1000</f>
        <v>110</v>
      </c>
      <c r="AJ71" s="62"/>
      <c r="AK71" s="64">
        <f>SUM(AH71:AJ71)</f>
        <v>210</v>
      </c>
    </row>
    <row r="72" spans="29:37" ht="15.75" thickBot="1"/>
    <row r="73" spans="29:37">
      <c r="AE73" s="4"/>
      <c r="AF73" s="5"/>
      <c r="AG73" s="5"/>
      <c r="AH73" s="9"/>
    </row>
    <row r="74" spans="29:37" ht="30">
      <c r="AE74" s="55"/>
      <c r="AF74" s="30" t="s">
        <v>33</v>
      </c>
      <c r="AG74" t="s">
        <v>10</v>
      </c>
      <c r="AH74" s="67">
        <v>6</v>
      </c>
    </row>
    <row r="75" spans="29:37" ht="15.75" thickBot="1">
      <c r="AE75" s="7"/>
      <c r="AF75" s="8"/>
      <c r="AG75" s="8"/>
      <c r="AH75" s="11"/>
    </row>
    <row r="76" spans="29:37" ht="15.75" thickBot="1"/>
    <row r="77" spans="29:37">
      <c r="AE77" s="4"/>
      <c r="AF77" s="5"/>
      <c r="AG77" s="14"/>
      <c r="AH77" s="12" t="s">
        <v>34</v>
      </c>
      <c r="AI77" s="12"/>
      <c r="AJ77" s="12"/>
      <c r="AK77" s="13" t="s">
        <v>7</v>
      </c>
    </row>
    <row r="78" spans="29:37">
      <c r="AE78" s="6"/>
      <c r="AF78" t="s">
        <v>35</v>
      </c>
      <c r="AG78" s="3" t="s">
        <v>9</v>
      </c>
      <c r="AH78" s="54">
        <v>165000</v>
      </c>
      <c r="AI78" s="54"/>
      <c r="AJ78" s="54"/>
      <c r="AK78" s="63"/>
    </row>
    <row r="79" spans="29:37" ht="15.75" thickBot="1">
      <c r="AE79" s="7"/>
      <c r="AF79" s="8"/>
      <c r="AG79" s="15" t="s">
        <v>10</v>
      </c>
      <c r="AH79" s="62">
        <f>AH78/1000</f>
        <v>165</v>
      </c>
      <c r="AI79" s="62"/>
      <c r="AJ79" s="62"/>
      <c r="AK79" s="64">
        <f>SUM(AH79:AJ79)</f>
        <v>165</v>
      </c>
    </row>
    <row r="80" spans="29:37" ht="15.75" thickBot="1"/>
    <row r="81" spans="31:34">
      <c r="AE81" s="4"/>
      <c r="AF81" s="5"/>
      <c r="AG81" s="5"/>
      <c r="AH81" s="9"/>
    </row>
    <row r="82" spans="31:34" ht="17.25">
      <c r="AE82" s="28"/>
      <c r="AF82" t="s">
        <v>24</v>
      </c>
      <c r="AG82" t="s">
        <v>25</v>
      </c>
      <c r="AH82" s="66">
        <f>'SACRIFICIAL AREA DRAINAGE'!M8</f>
        <v>3000</v>
      </c>
    </row>
    <row r="83" spans="31:34" ht="15.75" thickBot="1">
      <c r="AE83" s="7"/>
      <c r="AF83" s="8"/>
      <c r="AG83" s="8"/>
      <c r="AH83" s="11"/>
    </row>
    <row r="84" spans="31:34" ht="15.75" thickBot="1"/>
    <row r="85" spans="31:34">
      <c r="AE85" s="4"/>
      <c r="AF85" s="5"/>
      <c r="AG85" s="5"/>
      <c r="AH85" s="9"/>
    </row>
    <row r="86" spans="31:34">
      <c r="AE86" s="6"/>
      <c r="AF86" t="s">
        <v>26</v>
      </c>
      <c r="AG86" t="s">
        <v>10</v>
      </c>
      <c r="AH86" s="67">
        <f>'SACRIFICIAL AREA DRAINAGE'!M10</f>
        <v>60</v>
      </c>
    </row>
    <row r="87" spans="31:34" ht="15.75" thickBot="1">
      <c r="AE87" s="7"/>
      <c r="AF87" s="8"/>
      <c r="AG87" s="8"/>
      <c r="AH87" s="11"/>
    </row>
  </sheetData>
  <phoneticPr fontId="17" type="noConversion"/>
  <hyperlinks>
    <hyperlink ref="AN36" location="'Kerbing Detail'!A1" display="See sheet 'Kerbing Detail'" xr:uid="{00000000-0004-0000-0200-000000000000}"/>
    <hyperlink ref="AL44" location="'Containment Wall'!A1" display="See sheet ' Containment Wall'" xr:uid="{00000000-0004-0000-0200-000001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H31"/>
  <sheetViews>
    <sheetView workbookViewId="0">
      <selection activeCell="M8" sqref="M8"/>
    </sheetView>
  </sheetViews>
  <sheetFormatPr defaultRowHeight="15"/>
  <cols>
    <col min="7" max="7" width="52.7109375" bestFit="1" customWidth="1"/>
    <col min="8" max="8" width="9.140625" style="3"/>
  </cols>
  <sheetData>
    <row r="3" spans="7:8">
      <c r="H3"/>
    </row>
    <row r="4" spans="7:8">
      <c r="H4"/>
    </row>
    <row r="5" spans="7:8">
      <c r="H5"/>
    </row>
    <row r="6" spans="7:8">
      <c r="H6"/>
    </row>
    <row r="8" spans="7:8" ht="15.75" thickBot="1"/>
    <row r="9" spans="7:8">
      <c r="G9" s="51" t="s">
        <v>36</v>
      </c>
      <c r="H9" s="52"/>
    </row>
    <row r="10" spans="7:8">
      <c r="G10" s="6" t="s">
        <v>37</v>
      </c>
      <c r="H10" s="67">
        <f>'Proposed Mitigation'!AM36</f>
        <v>160</v>
      </c>
    </row>
    <row r="11" spans="7:8">
      <c r="G11" s="6" t="s">
        <v>38</v>
      </c>
      <c r="H11" s="67">
        <f>'Proposed Mitigation'!AK40</f>
        <v>140</v>
      </c>
    </row>
    <row r="12" spans="7:8" ht="15.75" thickBot="1">
      <c r="G12" s="7" t="s">
        <v>39</v>
      </c>
      <c r="H12" s="64">
        <f>(H10+H11)*0.5</f>
        <v>150</v>
      </c>
    </row>
    <row r="31" spans="1:1">
      <c r="A31" t="s">
        <v>40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67"/>
  <sheetViews>
    <sheetView zoomScale="80" zoomScaleNormal="80" workbookViewId="0">
      <selection activeCell="W34" sqref="W34"/>
    </sheetView>
  </sheetViews>
  <sheetFormatPr defaultRowHeight="15"/>
  <cols>
    <col min="1" max="1" width="27.140625" bestFit="1" customWidth="1"/>
    <col min="4" max="4" width="41.5703125" bestFit="1" customWidth="1"/>
    <col min="5" max="5" width="22" bestFit="1" customWidth="1"/>
    <col min="9" max="9" width="38.85546875" bestFit="1" customWidth="1"/>
    <col min="10" max="10" width="5.85546875" customWidth="1"/>
  </cols>
  <sheetData>
    <row r="1" spans="1:19">
      <c r="A1" s="4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9"/>
    </row>
    <row r="2" spans="1:19">
      <c r="A2" s="6"/>
      <c r="I2" t="s">
        <v>41</v>
      </c>
      <c r="J2" s="17" t="e">
        <f>#REF!</f>
        <v>#REF!</v>
      </c>
      <c r="K2" t="s">
        <v>10</v>
      </c>
      <c r="S2" s="10"/>
    </row>
    <row r="3" spans="1:19">
      <c r="A3" s="6"/>
      <c r="J3" s="17"/>
      <c r="S3" s="10"/>
    </row>
    <row r="4" spans="1:19">
      <c r="A4" s="6"/>
      <c r="J4" s="17"/>
      <c r="S4" s="10"/>
    </row>
    <row r="5" spans="1:19">
      <c r="A5" s="6"/>
      <c r="J5" s="17"/>
      <c r="S5" s="10"/>
    </row>
    <row r="6" spans="1:19">
      <c r="A6" s="6"/>
      <c r="J6" s="17"/>
      <c r="S6" s="10"/>
    </row>
    <row r="7" spans="1:19">
      <c r="A7" s="6"/>
      <c r="J7" s="17"/>
      <c r="S7" s="10"/>
    </row>
    <row r="8" spans="1:19">
      <c r="A8" s="6"/>
      <c r="J8" s="17"/>
      <c r="S8" s="10"/>
    </row>
    <row r="9" spans="1:19">
      <c r="A9" s="6"/>
      <c r="J9" s="17"/>
      <c r="S9" s="10"/>
    </row>
    <row r="10" spans="1:19">
      <c r="A10" s="6"/>
      <c r="J10" s="17"/>
      <c r="S10" s="10"/>
    </row>
    <row r="11" spans="1:19">
      <c r="A11" s="6"/>
      <c r="J11" s="17"/>
      <c r="S11" s="10"/>
    </row>
    <row r="12" spans="1:19">
      <c r="A12" s="6"/>
      <c r="J12" s="17"/>
      <c r="S12" s="10"/>
    </row>
    <row r="13" spans="1:19">
      <c r="A13" s="6"/>
      <c r="J13" s="17"/>
      <c r="S13" s="10"/>
    </row>
    <row r="14" spans="1:19">
      <c r="A14" s="6"/>
      <c r="J14" s="17"/>
      <c r="S14" s="10"/>
    </row>
    <row r="15" spans="1:19">
      <c r="A15" s="6"/>
      <c r="J15" s="17"/>
      <c r="S15" s="10"/>
    </row>
    <row r="16" spans="1:19">
      <c r="A16" s="6"/>
      <c r="J16" s="17"/>
      <c r="S16" s="10"/>
    </row>
    <row r="17" spans="1:19">
      <c r="A17" s="6"/>
      <c r="J17" s="17"/>
      <c r="S17" s="10"/>
    </row>
    <row r="18" spans="1:19">
      <c r="A18" s="6"/>
      <c r="J18" s="17"/>
      <c r="S18" s="10"/>
    </row>
    <row r="19" spans="1:19">
      <c r="A19" s="6"/>
      <c r="J19" s="17"/>
      <c r="S19" s="10"/>
    </row>
    <row r="20" spans="1:19">
      <c r="A20" s="6"/>
      <c r="J20" s="17"/>
      <c r="S20" s="10"/>
    </row>
    <row r="21" spans="1:19">
      <c r="A21" s="6"/>
      <c r="J21" s="17"/>
      <c r="K21" t="s">
        <v>42</v>
      </c>
      <c r="S21" s="10"/>
    </row>
    <row r="22" spans="1:19">
      <c r="A22" s="6"/>
      <c r="J22" s="17"/>
      <c r="S22" s="10"/>
    </row>
    <row r="23" spans="1:19">
      <c r="A23" s="6"/>
      <c r="J23" s="17"/>
      <c r="S23" s="10"/>
    </row>
    <row r="24" spans="1:19">
      <c r="A24" s="6"/>
      <c r="I24" t="s">
        <v>43</v>
      </c>
      <c r="J24" s="17" t="e">
        <f>#REF!</f>
        <v>#REF!</v>
      </c>
      <c r="K24" t="s">
        <v>10</v>
      </c>
      <c r="S24" s="10"/>
    </row>
    <row r="25" spans="1:19">
      <c r="A25" s="6"/>
      <c r="J25" s="17"/>
      <c r="S25" s="10"/>
    </row>
    <row r="26" spans="1:19">
      <c r="A26" s="6"/>
      <c r="S26" s="10"/>
    </row>
    <row r="27" spans="1:19">
      <c r="A27" s="6"/>
      <c r="S27" s="10"/>
    </row>
    <row r="28" spans="1:19">
      <c r="A28" s="6"/>
      <c r="S28" s="10"/>
    </row>
    <row r="29" spans="1:19">
      <c r="A29" s="6"/>
      <c r="S29" s="10"/>
    </row>
    <row r="30" spans="1:19">
      <c r="A30" s="6"/>
      <c r="S30" s="10"/>
    </row>
    <row r="31" spans="1:19">
      <c r="A31" s="6"/>
      <c r="S31" s="10"/>
    </row>
    <row r="32" spans="1:19">
      <c r="A32" s="6"/>
      <c r="S32" s="10"/>
    </row>
    <row r="33" spans="1:19">
      <c r="A33" s="6"/>
      <c r="S33" s="10"/>
    </row>
    <row r="34" spans="1:19">
      <c r="A34" s="6"/>
      <c r="S34" s="10"/>
    </row>
    <row r="35" spans="1:19">
      <c r="A35" s="6"/>
      <c r="S35" s="10"/>
    </row>
    <row r="36" spans="1:19">
      <c r="A36" s="6"/>
      <c r="S36" s="10"/>
    </row>
    <row r="37" spans="1:19">
      <c r="A37" s="6"/>
      <c r="D37" s="1" t="s">
        <v>44</v>
      </c>
      <c r="S37" s="10"/>
    </row>
    <row r="38" spans="1:19">
      <c r="A38" s="6"/>
      <c r="D38" s="22" t="s">
        <v>45</v>
      </c>
      <c r="E38" t="s">
        <v>46</v>
      </c>
      <c r="S38" s="10"/>
    </row>
    <row r="39" spans="1:19">
      <c r="A39" s="6"/>
      <c r="D39" s="22" t="s">
        <v>47</v>
      </c>
      <c r="E39" t="s">
        <v>48</v>
      </c>
      <c r="S39" s="10"/>
    </row>
    <row r="40" spans="1:19">
      <c r="A40" s="6"/>
      <c r="D40" s="22" t="s">
        <v>49</v>
      </c>
      <c r="E40" t="s">
        <v>50</v>
      </c>
      <c r="S40" s="10"/>
    </row>
    <row r="41" spans="1:19">
      <c r="A41" s="6"/>
      <c r="D41" s="22" t="s">
        <v>51</v>
      </c>
      <c r="E41" t="s">
        <v>52</v>
      </c>
      <c r="S41" s="10"/>
    </row>
    <row r="42" spans="1:19">
      <c r="A42" s="6"/>
      <c r="S42" s="10"/>
    </row>
    <row r="43" spans="1:19">
      <c r="A43" s="6"/>
      <c r="S43" s="10"/>
    </row>
    <row r="44" spans="1:19">
      <c r="A44" s="6"/>
      <c r="S44" s="10"/>
    </row>
    <row r="45" spans="1:19">
      <c r="A45" s="6"/>
      <c r="S45" s="10"/>
    </row>
    <row r="46" spans="1:19">
      <c r="A46" s="24" t="s">
        <v>53</v>
      </c>
      <c r="S46" s="10"/>
    </row>
    <row r="47" spans="1:19" ht="15.75" thickBot="1">
      <c r="A47" s="7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11"/>
    </row>
    <row r="49" spans="1:11">
      <c r="A49" s="25" t="s">
        <v>54</v>
      </c>
    </row>
    <row r="51" spans="1:11">
      <c r="A51" s="1" t="s">
        <v>55</v>
      </c>
    </row>
    <row r="57" spans="1:11">
      <c r="I57" s="23" t="s">
        <v>56</v>
      </c>
    </row>
    <row r="58" spans="1:11">
      <c r="I58" s="21" t="s">
        <v>57</v>
      </c>
    </row>
    <row r="59" spans="1:11">
      <c r="I59" s="21" t="s">
        <v>58</v>
      </c>
      <c r="J59">
        <v>13.6</v>
      </c>
      <c r="K59" t="s">
        <v>10</v>
      </c>
    </row>
    <row r="60" spans="1:11">
      <c r="I60" s="21" t="s">
        <v>59</v>
      </c>
      <c r="J60">
        <v>1.5</v>
      </c>
      <c r="K60" t="s">
        <v>10</v>
      </c>
    </row>
    <row r="61" spans="1:11">
      <c r="I61" s="21"/>
    </row>
    <row r="62" spans="1:11" ht="18">
      <c r="I62" s="21" t="s">
        <v>60</v>
      </c>
      <c r="J62">
        <f>J59-J60</f>
        <v>12.1</v>
      </c>
      <c r="K62" t="s">
        <v>10</v>
      </c>
    </row>
    <row r="63" spans="1:11">
      <c r="I63" s="21" t="s">
        <v>61</v>
      </c>
    </row>
    <row r="64" spans="1:11">
      <c r="I64" s="21" t="s">
        <v>58</v>
      </c>
      <c r="J64">
        <v>7</v>
      </c>
      <c r="K64" t="s">
        <v>10</v>
      </c>
    </row>
    <row r="65" spans="9:11">
      <c r="I65" s="21" t="s">
        <v>59</v>
      </c>
      <c r="J65">
        <v>1.5</v>
      </c>
      <c r="K65" t="s">
        <v>10</v>
      </c>
    </row>
    <row r="66" spans="9:11">
      <c r="I66" s="21"/>
    </row>
    <row r="67" spans="9:11" ht="18">
      <c r="I67" s="21" t="s">
        <v>60</v>
      </c>
      <c r="J67">
        <f>J64-J65</f>
        <v>5.5</v>
      </c>
      <c r="K67" t="s">
        <v>10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67"/>
  <sheetViews>
    <sheetView zoomScale="85" zoomScaleNormal="85" workbookViewId="0">
      <selection activeCell="E50" sqref="E50"/>
    </sheetView>
  </sheetViews>
  <sheetFormatPr defaultRowHeight="15"/>
  <cols>
    <col min="1" max="1" width="27.140625" bestFit="1" customWidth="1"/>
    <col min="4" max="4" width="41.5703125" bestFit="1" customWidth="1"/>
    <col min="5" max="5" width="22" bestFit="1" customWidth="1"/>
    <col min="9" max="9" width="48.5703125" customWidth="1"/>
    <col min="10" max="10" width="5.85546875" customWidth="1"/>
    <col min="15" max="15" width="12" bestFit="1" customWidth="1"/>
    <col min="16" max="16" width="11.42578125" bestFit="1" customWidth="1"/>
  </cols>
  <sheetData>
    <row r="1" spans="1:19">
      <c r="A1" s="4"/>
      <c r="B1" s="5"/>
      <c r="C1" s="5"/>
      <c r="D1" s="5"/>
      <c r="E1" s="5"/>
      <c r="F1" s="5"/>
      <c r="G1" s="5"/>
      <c r="H1" s="4"/>
      <c r="I1" s="5"/>
      <c r="J1" s="5"/>
      <c r="K1" s="5"/>
      <c r="L1" s="5"/>
      <c r="M1" s="9"/>
      <c r="N1" s="5"/>
      <c r="O1" s="5"/>
      <c r="P1" s="5"/>
      <c r="Q1" s="5"/>
      <c r="R1" s="5"/>
      <c r="S1" s="9"/>
    </row>
    <row r="2" spans="1:19">
      <c r="A2" s="6"/>
      <c r="H2" s="6"/>
      <c r="I2" t="s">
        <v>62</v>
      </c>
      <c r="J2" s="68">
        <f>'Proposed Mitigation'!$AK$44</f>
        <v>295</v>
      </c>
      <c r="K2" t="s">
        <v>10</v>
      </c>
      <c r="M2" s="10"/>
      <c r="S2" s="10"/>
    </row>
    <row r="3" spans="1:19">
      <c r="A3" s="6"/>
      <c r="H3" s="6"/>
      <c r="I3" t="s">
        <v>63</v>
      </c>
      <c r="J3" s="68">
        <f>'Proposed Mitigation'!$AJ$48</f>
        <v>110</v>
      </c>
      <c r="K3" t="s">
        <v>10</v>
      </c>
      <c r="M3" s="10"/>
      <c r="S3" s="10"/>
    </row>
    <row r="4" spans="1:19">
      <c r="A4" s="6"/>
      <c r="H4" s="6"/>
      <c r="I4" t="s">
        <v>64</v>
      </c>
      <c r="J4" s="68">
        <f>'Proposed Mitigation'!$AJ$52</f>
        <v>40</v>
      </c>
      <c r="K4" t="s">
        <v>10</v>
      </c>
      <c r="M4" s="10"/>
      <c r="S4" s="10"/>
    </row>
    <row r="5" spans="1:19">
      <c r="A5" s="6"/>
      <c r="H5" s="6"/>
      <c r="J5" s="17"/>
      <c r="M5" s="10"/>
      <c r="S5" s="10"/>
    </row>
    <row r="6" spans="1:19">
      <c r="A6" s="6"/>
      <c r="H6" s="6"/>
      <c r="J6" s="17"/>
      <c r="M6" s="10"/>
      <c r="S6" s="10"/>
    </row>
    <row r="7" spans="1:19">
      <c r="A7" s="6"/>
      <c r="H7" s="6"/>
      <c r="I7" t="s">
        <v>65</v>
      </c>
      <c r="J7" s="17"/>
      <c r="M7" s="10"/>
      <c r="S7" s="10"/>
    </row>
    <row r="8" spans="1:19">
      <c r="A8" s="6"/>
      <c r="H8" s="6"/>
      <c r="I8" t="s">
        <v>62</v>
      </c>
      <c r="J8" s="68">
        <f>'Proposed Mitigation'!$AK$71</f>
        <v>210</v>
      </c>
      <c r="K8" t="s">
        <v>10</v>
      </c>
      <c r="M8" s="10"/>
      <c r="S8" s="10"/>
    </row>
    <row r="9" spans="1:19">
      <c r="A9" s="6"/>
      <c r="H9" s="6"/>
      <c r="I9" t="s">
        <v>63</v>
      </c>
      <c r="J9" s="68">
        <f>'Proposed Mitigation'!$AK$79</f>
        <v>165</v>
      </c>
      <c r="K9" t="s">
        <v>10</v>
      </c>
      <c r="M9" s="10"/>
      <c r="S9" s="10"/>
    </row>
    <row r="10" spans="1:19">
      <c r="A10" s="6"/>
      <c r="H10" s="6"/>
      <c r="J10" s="17"/>
      <c r="M10" s="10"/>
      <c r="S10" s="10"/>
    </row>
    <row r="11" spans="1:19">
      <c r="A11" s="6"/>
      <c r="H11" s="6"/>
      <c r="J11" s="17"/>
      <c r="M11" s="10"/>
      <c r="S11" s="10"/>
    </row>
    <row r="12" spans="1:19">
      <c r="A12" s="6"/>
      <c r="H12" s="6"/>
      <c r="J12" s="17"/>
      <c r="M12" s="10"/>
      <c r="S12" s="10"/>
    </row>
    <row r="13" spans="1:19">
      <c r="A13" s="6"/>
      <c r="H13" s="6"/>
      <c r="J13" s="17"/>
      <c r="M13" s="10"/>
      <c r="S13" s="10"/>
    </row>
    <row r="14" spans="1:19">
      <c r="A14" s="6"/>
      <c r="H14" s="6"/>
      <c r="J14" s="17"/>
      <c r="M14" s="10"/>
      <c r="S14" s="10"/>
    </row>
    <row r="15" spans="1:19">
      <c r="A15" s="6"/>
      <c r="H15" s="6"/>
      <c r="J15" s="17"/>
      <c r="M15" s="10"/>
      <c r="S15" s="10"/>
    </row>
    <row r="16" spans="1:19">
      <c r="A16" s="6"/>
      <c r="H16" s="6"/>
      <c r="J16" s="17"/>
      <c r="M16" s="10"/>
      <c r="S16" s="10"/>
    </row>
    <row r="17" spans="1:19">
      <c r="A17" s="6"/>
      <c r="H17" s="6"/>
      <c r="J17" s="17"/>
      <c r="M17" s="10"/>
      <c r="S17" s="10"/>
    </row>
    <row r="18" spans="1:19">
      <c r="A18" s="6"/>
      <c r="H18" s="6"/>
      <c r="J18" s="17"/>
      <c r="M18" s="10"/>
      <c r="S18" s="10"/>
    </row>
    <row r="19" spans="1:19">
      <c r="A19" s="6"/>
      <c r="H19" s="6"/>
      <c r="J19" s="17"/>
      <c r="M19" s="10"/>
      <c r="S19" s="10"/>
    </row>
    <row r="20" spans="1:19">
      <c r="A20" s="6"/>
      <c r="H20" s="6"/>
      <c r="I20" t="s">
        <v>42</v>
      </c>
      <c r="J20" s="17"/>
      <c r="M20" s="10"/>
      <c r="S20" s="10"/>
    </row>
    <row r="21" spans="1:19" ht="15.75" thickBot="1">
      <c r="A21" s="6"/>
      <c r="H21" s="7"/>
      <c r="I21" s="8"/>
      <c r="J21" s="33"/>
      <c r="K21" s="8"/>
      <c r="L21" s="8"/>
      <c r="M21" s="11"/>
      <c r="S21" s="10"/>
    </row>
    <row r="22" spans="1:19">
      <c r="A22" s="6"/>
      <c r="J22" s="17"/>
      <c r="S22" s="10"/>
    </row>
    <row r="23" spans="1:19">
      <c r="A23" s="6"/>
      <c r="J23" s="17"/>
      <c r="S23" s="10"/>
    </row>
    <row r="24" spans="1:19">
      <c r="A24" s="6"/>
      <c r="J24" s="17"/>
      <c r="S24" s="10"/>
    </row>
    <row r="25" spans="1:19">
      <c r="A25" s="6"/>
      <c r="J25" s="17"/>
      <c r="S25" s="10"/>
    </row>
    <row r="26" spans="1:19">
      <c r="A26" s="6"/>
      <c r="S26" s="10"/>
    </row>
    <row r="27" spans="1:19">
      <c r="A27" s="6"/>
      <c r="I27" s="1"/>
      <c r="S27" s="10"/>
    </row>
    <row r="28" spans="1:19">
      <c r="A28" s="6"/>
      <c r="S28" s="10"/>
    </row>
    <row r="29" spans="1:19">
      <c r="A29" s="6"/>
      <c r="S29" s="10"/>
    </row>
    <row r="30" spans="1:19">
      <c r="A30" s="6"/>
      <c r="S30" s="10"/>
    </row>
    <row r="31" spans="1:19">
      <c r="A31" s="6"/>
      <c r="S31" s="10"/>
    </row>
    <row r="32" spans="1:19">
      <c r="A32" s="6"/>
      <c r="S32" s="10"/>
    </row>
    <row r="33" spans="1:19">
      <c r="A33" s="6"/>
      <c r="S33" s="10"/>
    </row>
    <row r="34" spans="1:19">
      <c r="A34" s="6"/>
      <c r="S34" s="10"/>
    </row>
    <row r="35" spans="1:19">
      <c r="A35" s="6"/>
      <c r="S35" s="10"/>
    </row>
    <row r="36" spans="1:19" ht="15.75" thickBot="1">
      <c r="A36" s="6"/>
      <c r="S36" s="10"/>
    </row>
    <row r="37" spans="1:19">
      <c r="A37" s="4"/>
      <c r="B37" s="5"/>
      <c r="C37" s="5"/>
      <c r="D37" s="12" t="s">
        <v>44</v>
      </c>
      <c r="E37" s="5"/>
      <c r="F37" s="9"/>
      <c r="S37" s="10"/>
    </row>
    <row r="38" spans="1:19">
      <c r="A38" s="6"/>
      <c r="D38" s="22" t="s">
        <v>45</v>
      </c>
      <c r="E38" t="s">
        <v>46</v>
      </c>
      <c r="F38" s="10"/>
      <c r="S38" s="10"/>
    </row>
    <row r="39" spans="1:19" ht="17.25">
      <c r="A39" s="6"/>
      <c r="D39" s="22" t="s">
        <v>47</v>
      </c>
      <c r="E39" t="s">
        <v>48</v>
      </c>
      <c r="F39" s="10" t="s">
        <v>25</v>
      </c>
      <c r="S39" s="10"/>
    </row>
    <row r="40" spans="1:19">
      <c r="A40" s="6"/>
      <c r="D40" s="22"/>
      <c r="E40" s="34"/>
      <c r="F40" s="10"/>
      <c r="S40" s="10"/>
    </row>
    <row r="41" spans="1:19">
      <c r="A41" s="6"/>
      <c r="D41" s="21"/>
      <c r="E41" s="3"/>
      <c r="F41" s="10"/>
      <c r="S41" s="10"/>
    </row>
    <row r="42" spans="1:19" ht="15.75" thickBot="1">
      <c r="A42" s="7"/>
      <c r="B42" s="8"/>
      <c r="C42" s="8"/>
      <c r="D42" s="8"/>
      <c r="E42" s="8"/>
      <c r="F42" s="11"/>
      <c r="S42" s="10"/>
    </row>
    <row r="43" spans="1:19">
      <c r="A43" s="6"/>
      <c r="S43" s="10"/>
    </row>
    <row r="44" spans="1:19">
      <c r="A44" s="6"/>
      <c r="S44" s="10"/>
    </row>
    <row r="45" spans="1:19">
      <c r="A45" s="6"/>
      <c r="S45" s="10"/>
    </row>
    <row r="46" spans="1:19">
      <c r="A46" s="24" t="s">
        <v>53</v>
      </c>
      <c r="O46" s="21"/>
      <c r="P46" s="35"/>
      <c r="S46" s="10"/>
    </row>
    <row r="47" spans="1:19" ht="15.75" thickBot="1">
      <c r="A47" s="7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11"/>
    </row>
    <row r="49" spans="1:16">
      <c r="A49" s="25"/>
      <c r="O49" s="21"/>
      <c r="P49" s="35"/>
    </row>
    <row r="50" spans="1:16">
      <c r="O50" s="21"/>
      <c r="P50" s="35"/>
    </row>
    <row r="51" spans="1:16">
      <c r="A51" s="1"/>
      <c r="O51" s="21"/>
    </row>
    <row r="57" spans="1:16">
      <c r="I57" s="23"/>
    </row>
    <row r="58" spans="1:16">
      <c r="I58" s="21"/>
    </row>
    <row r="59" spans="1:16">
      <c r="I59" s="21"/>
    </row>
    <row r="60" spans="1:16">
      <c r="I60" s="21"/>
    </row>
    <row r="61" spans="1:16">
      <c r="I61" s="21"/>
    </row>
    <row r="62" spans="1:16">
      <c r="I62" s="21"/>
    </row>
    <row r="63" spans="1:16">
      <c r="I63" s="21"/>
    </row>
    <row r="64" spans="1:16">
      <c r="I64" s="21"/>
    </row>
    <row r="65" spans="9:9">
      <c r="I65" s="21"/>
    </row>
    <row r="66" spans="9:9">
      <c r="I66" s="21"/>
    </row>
    <row r="67" spans="9:9">
      <c r="I67" s="21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L1:AF69"/>
  <sheetViews>
    <sheetView topLeftCell="A10" zoomScale="70" zoomScaleNormal="70" workbookViewId="0">
      <selection activeCell="L20" sqref="L20"/>
    </sheetView>
  </sheetViews>
  <sheetFormatPr defaultRowHeight="15"/>
  <cols>
    <col min="12" max="12" width="51" customWidth="1"/>
    <col min="13" max="13" width="11.5703125" bestFit="1" customWidth="1"/>
    <col min="15" max="15" width="21" customWidth="1"/>
    <col min="17" max="17" width="12" bestFit="1" customWidth="1"/>
    <col min="18" max="18" width="10" customWidth="1"/>
    <col min="19" max="20" width="13.140625" customWidth="1"/>
    <col min="21" max="21" width="12" bestFit="1" customWidth="1"/>
    <col min="30" max="30" width="96" bestFit="1" customWidth="1"/>
    <col min="31" max="31" width="29.42578125" bestFit="1" customWidth="1"/>
    <col min="32" max="32" width="13" bestFit="1" customWidth="1"/>
  </cols>
  <sheetData>
    <row r="1" spans="12:14">
      <c r="L1" s="29" t="s">
        <v>66</v>
      </c>
    </row>
    <row r="2" spans="12:14" ht="45">
      <c r="L2" s="30" t="s">
        <v>67</v>
      </c>
      <c r="M2" s="58">
        <f>ROUNDUP(R46,-3)</f>
        <v>12000</v>
      </c>
      <c r="N2" s="32" t="s">
        <v>25</v>
      </c>
    </row>
    <row r="3" spans="12:14">
      <c r="M3" s="31"/>
      <c r="N3" s="32"/>
    </row>
    <row r="4" spans="12:14">
      <c r="L4" t="s">
        <v>68</v>
      </c>
      <c r="M4" s="58">
        <f>ROUNDUP(Z46,-1)</f>
        <v>570</v>
      </c>
      <c r="N4" s="32" t="s">
        <v>10</v>
      </c>
    </row>
    <row r="5" spans="12:14">
      <c r="M5" s="31"/>
      <c r="N5" s="32"/>
    </row>
    <row r="6" spans="12:14">
      <c r="L6" t="s">
        <v>69</v>
      </c>
      <c r="M6" s="31">
        <v>10</v>
      </c>
      <c r="N6" s="32" t="s">
        <v>70</v>
      </c>
    </row>
    <row r="8" spans="12:14" ht="45">
      <c r="L8" s="30" t="s">
        <v>71</v>
      </c>
      <c r="M8" s="58">
        <f>ROUNDUP(R47,-3)</f>
        <v>3000</v>
      </c>
      <c r="N8" s="32" t="s">
        <v>25</v>
      </c>
    </row>
    <row r="10" spans="12:14">
      <c r="L10" t="s">
        <v>72</v>
      </c>
      <c r="M10" s="58">
        <f>ROUNDUP(Z47,-1)</f>
        <v>60</v>
      </c>
      <c r="N10" s="32" t="s">
        <v>10</v>
      </c>
    </row>
    <row r="31" spans="12:12" ht="43.5" customHeight="1"/>
    <row r="32" spans="12:12" ht="35.25" customHeight="1">
      <c r="L32" s="16" t="s">
        <v>73</v>
      </c>
    </row>
    <row r="36" spans="15:32" ht="30">
      <c r="P36" t="s">
        <v>74</v>
      </c>
      <c r="Q36" s="3" t="s">
        <v>75</v>
      </c>
      <c r="R36" s="3" t="s">
        <v>75</v>
      </c>
      <c r="S36" s="36" t="s">
        <v>76</v>
      </c>
      <c r="T36" s="20" t="s">
        <v>77</v>
      </c>
      <c r="U36" s="20" t="s">
        <v>78</v>
      </c>
      <c r="V36" s="18" t="s">
        <v>79</v>
      </c>
      <c r="W36" s="18" t="s">
        <v>80</v>
      </c>
      <c r="X36" s="18" t="s">
        <v>81</v>
      </c>
      <c r="Y36" s="18" t="s">
        <v>82</v>
      </c>
      <c r="Z36" s="18" t="s">
        <v>83</v>
      </c>
      <c r="AA36" s="18" t="s">
        <v>84</v>
      </c>
      <c r="AB36" s="18" t="s">
        <v>85</v>
      </c>
    </row>
    <row r="37" spans="15:32" ht="17.25">
      <c r="Q37" s="3" t="s">
        <v>86</v>
      </c>
      <c r="R37" s="3" t="s">
        <v>25</v>
      </c>
      <c r="S37" s="3"/>
      <c r="T37" s="3"/>
      <c r="U37" s="3"/>
      <c r="V37" s="20"/>
      <c r="W37" s="20"/>
      <c r="X37" s="37"/>
      <c r="Y37" s="20"/>
      <c r="Z37" s="20"/>
      <c r="AA37" s="20"/>
      <c r="AB37" s="18"/>
      <c r="AD37" s="38" t="s">
        <v>87</v>
      </c>
    </row>
    <row r="38" spans="15:32" ht="30.6" customHeight="1">
      <c r="P38" t="s">
        <v>88</v>
      </c>
      <c r="Q38" s="31">
        <v>3526189813</v>
      </c>
      <c r="R38" s="58">
        <f t="shared" ref="R38" si="0">Q38/(1000*1000)</f>
        <v>3526.189813</v>
      </c>
      <c r="S38" s="50" t="s">
        <v>89</v>
      </c>
      <c r="T38" s="31">
        <v>5.21</v>
      </c>
      <c r="U38" s="31">
        <v>3.99</v>
      </c>
      <c r="V38" s="31">
        <f t="shared" ref="V38" si="1">T38</f>
        <v>5.21</v>
      </c>
      <c r="W38" s="31">
        <f t="shared" ref="W38" si="2">V38-0.55-(Y38/1000)</f>
        <v>4.51</v>
      </c>
      <c r="X38" s="49">
        <f t="shared" ref="X38:X45" si="3">1/200</f>
        <v>5.0000000000000001E-3</v>
      </c>
      <c r="Y38" s="31">
        <v>150</v>
      </c>
      <c r="Z38" s="31">
        <v>100</v>
      </c>
      <c r="AA38" s="31">
        <f t="shared" ref="AA38" si="4">W38-X38*Z38</f>
        <v>4.01</v>
      </c>
      <c r="AB38" s="32" t="str">
        <f t="shared" ref="AB38" si="5">IF(AA38&gt;U38,"OK","Won't work!")</f>
        <v>OK</v>
      </c>
      <c r="AD38" s="39" t="s">
        <v>90</v>
      </c>
    </row>
    <row r="39" spans="15:32" ht="30">
      <c r="R39" s="54"/>
      <c r="S39" s="31" t="s">
        <v>91</v>
      </c>
      <c r="T39" s="31">
        <v>5.53</v>
      </c>
      <c r="U39" s="31">
        <v>3.92</v>
      </c>
      <c r="V39" s="31">
        <f t="shared" ref="V39" si="6">T39</f>
        <v>5.53</v>
      </c>
      <c r="W39" s="31">
        <f t="shared" ref="W39" si="7">V39-0.55-(Y39/1000)</f>
        <v>4.83</v>
      </c>
      <c r="X39" s="49">
        <f t="shared" si="3"/>
        <v>5.0000000000000001E-3</v>
      </c>
      <c r="Y39" s="31">
        <v>150</v>
      </c>
      <c r="Z39" s="31">
        <v>70</v>
      </c>
      <c r="AA39" s="31">
        <f t="shared" ref="AA39" si="8">W39-X39*Z39</f>
        <v>4.4800000000000004</v>
      </c>
      <c r="AB39" s="32" t="str">
        <f t="shared" ref="AB39" si="9">IF(AA39&gt;U39,"OK","Won't work!")</f>
        <v>OK</v>
      </c>
      <c r="AD39" s="19"/>
      <c r="AE39" s="40" t="s">
        <v>92</v>
      </c>
      <c r="AF39" s="36" t="s">
        <v>93</v>
      </c>
    </row>
    <row r="40" spans="15:32" ht="30">
      <c r="P40" t="s">
        <v>94</v>
      </c>
      <c r="Q40" s="31">
        <v>3551680000</v>
      </c>
      <c r="R40" s="58">
        <f t="shared" ref="R40:R45" si="10">Q40/(1000*1000)</f>
        <v>3551.68</v>
      </c>
      <c r="S40" s="50" t="s">
        <v>95</v>
      </c>
      <c r="T40" s="31">
        <v>5.59</v>
      </c>
      <c r="U40" s="31">
        <v>1.0900000000000001</v>
      </c>
      <c r="V40" s="31">
        <f t="shared" ref="V40:V44" si="11">T40</f>
        <v>5.59</v>
      </c>
      <c r="W40" s="31">
        <f t="shared" ref="W40:W44" si="12">V40-0.55-(Y40/1000)</f>
        <v>4.8899999999999997</v>
      </c>
      <c r="X40" s="49">
        <f t="shared" si="3"/>
        <v>5.0000000000000001E-3</v>
      </c>
      <c r="Y40" s="31">
        <v>150</v>
      </c>
      <c r="Z40" s="31">
        <v>135</v>
      </c>
      <c r="AA40" s="31">
        <f t="shared" ref="AA40:AA44" si="13">W40-X40*Z40</f>
        <v>4.2149999999999999</v>
      </c>
      <c r="AB40" s="32" t="str">
        <f t="shared" ref="AB40:AB44" si="14">IF(AA40&gt;U40,"OK","Won't work!")</f>
        <v>OK</v>
      </c>
      <c r="AD40" s="41" t="s">
        <v>96</v>
      </c>
      <c r="AE40" s="40" t="s">
        <v>97</v>
      </c>
      <c r="AF40" s="20" t="s">
        <v>98</v>
      </c>
    </row>
    <row r="41" spans="15:32" ht="30">
      <c r="P41" t="s">
        <v>99</v>
      </c>
      <c r="Q41" s="31">
        <v>627236926.89999998</v>
      </c>
      <c r="R41" s="58">
        <f t="shared" si="10"/>
        <v>627.23692689999996</v>
      </c>
      <c r="S41" s="50" t="s">
        <v>100</v>
      </c>
      <c r="T41" s="31">
        <v>5.29</v>
      </c>
      <c r="U41" s="31">
        <v>3.63</v>
      </c>
      <c r="V41" s="31">
        <f t="shared" si="11"/>
        <v>5.29</v>
      </c>
      <c r="W41" s="31">
        <f t="shared" si="12"/>
        <v>4.59</v>
      </c>
      <c r="X41" s="49">
        <f t="shared" si="3"/>
        <v>5.0000000000000001E-3</v>
      </c>
      <c r="Y41" s="31">
        <v>150</v>
      </c>
      <c r="Z41" s="31">
        <v>40</v>
      </c>
      <c r="AA41" s="31">
        <f t="shared" si="13"/>
        <v>4.3899999999999997</v>
      </c>
      <c r="AB41" s="32" t="str">
        <f t="shared" si="14"/>
        <v>OK</v>
      </c>
      <c r="AD41" s="41" t="s">
        <v>101</v>
      </c>
      <c r="AE41" s="40" t="s">
        <v>97</v>
      </c>
      <c r="AF41" s="20" t="s">
        <v>98</v>
      </c>
    </row>
    <row r="42" spans="15:32" ht="30">
      <c r="P42" t="s">
        <v>102</v>
      </c>
      <c r="Q42" s="31">
        <v>543978330.79999995</v>
      </c>
      <c r="R42" s="58">
        <f t="shared" si="10"/>
        <v>543.97833079999998</v>
      </c>
      <c r="S42" s="31" t="s">
        <v>103</v>
      </c>
      <c r="T42" s="31">
        <v>5.28</v>
      </c>
      <c r="U42" s="31">
        <v>2.31</v>
      </c>
      <c r="V42" s="31">
        <f t="shared" si="11"/>
        <v>5.28</v>
      </c>
      <c r="W42" s="31">
        <f t="shared" si="12"/>
        <v>4.58</v>
      </c>
      <c r="X42" s="49">
        <f t="shared" si="3"/>
        <v>5.0000000000000001E-3</v>
      </c>
      <c r="Y42" s="31">
        <v>150</v>
      </c>
      <c r="Z42" s="31">
        <v>55</v>
      </c>
      <c r="AA42" s="31">
        <f t="shared" si="13"/>
        <v>4.3049999999999997</v>
      </c>
      <c r="AB42" s="32" t="str">
        <f t="shared" si="14"/>
        <v>OK</v>
      </c>
      <c r="AD42" s="41" t="s">
        <v>104</v>
      </c>
      <c r="AE42" s="40" t="s">
        <v>105</v>
      </c>
      <c r="AF42" s="48">
        <f>M2</f>
        <v>12000</v>
      </c>
    </row>
    <row r="43" spans="15:32">
      <c r="P43" t="s">
        <v>106</v>
      </c>
      <c r="Q43" s="31">
        <v>1073523610.8</v>
      </c>
      <c r="R43" s="58">
        <f t="shared" si="10"/>
        <v>1073.5236107999999</v>
      </c>
      <c r="S43" s="31" t="s">
        <v>103</v>
      </c>
      <c r="T43" s="31">
        <v>5.28</v>
      </c>
      <c r="U43" s="31">
        <v>2.31</v>
      </c>
      <c r="V43" s="31">
        <f t="shared" si="11"/>
        <v>5.28</v>
      </c>
      <c r="W43" s="31">
        <f t="shared" si="12"/>
        <v>4.58</v>
      </c>
      <c r="X43" s="49">
        <f t="shared" si="3"/>
        <v>5.0000000000000001E-3</v>
      </c>
      <c r="Y43" s="31">
        <v>150</v>
      </c>
      <c r="Z43" s="31">
        <v>55</v>
      </c>
      <c r="AA43" s="31">
        <f t="shared" si="13"/>
        <v>4.3049999999999997</v>
      </c>
      <c r="AB43" s="32" t="str">
        <f t="shared" si="14"/>
        <v>OK</v>
      </c>
      <c r="AD43" s="41" t="s">
        <v>107</v>
      </c>
      <c r="AE43" s="40"/>
      <c r="AF43" s="20">
        <f>AF42/10000</f>
        <v>1.2</v>
      </c>
    </row>
    <row r="44" spans="15:32">
      <c r="P44" t="s">
        <v>108</v>
      </c>
      <c r="Q44" s="31">
        <v>2329000000</v>
      </c>
      <c r="R44" s="58">
        <f t="shared" si="10"/>
        <v>2329</v>
      </c>
      <c r="S44" s="31" t="s">
        <v>103</v>
      </c>
      <c r="T44" s="31">
        <v>5.28</v>
      </c>
      <c r="U44" s="31">
        <v>2.31</v>
      </c>
      <c r="V44" s="31">
        <f t="shared" si="11"/>
        <v>5.28</v>
      </c>
      <c r="W44" s="31">
        <f t="shared" si="12"/>
        <v>4.58</v>
      </c>
      <c r="X44" s="49">
        <f t="shared" si="3"/>
        <v>5.0000000000000001E-3</v>
      </c>
      <c r="Y44" s="31">
        <v>150</v>
      </c>
      <c r="Z44" s="31">
        <v>75</v>
      </c>
      <c r="AA44" s="31">
        <f t="shared" si="13"/>
        <v>4.2050000000000001</v>
      </c>
      <c r="AB44" s="32" t="str">
        <f t="shared" si="14"/>
        <v>OK</v>
      </c>
      <c r="AD44" s="42" t="s">
        <v>109</v>
      </c>
      <c r="AE44" s="43"/>
      <c r="AF44" s="44">
        <v>0</v>
      </c>
    </row>
    <row r="45" spans="15:32">
      <c r="P45" t="s">
        <v>58</v>
      </c>
      <c r="Q45" s="31">
        <v>300000000</v>
      </c>
      <c r="R45" s="58">
        <f t="shared" si="10"/>
        <v>300</v>
      </c>
      <c r="S45" s="31" t="s">
        <v>103</v>
      </c>
      <c r="T45" s="31">
        <v>5.28</v>
      </c>
      <c r="U45" s="31">
        <v>2.31</v>
      </c>
      <c r="V45" s="31">
        <f t="shared" ref="V45" si="15">T45</f>
        <v>5.28</v>
      </c>
      <c r="W45" s="31">
        <f t="shared" ref="W45" si="16">V45-0.55-(Y45/1000)</f>
        <v>4.58</v>
      </c>
      <c r="X45" s="49">
        <f t="shared" si="3"/>
        <v>5.0000000000000001E-3</v>
      </c>
      <c r="Y45" s="31">
        <v>150</v>
      </c>
      <c r="Z45" s="31">
        <v>40</v>
      </c>
      <c r="AA45" s="31">
        <f t="shared" ref="AA45" si="17">W45-X45*Z45</f>
        <v>4.38</v>
      </c>
      <c r="AB45" s="32" t="str">
        <f t="shared" ref="AB45" si="18">IF(AA45&gt;U45,"OK","Won't work!")</f>
        <v>OK</v>
      </c>
      <c r="AD45" s="42"/>
      <c r="AE45" s="43"/>
      <c r="AF45" s="44"/>
    </row>
    <row r="46" spans="15:32">
      <c r="Q46" s="31" t="s">
        <v>110</v>
      </c>
      <c r="R46" s="59">
        <f>SUM(R38:R45)</f>
        <v>11951.608681499998</v>
      </c>
      <c r="S46" s="31"/>
      <c r="T46" s="31"/>
      <c r="U46" s="31"/>
      <c r="V46" s="31"/>
      <c r="W46" s="31"/>
      <c r="X46" s="49"/>
      <c r="Y46" s="31" t="s">
        <v>110</v>
      </c>
      <c r="Z46" s="59">
        <f>SUM(Z36:Z45)</f>
        <v>570</v>
      </c>
      <c r="AA46" s="31"/>
      <c r="AB46" s="32"/>
      <c r="AD46" s="42" t="s">
        <v>111</v>
      </c>
      <c r="AE46" s="43"/>
      <c r="AF46" s="44">
        <f>AF43-AF44</f>
        <v>1.2</v>
      </c>
    </row>
    <row r="47" spans="15:32" ht="30">
      <c r="O47" s="57" t="s">
        <v>112</v>
      </c>
      <c r="P47" t="s">
        <v>113</v>
      </c>
      <c r="Q47" s="31">
        <v>2230140000</v>
      </c>
      <c r="R47" s="58">
        <f>Q47/(1000*1000)</f>
        <v>2230.14</v>
      </c>
      <c r="S47" s="31" t="s">
        <v>114</v>
      </c>
      <c r="T47" s="31">
        <v>5.95</v>
      </c>
      <c r="U47" s="31">
        <v>4.75</v>
      </c>
      <c r="V47" s="31">
        <f>T47</f>
        <v>5.95</v>
      </c>
      <c r="W47" s="31">
        <f>V47-0.55-(Y47/1000)</f>
        <v>5.25</v>
      </c>
      <c r="X47" s="49">
        <f>1/200</f>
        <v>5.0000000000000001E-3</v>
      </c>
      <c r="Y47" s="31">
        <v>150</v>
      </c>
      <c r="Z47" s="60">
        <v>60</v>
      </c>
      <c r="AA47" s="31">
        <f>W47-X47*Z47</f>
        <v>4.95</v>
      </c>
      <c r="AB47" s="32" t="str">
        <f>IF(AA47&gt;U47,"OK","Won't work!")</f>
        <v>OK</v>
      </c>
      <c r="AD47" s="41" t="s">
        <v>115</v>
      </c>
      <c r="AE47" s="40"/>
      <c r="AF47" s="20">
        <v>1.2</v>
      </c>
    </row>
    <row r="48" spans="15:32">
      <c r="AD48" s="41" t="s">
        <v>116</v>
      </c>
      <c r="AE48" s="40"/>
      <c r="AF48" s="45">
        <f>AF47/AF46</f>
        <v>1</v>
      </c>
    </row>
    <row r="49" spans="30:32">
      <c r="AD49" s="41" t="s">
        <v>117</v>
      </c>
      <c r="AE49" s="40"/>
      <c r="AF49" s="20">
        <v>0</v>
      </c>
    </row>
    <row r="50" spans="30:32">
      <c r="AD50" s="41" t="s">
        <v>118</v>
      </c>
      <c r="AE50" s="40"/>
      <c r="AF50" s="20">
        <v>100</v>
      </c>
    </row>
    <row r="51" spans="30:32">
      <c r="AD51" s="42" t="s">
        <v>119</v>
      </c>
      <c r="AE51" s="43" t="s">
        <v>120</v>
      </c>
      <c r="AF51" s="44">
        <v>0</v>
      </c>
    </row>
    <row r="52" spans="30:32">
      <c r="AD52" s="42" t="s">
        <v>121</v>
      </c>
      <c r="AE52" s="43" t="s">
        <v>122</v>
      </c>
      <c r="AF52" s="44">
        <v>10</v>
      </c>
    </row>
    <row r="53" spans="30:32">
      <c r="AD53" s="42" t="s">
        <v>123</v>
      </c>
      <c r="AE53" s="43" t="s">
        <v>122</v>
      </c>
      <c r="AF53" s="46">
        <v>0.66</v>
      </c>
    </row>
    <row r="54" spans="30:32">
      <c r="AD54" s="42" t="s">
        <v>124</v>
      </c>
      <c r="AE54" s="43" t="s">
        <v>125</v>
      </c>
      <c r="AF54" s="44">
        <f>AF47</f>
        <v>1.2</v>
      </c>
    </row>
    <row r="55" spans="30:32">
      <c r="AD55" s="42" t="s">
        <v>126</v>
      </c>
      <c r="AE55" s="43" t="s">
        <v>125</v>
      </c>
      <c r="AF55" s="44">
        <f>AF54</f>
        <v>1.2</v>
      </c>
    </row>
    <row r="56" spans="30:32">
      <c r="AD56" s="42" t="s">
        <v>127</v>
      </c>
      <c r="AE56" s="43" t="s">
        <v>122</v>
      </c>
      <c r="AF56" s="44">
        <v>30</v>
      </c>
    </row>
    <row r="57" spans="30:32">
      <c r="AD57" s="41" t="s">
        <v>128</v>
      </c>
      <c r="AE57" s="39" t="s">
        <v>129</v>
      </c>
      <c r="AF57" s="20">
        <v>63</v>
      </c>
    </row>
    <row r="58" spans="30:32">
      <c r="AD58" s="41" t="s">
        <v>130</v>
      </c>
      <c r="AE58" s="39" t="s">
        <v>129</v>
      </c>
      <c r="AF58" s="20">
        <v>81.62</v>
      </c>
    </row>
    <row r="59" spans="30:32">
      <c r="AD59" s="41" t="s">
        <v>131</v>
      </c>
      <c r="AE59" s="40"/>
      <c r="AF59" s="20">
        <v>5.83</v>
      </c>
    </row>
    <row r="60" spans="30:32">
      <c r="AD60" s="41" t="s">
        <v>132</v>
      </c>
      <c r="AE60" s="40"/>
      <c r="AF60" s="20">
        <v>5.0999999999999996</v>
      </c>
    </row>
    <row r="61" spans="30:32">
      <c r="AD61" s="41" t="s">
        <v>133</v>
      </c>
      <c r="AE61" s="40"/>
      <c r="AF61" s="20">
        <v>9.9</v>
      </c>
    </row>
    <row r="62" spans="30:32">
      <c r="AD62" s="41" t="s">
        <v>134</v>
      </c>
      <c r="AE62" s="40"/>
      <c r="AF62" s="20">
        <v>12.1</v>
      </c>
    </row>
    <row r="63" spans="30:32">
      <c r="AD63" s="41" t="s">
        <v>135</v>
      </c>
      <c r="AE63" s="40"/>
      <c r="AF63" s="20">
        <v>792</v>
      </c>
    </row>
    <row r="64" spans="30:32">
      <c r="AD64" s="41" t="s">
        <v>136</v>
      </c>
      <c r="AE64" s="40"/>
      <c r="AF64" s="20">
        <v>249</v>
      </c>
    </row>
    <row r="65" spans="30:32">
      <c r="AD65" s="41" t="s">
        <v>137</v>
      </c>
      <c r="AE65" s="40"/>
      <c r="AF65" s="20">
        <v>1042</v>
      </c>
    </row>
    <row r="66" spans="30:32">
      <c r="AD66" s="41" t="s">
        <v>138</v>
      </c>
      <c r="AE66" s="40"/>
      <c r="AF66" s="47">
        <f>AF61/AF42</f>
        <v>8.25E-4</v>
      </c>
    </row>
    <row r="68" spans="30:32">
      <c r="AD68" t="s">
        <v>139</v>
      </c>
      <c r="AE68" t="s">
        <v>140</v>
      </c>
      <c r="AF68">
        <v>10.905225209704096</v>
      </c>
    </row>
    <row r="69" spans="30:32">
      <c r="AD69" t="s">
        <v>141</v>
      </c>
      <c r="AE69" t="s">
        <v>142</v>
      </c>
      <c r="AF69" s="48">
        <f>AF68/AF66</f>
        <v>13218.454799641328</v>
      </c>
    </row>
  </sheetData>
  <hyperlinks>
    <hyperlink ref="L32" r:id="rId1" xr:uid="{00000000-0004-0000-0600-000000000000}"/>
    <hyperlink ref="AD37" r:id="rId2" xr:uid="{00000000-0004-0000-0600-000001000000}"/>
  </hyperlinks>
  <pageMargins left="0.7" right="0.7" top="0.75" bottom="0.75" header="0.3" footer="0.3"/>
  <pageSetup paperSize="9" orientation="portrait" horizontalDpi="1200" verticalDpi="1200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ermit File" ma:contentTypeID="0x0101000E9AD557692E154F9D2697C8C6432F76003D79BE554BA5FA4C855D1235E340D070" ma:contentTypeVersion="46" ma:contentTypeDescription="Create a new document." ma:contentTypeScope="" ma:versionID="01b83b3a289dce752c7b25bddc51690d">
  <xsd:schema xmlns:xsd="http://www.w3.org/2001/XMLSchema" xmlns:xs="http://www.w3.org/2001/XMLSchema" xmlns:p="http://schemas.microsoft.com/office/2006/metadata/properties" xmlns:ns2="8595a0ec-c146-4eeb-925a-270f4bc4be63" xmlns:ns3="662745e8-e224-48e8-a2e3-254862b8c2f5" xmlns:ns4="eebef177-55b5-4448-a5fb-28ea454417ee" xmlns:ns5="5ffd8e36-f429-4edc-ab50-c5be84842779" xmlns:ns6="78dbe001-c251-4e73-ac7d-a437e8f0ea50" targetNamespace="http://schemas.microsoft.com/office/2006/metadata/properties" ma:root="true" ma:fieldsID="db141f9221aa28c910116e132687b061" ns2:_="" ns3:_="" ns4:_="" ns5:_="" ns6:_="">
    <xsd:import namespace="8595a0ec-c146-4eeb-925a-270f4bc4be63"/>
    <xsd:import namespace="662745e8-e224-48e8-a2e3-254862b8c2f5"/>
    <xsd:import namespace="eebef177-55b5-4448-a5fb-28ea454417ee"/>
    <xsd:import namespace="5ffd8e36-f429-4edc-ab50-c5be84842779"/>
    <xsd:import namespace="78dbe001-c251-4e73-ac7d-a437e8f0ea50"/>
    <xsd:element name="properties">
      <xsd:complexType>
        <xsd:sequence>
          <xsd:element name="documentManagement">
            <xsd:complexType>
              <xsd:all>
                <xsd:element ref="ns2:d3564be703db47eda46ec138bc1ba091" minOccurs="0"/>
                <xsd:element ref="ns3:TaxCatchAll" minOccurs="0"/>
                <xsd:element ref="ns3:TaxCatchAllLabel" minOccurs="0"/>
                <xsd:element ref="ns4:DocumentDate"/>
                <xsd:element ref="ns4:EAReceivedDate"/>
                <xsd:element ref="ns4:ExternalAuthor"/>
                <xsd:element ref="ns2:c52c737aaa794145b5e1ab0b33580095" minOccurs="0"/>
                <xsd:element ref="ns2:ncb1594ff73b435992550f571a78c184" minOccurs="0"/>
                <xsd:element ref="ns2:p517ccc45a7e4674ae144f9410147bb3" minOccurs="0"/>
                <xsd:element ref="ns2:f91636ce86a943e5a85e589048b494b2" minOccurs="0"/>
                <xsd:element ref="ns4:PermitNumber"/>
                <xsd:element ref="ns4:OtherReference" minOccurs="0"/>
                <xsd:element ref="ns4:EPRNumber" minOccurs="0"/>
                <xsd:element ref="ns4:Customer_x002f_OperatorName"/>
                <xsd:element ref="ns4:SiteName"/>
                <xsd:element ref="ns4:FacilityAddress"/>
                <xsd:element ref="ns4:FacilityAddressPostcode"/>
                <xsd:element ref="ns2:ga477587807b4e8dbd9d142e03c014fa" minOccurs="0"/>
                <xsd:element ref="ns2:la34db7254a948be973d9738b9f07ba7" minOccurs="0"/>
                <xsd:element ref="ns2:bf174f8632e04660b372cf372c1956fe" minOccurs="0"/>
                <xsd:element ref="ns2:mb0b523b12654e57a98fd73f451222f6" minOccurs="0"/>
                <xsd:element ref="ns4:CessationDate" minOccurs="0"/>
                <xsd:element ref="ns4:NationalSecurity" minOccurs="0"/>
                <xsd:element ref="ns2:ed3cfd1978f244c4af5dc9d642a18018" minOccurs="0"/>
                <xsd:element ref="ns4:CurrentPermit" minOccurs="0"/>
                <xsd:element ref="ns5:EventLink" minOccurs="0"/>
                <xsd:element ref="ns2:m63bd5d2e6554c968a3f4ff9289590fe" minOccurs="0"/>
                <xsd:element ref="ns2:d22401b98bfe4ec6b8dacbec81c66a1e" minOccurs="0"/>
                <xsd:element ref="ns6:MediaServiceMetadata" minOccurs="0"/>
                <xsd:element ref="ns6:MediaServiceFastMetadata" minOccurs="0"/>
                <xsd:element ref="ns6:MediaServiceDateTaken" minOccurs="0"/>
                <xsd:element ref="ns6:MediaServiceAutoTags" minOccurs="0"/>
                <xsd:element ref="ns6:MediaServiceGenerationTime" minOccurs="0"/>
                <xsd:element ref="ns6:MediaServiceEventHashCode" minOccurs="0"/>
                <xsd:element ref="ns6:MediaServiceOCR" minOccurs="0"/>
                <xsd:element ref="ns6:MediaServiceAutoKeyPoints" minOccurs="0"/>
                <xsd:element ref="ns6:MediaServiceKeyPoints" minOccurs="0"/>
                <xsd:element ref="ns6:MediaServiceLocation" minOccurs="0"/>
                <xsd:element ref="ns6:MediaLengthInSeconds" minOccurs="0"/>
                <xsd:element ref="ns2:SharedWithUsers" minOccurs="0"/>
                <xsd:element ref="ns2:SharedWithDetails" minOccurs="0"/>
                <xsd:element ref="ns6:lcf76f155ced4ddcb4097134ff3c332f" minOccurs="0"/>
                <xsd:element ref="ns6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95a0ec-c146-4eeb-925a-270f4bc4be63" elementFormDefault="qualified">
    <xsd:import namespace="http://schemas.microsoft.com/office/2006/documentManagement/types"/>
    <xsd:import namespace="http://schemas.microsoft.com/office/infopath/2007/PartnerControls"/>
    <xsd:element name="d3564be703db47eda46ec138bc1ba091" ma:index="8" ma:taxonomy="true" ma:internalName="d3564be703db47eda46ec138bc1ba091" ma:taxonomyFieldName="ActivityGrouping" ma:displayName="Activity Grouping" ma:default="8;#Unassigned|cb01650a-31a4-4ad3-af7c-01edd0cc5fa8" ma:fieldId="{d3564be7-03db-47ed-a46e-c138bc1ba091}" ma:sspId="d1117845-93f6-4da3-abaa-fcb4fa669c78" ma:termSetId="c26d6a6f-914d-4d0c-bc0a-7a709b431a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52c737aaa794145b5e1ab0b33580095" ma:index="15" ma:taxonomy="true" ma:internalName="c52c737aaa794145b5e1ab0b33580095" ma:taxonomyFieldName="DisclosureStatus" ma:displayName="Disclosure Status" ma:fieldId="{c52c737a-aa79-4145-b5e1-ab0b33580095}" ma:sspId="d1117845-93f6-4da3-abaa-fcb4fa669c78" ma:termSetId="be5a9b7f-442f-4603-a8b8-76f5f1ec70c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cb1594ff73b435992550f571a78c184" ma:index="17" ma:taxonomy="true" ma:internalName="ncb1594ff73b435992550f571a78c184" ma:taxonomyFieldName="Regime" ma:displayName="Regime" ma:fieldId="{7cb1594f-f73b-4359-9255-0f571a78c184}" ma:taxonomyMulti="true" ma:sspId="d1117845-93f6-4da3-abaa-fcb4fa669c78" ma:termSetId="79e1bcb8-4c43-4df4-ad15-4ec7b927a8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517ccc45a7e4674ae144f9410147bb3" ma:index="19" ma:taxonomy="true" ma:internalName="p517ccc45a7e4674ae144f9410147bb3" ma:taxonomyFieldName="RegulatedActivityClass" ma:displayName="Regulated Activity Class" ma:fieldId="{9517ccc4-5a7e-4674-ae14-4f9410147bb3}" ma:taxonomyMulti="true" ma:sspId="d1117845-93f6-4da3-abaa-fcb4fa669c78" ma:termSetId="41ee975a-727d-4c90-bb75-bfa3c8eb72d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91636ce86a943e5a85e589048b494b2" ma:index="21" nillable="true" ma:taxonomy="true" ma:internalName="f91636ce86a943e5a85e589048b494b2" ma:taxonomyFieldName="RegulatedActivitySub_x002d_Class" ma:displayName="Regulated Activity Sub-Class" ma:fieldId="{f91636ce-86a9-43e5-a85e-589048b494b2}" ma:taxonomyMulti="true" ma:sspId="d1117845-93f6-4da3-abaa-fcb4fa669c78" ma:termSetId="3c5ee371-f842-4910-b55e-fca1c7c08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477587807b4e8dbd9d142e03c014fa" ma:index="30" nillable="true" ma:taxonomy="true" ma:internalName="ga477587807b4e8dbd9d142e03c014fa" ma:taxonomyFieldName="Catchment" ma:displayName="Catchment" ma:fieldId="{0a477587-807b-4e8d-bd9d-142e03c014fa}" ma:sspId="d1117845-93f6-4da3-abaa-fcb4fa669c78" ma:termSetId="a3d7cc5e-3544-4097-ac09-3626e2dfc58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34db7254a948be973d9738b9f07ba7" ma:index="32" ma:taxonomy="true" ma:internalName="la34db7254a948be973d9738b9f07ba7" ma:taxonomyFieldName="TypeofPermit" ma:displayName="Type of Permit" ma:default="32;#N/A - Do not select for New Permits|0430e4c2-ee0a-4b2d-9af6-df735aafbcb2" ma:fieldId="{5a34db72-54a9-48be-973d-9738b9f07ba7}" ma:taxonomyMulti="true" ma:sspId="d1117845-93f6-4da3-abaa-fcb4fa669c78" ma:termSetId="7d47b671-38b6-4716-ba29-cfb8e9b10e5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f174f8632e04660b372cf372c1956fe" ma:index="34" nillable="true" ma:taxonomy="true" ma:internalName="bf174f8632e04660b372cf372c1956fe" ma:taxonomyFieldName="StandardRulesID" ma:displayName="StandardRulesID" ma:fieldId="{bf174f86-32e0-4660-b372-cf372c1956fe}" ma:taxonomyMulti="true" ma:sspId="d1117845-93f6-4da3-abaa-fcb4fa669c78" ma:termSetId="8e138792-83d5-43de-b6e8-7ca5b827ccd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b0b523b12654e57a98fd73f451222f6" ma:index="36" nillable="true" ma:taxonomy="true" ma:internalName="mb0b523b12654e57a98fd73f451222f6" ma:taxonomyFieldName="CessationStatus" ma:displayName="Cessation Status" ma:fieldId="{6b0b523b-1265-4e57-a98f-d73f451222f6}" ma:sspId="d1117845-93f6-4da3-abaa-fcb4fa669c78" ma:termSetId="8efff926-82ca-4afb-81c6-bc22e4acf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3cfd1978f244c4af5dc9d642a18018" ma:index="40" nillable="true" ma:taxonomy="true" ma:internalName="ed3cfd1978f244c4af5dc9d642a18018" ma:taxonomyFieldName="MajorProjectID" ma:displayName="Major Project ID" ma:fieldId="{ed3cfd19-78f2-44c4-af5d-c9d642a18018}" ma:sspId="d1117845-93f6-4da3-abaa-fcb4fa669c78" ma:termSetId="d4a353e3-1bf8-453f-805b-242d6a6db9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63bd5d2e6554c968a3f4ff9289590fe" ma:index="44" nillable="true" ma:taxonomy="true" ma:internalName="m63bd5d2e6554c968a3f4ff9289590fe" ma:taxonomyFieldName="EventType1" ma:displayName="Event Type" ma:readOnly="false" ma:fieldId="{663bd5d2-e655-4c96-8a3f-4ff9289590fe}" ma:sspId="d1117845-93f6-4da3-abaa-fcb4fa669c78" ma:termSetId="6eb2a3b8-caae-450e-a142-afb8c0df352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2401b98bfe4ec6b8dacbec81c66a1e" ma:index="46" nillable="true" ma:taxonomy="true" ma:internalName="d22401b98bfe4ec6b8dacbec81c66a1e" ma:taxonomyFieldName="PermitDocumentType" ma:displayName="Permit Document Type" ma:readOnly="false" ma:fieldId="{d22401b9-8bfe-4ec6-b8da-cbec81c66a1e}" ma:sspId="d1117845-93f6-4da3-abaa-fcb4fa669c78" ma:termSetId="1e9654a3-ed8b-47e0-af9b-cd306150e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5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6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92e41c19-1047-4874-acff-e817b08e966f}" ma:internalName="TaxCatchAll" ma:showField="CatchAllData" ma:web="8595a0ec-c146-4eeb-925a-270f4bc4be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92e41c19-1047-4874-acff-e817b08e966f}" ma:internalName="TaxCatchAllLabel" ma:readOnly="true" ma:showField="CatchAllDataLabel" ma:web="8595a0ec-c146-4eeb-925a-270f4bc4be6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bef177-55b5-4448-a5fb-28ea454417ee" elementFormDefault="qualified">
    <xsd:import namespace="http://schemas.microsoft.com/office/2006/documentManagement/types"/>
    <xsd:import namespace="http://schemas.microsoft.com/office/infopath/2007/PartnerControls"/>
    <xsd:element name="DocumentDate" ma:index="12" ma:displayName="Document Date" ma:format="DateOnly" ma:internalName="DocumentDate">
      <xsd:simpleType>
        <xsd:restriction base="dms:DateTime"/>
      </xsd:simpleType>
    </xsd:element>
    <xsd:element name="EAReceivedDate" ma:index="13" ma:displayName="Received Date" ma:format="DateOnly" ma:internalName="EAReceivedDate">
      <xsd:simpleType>
        <xsd:restriction base="dms:DateTime"/>
      </xsd:simpleType>
    </xsd:element>
    <xsd:element name="ExternalAuthor" ma:index="14" ma:displayName="Document Author" ma:internalName="ExternalAuthor">
      <xsd:simpleType>
        <xsd:restriction base="dms:Text">
          <xsd:maxLength value="255"/>
        </xsd:restriction>
      </xsd:simpleType>
    </xsd:element>
    <xsd:element name="PermitNumber" ma:index="23" ma:displayName="Permit Number" ma:internalName="PermitNumber">
      <xsd:simpleType>
        <xsd:restriction base="dms:Text">
          <xsd:maxLength value="255"/>
        </xsd:restriction>
      </xsd:simpleType>
    </xsd:element>
    <xsd:element name="OtherReference" ma:index="24" nillable="true" ma:displayName="Other Reference" ma:internalName="OtherReference">
      <xsd:simpleType>
        <xsd:restriction base="dms:Text">
          <xsd:maxLength value="255"/>
        </xsd:restriction>
      </xsd:simpleType>
    </xsd:element>
    <xsd:element name="EPRNumber" ma:index="25" nillable="true" ma:displayName="EPR Number" ma:internalName="EPRNumber">
      <xsd:simpleType>
        <xsd:restriction base="dms:Text">
          <xsd:maxLength value="255"/>
        </xsd:restriction>
      </xsd:simpleType>
    </xsd:element>
    <xsd:element name="Customer_x002f_OperatorName" ma:index="26" ma:displayName="Customer / Operator Name" ma:internalName="Customer_x002F_OperatorName">
      <xsd:simpleType>
        <xsd:restriction base="dms:Text">
          <xsd:maxLength value="255"/>
        </xsd:restriction>
      </xsd:simpleType>
    </xsd:element>
    <xsd:element name="SiteName" ma:index="27" ma:displayName="Facility Name" ma:internalName="SiteName">
      <xsd:simpleType>
        <xsd:restriction base="dms:Text">
          <xsd:maxLength value="255"/>
        </xsd:restriction>
      </xsd:simpleType>
    </xsd:element>
    <xsd:element name="FacilityAddress" ma:index="28" ma:displayName="Facility Address" ma:internalName="FacilityAddress">
      <xsd:simpleType>
        <xsd:restriction base="dms:Note">
          <xsd:maxLength value="255"/>
        </xsd:restriction>
      </xsd:simpleType>
    </xsd:element>
    <xsd:element name="FacilityAddressPostcode" ma:index="29" ma:displayName="Facility Address Postcode" ma:internalName="FacilityAddressPostcode">
      <xsd:simpleType>
        <xsd:restriction base="dms:Text">
          <xsd:maxLength value="255"/>
        </xsd:restriction>
      </xsd:simpleType>
    </xsd:element>
    <xsd:element name="CessationDate" ma:index="38" nillable="true" ma:displayName="Cessation Date" ma:format="DateOnly" ma:internalName="CessationDate">
      <xsd:simpleType>
        <xsd:restriction base="dms:DateTime"/>
      </xsd:simpleType>
    </xsd:element>
    <xsd:element name="NationalSecurity" ma:index="39" nillable="true" ma:displayName="National Security" ma:default="No" ma:format="Dropdown" ma:internalName="NationalSecurity">
      <xsd:simpleType>
        <xsd:restriction base="dms:Choice">
          <xsd:enumeration value="Yes"/>
          <xsd:enumeration value="No"/>
        </xsd:restriction>
      </xsd:simpleType>
    </xsd:element>
    <xsd:element name="CurrentPermit" ma:index="42" nillable="true" ma:displayName="Current Permit" ma:default="N/A - Do not select for New Permits" ma:format="Dropdown" ma:internalName="CurrentPermit">
      <xsd:simpleType>
        <xsd:restriction base="dms:Choice">
          <xsd:enumeration value="Yes"/>
          <xsd:enumeration value="No"/>
          <xsd:enumeration value="N/A - Do not select for New Permit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d8e36-f429-4edc-ab50-c5be84842779" elementFormDefault="qualified">
    <xsd:import namespace="http://schemas.microsoft.com/office/2006/documentManagement/types"/>
    <xsd:import namespace="http://schemas.microsoft.com/office/infopath/2007/PartnerControls"/>
    <xsd:element name="EventLink" ma:index="43" nillable="true" ma:displayName="Event Link" ma:internalName="EventLink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dbe001-c251-4e73-ac7d-a437e8f0ea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5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51" nillable="true" ma:displayName="Tags" ma:internalName="MediaServiceAutoTags" ma:readOnly="true">
      <xsd:simpleType>
        <xsd:restriction base="dms:Text"/>
      </xsd:simpleType>
    </xsd:element>
    <xsd:element name="MediaServiceGenerationTime" ma:index="5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5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5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5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57" nillable="true" ma:displayName="Location" ma:internalName="MediaServiceLocation" ma:readOnly="true">
      <xsd:simpleType>
        <xsd:restriction base="dms:Text"/>
      </xsd:simpleType>
    </xsd:element>
    <xsd:element name="MediaLengthInSeconds" ma:index="5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62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6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AReceivedDate xmlns="eebef177-55b5-4448-a5fb-28ea454417ee">2022-09-18T23:00:00+00:00</EAReceivedDate>
    <c52c737aaa794145b5e1ab0b33580095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Register</TermName>
          <TermId xmlns="http://schemas.microsoft.com/office/infopath/2007/PartnerControls">f1fcf6a6-5d97-4f1d-964e-a2f916eb1f18</TermId>
        </TermInfo>
      </Terms>
    </c52c737aaa794145b5e1ab0b33580095>
    <PermitNumber xmlns="eebef177-55b5-4448-a5fb-28ea454417ee">epr-zp3031lj</PermitNumber>
    <la34db7254a948be973d9738b9f07ba7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N/A - Do not select for New Permits</TermName>
          <TermId xmlns="http://schemas.microsoft.com/office/infopath/2007/PartnerControls">0430e4c2-ee0a-4b2d-9af6-df735aafbcb2</TermId>
        </TermInfo>
      </Terms>
    </la34db7254a948be973d9738b9f07ba7>
    <CessationDate xmlns="eebef177-55b5-4448-a5fb-28ea454417ee" xsi:nil="true"/>
    <NationalSecurity xmlns="eebef177-55b5-4448-a5fb-28ea454417ee">No</NationalSecurity>
    <OtherReference xmlns="eebef177-55b5-4448-a5fb-28ea454417ee">ZP3031LJ</OtherReference>
    <EventLink xmlns="5ffd8e36-f429-4edc-ab50-c5be84842779" xsi:nil="true"/>
    <d22401b98bfe4ec6b8dacbec81c66a1e xmlns="8595a0ec-c146-4eeb-925a-270f4bc4be63">
      <Terms xmlns="http://schemas.microsoft.com/office/infopath/2007/PartnerControls"/>
    </d22401b98bfe4ec6b8dacbec81c66a1e>
    <Customer_x002f_OperatorName xmlns="eebef177-55b5-4448-a5fb-28ea454417ee">United Utilities Water Limited</Customer_x002f_OperatorName>
    <lcf76f155ced4ddcb4097134ff3c332f xmlns="78dbe001-c251-4e73-ac7d-a437e8f0ea50">
      <Terms xmlns="http://schemas.microsoft.com/office/infopath/2007/PartnerControls"/>
    </lcf76f155ced4ddcb4097134ff3c332f>
    <ncb1594ff73b435992550f571a78c184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EPR</TermName>
          <TermId xmlns="http://schemas.microsoft.com/office/infopath/2007/PartnerControls">0e5af97d-1a8c-4d8f-a20b-528a11cab1f6</TermId>
        </TermInfo>
      </Terms>
    </ncb1594ff73b435992550f571a78c184>
    <DocumentDate xmlns="eebef177-55b5-4448-a5fb-28ea454417ee">2022-09-18T23:00:00+00:00</DocumentDate>
    <f91636ce86a943e5a85e589048b494b2 xmlns="8595a0ec-c146-4eeb-925a-270f4bc4be63">
      <Terms xmlns="http://schemas.microsoft.com/office/infopath/2007/PartnerControls"/>
    </f91636ce86a943e5a85e589048b494b2>
    <bf174f8632e04660b372cf372c1956fe xmlns="8595a0ec-c146-4eeb-925a-270f4bc4be63">
      <Terms xmlns="http://schemas.microsoft.com/office/infopath/2007/PartnerControls"/>
    </bf174f8632e04660b372cf372c1956fe>
    <mb0b523b12654e57a98fd73f451222f6 xmlns="8595a0ec-c146-4eeb-925a-270f4bc4be63">
      <Terms xmlns="http://schemas.microsoft.com/office/infopath/2007/PartnerControls"/>
    </mb0b523b12654e57a98fd73f451222f6>
    <CurrentPermit xmlns="eebef177-55b5-4448-a5fb-28ea454417ee">N/A - Do not select for New Permits</CurrentPermit>
    <EPRNumber xmlns="eebef177-55b5-4448-a5fb-28ea454417ee">EPR/ZP3031LJ/V004</EPRNumber>
    <ed3cfd1978f244c4af5dc9d642a18018 xmlns="8595a0ec-c146-4eeb-925a-270f4bc4be63">
      <Terms xmlns="http://schemas.microsoft.com/office/infopath/2007/PartnerControls"/>
    </ed3cfd1978f244c4af5dc9d642a18018>
    <d3564be703db47eda46ec138bc1ba091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Application ＆ Associated Docs</TermName>
          <TermId xmlns="http://schemas.microsoft.com/office/infopath/2007/PartnerControls">5eadfd3c-6deb-44e1-b7e1-16accd427bec</TermId>
        </TermInfo>
      </Terms>
    </d3564be703db47eda46ec138bc1ba091>
    <FacilityAddressPostcode xmlns="eebef177-55b5-4448-a5fb-28ea454417ee">CH4 5JA</FacilityAddressPostcode>
    <TaxCatchAll xmlns="662745e8-e224-48e8-a2e3-254862b8c2f5">
      <Value>181</Value>
      <Value>12</Value>
      <Value>10</Value>
      <Value>9</Value>
      <Value>38</Value>
    </TaxCatchAll>
    <ExternalAuthor xmlns="eebef177-55b5-4448-a5fb-28ea454417ee">United Utilities Water Limited</ExternalAuthor>
    <SiteName xmlns="eebef177-55b5-4448-a5fb-28ea454417ee">Ellesmere Port WwTW Sludge Treatment Facility</SiteName>
    <m63bd5d2e6554c968a3f4ff9289590fe xmlns="8595a0ec-c146-4eeb-925a-270f4bc4be63">
      <Terms xmlns="http://schemas.microsoft.com/office/infopath/2007/PartnerControls"/>
    </m63bd5d2e6554c968a3f4ff9289590fe>
    <p517ccc45a7e4674ae144f9410147bb3 xmlns="8595a0ec-c146-4eeb-925a-270f4bc4be63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Installations</TermName>
          <TermId xmlns="http://schemas.microsoft.com/office/infopath/2007/PartnerControls">645f1c9c-65df-490a-9ce3-4a2aa7c5ff7f</TermId>
        </TermInfo>
      </Terms>
    </p517ccc45a7e4674ae144f9410147bb3>
    <ga477587807b4e8dbd9d142e03c014fa xmlns="8595a0ec-c146-4eeb-925a-270f4bc4be63">
      <Terms xmlns="http://schemas.microsoft.com/office/infopath/2007/PartnerControls"/>
    </ga477587807b4e8dbd9d142e03c014fa>
    <FacilityAddress xmlns="eebef177-55b5-4448-a5fb-28ea454417ee">Ellesmere Port Waste Water Treatment Works  Little Stanney   Ellesmere Port   CH4 5JA</FacilityAddress>
  </documentManagement>
</p:properties>
</file>

<file path=customXml/itemProps1.xml><?xml version="1.0" encoding="utf-8"?>
<ds:datastoreItem xmlns:ds="http://schemas.openxmlformats.org/officeDocument/2006/customXml" ds:itemID="{D812A162-1FF9-433B-888D-EA81920C0D00}"/>
</file>

<file path=customXml/itemProps2.xml><?xml version="1.0" encoding="utf-8"?>
<ds:datastoreItem xmlns:ds="http://schemas.openxmlformats.org/officeDocument/2006/customXml" ds:itemID="{4AE9FCDC-172D-4CC6-ACB0-A78D0D133254}"/>
</file>

<file path=customXml/itemProps3.xml><?xml version="1.0" encoding="utf-8"?>
<ds:datastoreItem xmlns:ds="http://schemas.openxmlformats.org/officeDocument/2006/customXml" ds:itemID="{18B4DDF3-64A8-4137-AAAF-150520A265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>_ProjectWise Administrator *DO NOT DELETE/MODIFY*</Manager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UU Excel Cover Sheet</dc:title>
  <dc:subject/>
  <dc:creator>Yarnold, Gregg</dc:creator>
  <cp:keywords/>
  <dc:description/>
  <cp:lastModifiedBy>andrew.padgett@uuplc.co.uk</cp:lastModifiedBy>
  <cp:revision/>
  <dcterms:created xsi:type="dcterms:W3CDTF">2015-11-06T14:26:36Z</dcterms:created>
  <dcterms:modified xsi:type="dcterms:W3CDTF">2022-09-15T07:31:16Z</dcterms:modified>
  <cp:category>A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_TITLE_LINE_1">
    <vt:lpwstr>---</vt:lpwstr>
  </property>
  <property fmtid="{D5CDD505-2E9C-101B-9397-08002B2CF9AE}" pid="3" name="TB_TITLE_LINE_2">
    <vt:lpwstr>---</vt:lpwstr>
  </property>
  <property fmtid="{D5CDD505-2E9C-101B-9397-08002B2CF9AE}" pid="4" name="TB_TITLE_LINE_3">
    <vt:lpwstr>---</vt:lpwstr>
  </property>
  <property fmtid="{D5CDD505-2E9C-101B-9397-08002B2CF9AE}" pid="5" name="TB_TITLE_LINE_4">
    <vt:lpwstr>---</vt:lpwstr>
  </property>
  <property fmtid="{D5CDD505-2E9C-101B-9397-08002B2CF9AE}" pid="6" name="PW_ASSET_DESC">
    <vt:lpwstr>---</vt:lpwstr>
  </property>
  <property fmtid="{D5CDD505-2E9C-101B-9397-08002B2CF9AE}" pid="7" name="RV_REV_1">
    <vt:lpwstr>---</vt:lpwstr>
  </property>
  <property fmtid="{D5CDD505-2E9C-101B-9397-08002B2CF9AE}" pid="8" name="TB_STATUS">
    <vt:lpwstr>---</vt:lpwstr>
  </property>
  <property fmtid="{D5CDD505-2E9C-101B-9397-08002B2CF9AE}" pid="9" name="TB_SUITABILITY">
    <vt:lpwstr>---</vt:lpwstr>
  </property>
  <property fmtid="{D5CDD505-2E9C-101B-9397-08002B2CF9AE}" pid="10" name="PW_SUITABILITY">
    <vt:lpwstr>---</vt:lpwstr>
  </property>
  <property fmtid="{D5CDD505-2E9C-101B-9397-08002B2CF9AE}" pid="11" name="TB_DRAWN_BY">
    <vt:lpwstr>---</vt:lpwstr>
  </property>
  <property fmtid="{D5CDD505-2E9C-101B-9397-08002B2CF9AE}" pid="12" name="TB_CHECKED_BY">
    <vt:lpwstr>---</vt:lpwstr>
  </property>
  <property fmtid="{D5CDD505-2E9C-101B-9397-08002B2CF9AE}" pid="13" name="TB_APPROVED_BY">
    <vt:lpwstr>---</vt:lpwstr>
  </property>
  <property fmtid="{D5CDD505-2E9C-101B-9397-08002B2CF9AE}" pid="14" name="TB_APPROVED_DATE">
    <vt:lpwstr>---</vt:lpwstr>
  </property>
  <property fmtid="{D5CDD505-2E9C-101B-9397-08002B2CF9AE}" pid="15" name="FI_ASSET_CODE">
    <vt:lpwstr>---</vt:lpwstr>
  </property>
  <property fmtid="{D5CDD505-2E9C-101B-9397-08002B2CF9AE}" pid="16" name="RV_NOTE_1">
    <vt:lpwstr>---</vt:lpwstr>
  </property>
  <property fmtid="{D5CDD505-2E9C-101B-9397-08002B2CF9AE}" pid="17" name="TB_FILE_ID">
    <vt:lpwstr>---</vt:lpwstr>
  </property>
  <property fmtid="{D5CDD505-2E9C-101B-9397-08002B2CF9AE}" pid="18" name="Folder_Number">
    <vt:lpwstr>00098</vt:lpwstr>
  </property>
  <property fmtid="{D5CDD505-2E9C-101B-9397-08002B2CF9AE}" pid="19" name="Folder_Code">
    <vt:lpwstr/>
  </property>
  <property fmtid="{D5CDD505-2E9C-101B-9397-08002B2CF9AE}" pid="20" name="Folder_Name">
    <vt:lpwstr>Office Document Templates</vt:lpwstr>
  </property>
  <property fmtid="{D5CDD505-2E9C-101B-9397-08002B2CF9AE}" pid="21" name="Folder_Description">
    <vt:lpwstr/>
  </property>
  <property fmtid="{D5CDD505-2E9C-101B-9397-08002B2CF9AE}" pid="22" name="/Folder_Name/">
    <vt:lpwstr>Templates/Office Document Templates</vt:lpwstr>
  </property>
  <property fmtid="{D5CDD505-2E9C-101B-9397-08002B2CF9AE}" pid="23" name="/Folder_Description/">
    <vt:lpwstr>Location for all template documents</vt:lpwstr>
  </property>
  <property fmtid="{D5CDD505-2E9C-101B-9397-08002B2CF9AE}" pid="24" name="Folder_Version">
    <vt:lpwstr/>
  </property>
  <property fmtid="{D5CDD505-2E9C-101B-9397-08002B2CF9AE}" pid="25" name="Folder_VersionSeq">
    <vt:lpwstr/>
  </property>
  <property fmtid="{D5CDD505-2E9C-101B-9397-08002B2CF9AE}" pid="26" name="Folder_Manager">
    <vt:lpwstr>_admin_31081</vt:lpwstr>
  </property>
  <property fmtid="{D5CDD505-2E9C-101B-9397-08002B2CF9AE}" pid="27" name="Folder_ManagerDesc">
    <vt:lpwstr>_ProjectWise Administrator *DO NOT DELETE/MODIFY*</vt:lpwstr>
  </property>
  <property fmtid="{D5CDD505-2E9C-101B-9397-08002B2CF9AE}" pid="28" name="Folder_Storage">
    <vt:lpwstr>Storage</vt:lpwstr>
  </property>
  <property fmtid="{D5CDD505-2E9C-101B-9397-08002B2CF9AE}" pid="29" name="Folder_StorageDesc">
    <vt:lpwstr>Storage</vt:lpwstr>
  </property>
  <property fmtid="{D5CDD505-2E9C-101B-9397-08002B2CF9AE}" pid="30" name="Folder_Creator">
    <vt:lpwstr>_admin_31081</vt:lpwstr>
  </property>
  <property fmtid="{D5CDD505-2E9C-101B-9397-08002B2CF9AE}" pid="31" name="Folder_CreatorDesc">
    <vt:lpwstr>_ProjectWise Administrator *DO NOT DELETE/MODIFY*</vt:lpwstr>
  </property>
  <property fmtid="{D5CDD505-2E9C-101B-9397-08002B2CF9AE}" pid="32" name="Folder_CreateDate">
    <vt:lpwstr>10.22.2014 04:02 PM</vt:lpwstr>
  </property>
  <property fmtid="{D5CDD505-2E9C-101B-9397-08002B2CF9AE}" pid="33" name="Folder_Updater">
    <vt:lpwstr>_admin_31081</vt:lpwstr>
  </property>
  <property fmtid="{D5CDD505-2E9C-101B-9397-08002B2CF9AE}" pid="34" name="Folder_UpdaterDesc">
    <vt:lpwstr>_ProjectWise Administrator *DO NOT DELETE/MODIFY*</vt:lpwstr>
  </property>
  <property fmtid="{D5CDD505-2E9C-101B-9397-08002B2CF9AE}" pid="35" name="Folder_UpdateDate">
    <vt:lpwstr>10.22.2014 04:02 PM</vt:lpwstr>
  </property>
  <property fmtid="{D5CDD505-2E9C-101B-9397-08002B2CF9AE}" pid="36" name="Document_Number">
    <vt:lpwstr>12</vt:lpwstr>
  </property>
  <property fmtid="{D5CDD505-2E9C-101B-9397-08002B2CF9AE}" pid="37" name="Document_Name">
    <vt:lpwstr>UU Excel Cover Sheet.xlsx</vt:lpwstr>
  </property>
  <property fmtid="{D5CDD505-2E9C-101B-9397-08002B2CF9AE}" pid="38" name="Document_FileName">
    <vt:lpwstr>UU Excel Cover Sheet.xlsx</vt:lpwstr>
  </property>
  <property fmtid="{D5CDD505-2E9C-101B-9397-08002B2CF9AE}" pid="39" name="Document_Version">
    <vt:lpwstr>A</vt:lpwstr>
  </property>
  <property fmtid="{D5CDD505-2E9C-101B-9397-08002B2CF9AE}" pid="40" name="Document_VersionSeq">
    <vt:lpwstr>0</vt:lpwstr>
  </property>
  <property fmtid="{D5CDD505-2E9C-101B-9397-08002B2CF9AE}" pid="41" name="Document_Creator">
    <vt:lpwstr/>
  </property>
  <property fmtid="{D5CDD505-2E9C-101B-9397-08002B2CF9AE}" pid="42" name="Document_CreatorDesc">
    <vt:lpwstr/>
  </property>
  <property fmtid="{D5CDD505-2E9C-101B-9397-08002B2CF9AE}" pid="43" name="Document_CreateDate">
    <vt:lpwstr/>
  </property>
  <property fmtid="{D5CDD505-2E9C-101B-9397-08002B2CF9AE}" pid="44" name="Document_Updater">
    <vt:lpwstr/>
  </property>
  <property fmtid="{D5CDD505-2E9C-101B-9397-08002B2CF9AE}" pid="45" name="Document_UpdaterDesc">
    <vt:lpwstr/>
  </property>
  <property fmtid="{D5CDD505-2E9C-101B-9397-08002B2CF9AE}" pid="46" name="Document_UpdateDate">
    <vt:lpwstr/>
  </property>
  <property fmtid="{D5CDD505-2E9C-101B-9397-08002B2CF9AE}" pid="47" name="Document_Size">
    <vt:lpwstr/>
  </property>
  <property fmtid="{D5CDD505-2E9C-101B-9397-08002B2CF9AE}" pid="48" name="Document_Storage">
    <vt:lpwstr/>
  </property>
  <property fmtid="{D5CDD505-2E9C-101B-9397-08002B2CF9AE}" pid="49" name="Document_StorageDesc">
    <vt:lpwstr/>
  </property>
  <property fmtid="{D5CDD505-2E9C-101B-9397-08002B2CF9AE}" pid="50" name="Document_Department">
    <vt:lpwstr/>
  </property>
  <property fmtid="{D5CDD505-2E9C-101B-9397-08002B2CF9AE}" pid="51" name="Document_DepartmentDesc">
    <vt:lpwstr/>
  </property>
  <property fmtid="{D5CDD505-2E9C-101B-9397-08002B2CF9AE}" pid="52" name="ContentTypeId">
    <vt:lpwstr>0x0101000E9AD557692E154F9D2697C8C6432F76003D79BE554BA5FA4C855D1235E340D070</vt:lpwstr>
  </property>
  <property fmtid="{D5CDD505-2E9C-101B-9397-08002B2CF9AE}" pid="53" name="PermitDocumentType">
    <vt:lpwstr/>
  </property>
  <property fmtid="{D5CDD505-2E9C-101B-9397-08002B2CF9AE}" pid="54" name="MediaServiceImageTags">
    <vt:lpwstr/>
  </property>
  <property fmtid="{D5CDD505-2E9C-101B-9397-08002B2CF9AE}" pid="55" name="TypeofPermit">
    <vt:lpwstr>9;#N/A - Do not select for New Permits|0430e4c2-ee0a-4b2d-9af6-df735aafbcb2</vt:lpwstr>
  </property>
  <property fmtid="{D5CDD505-2E9C-101B-9397-08002B2CF9AE}" pid="56" name="DisclosureStatus">
    <vt:lpwstr>181;#Public Register|f1fcf6a6-5d97-4f1d-964e-a2f916eb1f18</vt:lpwstr>
  </property>
  <property fmtid="{D5CDD505-2E9C-101B-9397-08002B2CF9AE}" pid="57" name="ActivityGrouping">
    <vt:lpwstr>12;#Application ＆ Associated Docs|5eadfd3c-6deb-44e1-b7e1-16accd427bec</vt:lpwstr>
  </property>
  <property fmtid="{D5CDD505-2E9C-101B-9397-08002B2CF9AE}" pid="58" name="Catchment">
    <vt:lpwstr/>
  </property>
  <property fmtid="{D5CDD505-2E9C-101B-9397-08002B2CF9AE}" pid="59" name="MajorProjectID">
    <vt:lpwstr/>
  </property>
  <property fmtid="{D5CDD505-2E9C-101B-9397-08002B2CF9AE}" pid="60" name="StandardRulesID">
    <vt:lpwstr/>
  </property>
  <property fmtid="{D5CDD505-2E9C-101B-9397-08002B2CF9AE}" pid="61" name="CessationStatus">
    <vt:lpwstr/>
  </property>
  <property fmtid="{D5CDD505-2E9C-101B-9397-08002B2CF9AE}" pid="62" name="Regime">
    <vt:lpwstr>10;#EPR|0e5af97d-1a8c-4d8f-a20b-528a11cab1f6</vt:lpwstr>
  </property>
  <property fmtid="{D5CDD505-2E9C-101B-9397-08002B2CF9AE}" pid="63" name="RegulatedActivitySub-Class">
    <vt:lpwstr/>
  </property>
  <property fmtid="{D5CDD505-2E9C-101B-9397-08002B2CF9AE}" pid="64" name="EventType1">
    <vt:lpwstr/>
  </property>
  <property fmtid="{D5CDD505-2E9C-101B-9397-08002B2CF9AE}" pid="65" name="RegulatedActivityClass">
    <vt:lpwstr>38;#Installations|645f1c9c-65df-490a-9ce3-4a2aa7c5ff7f</vt:lpwstr>
  </property>
</Properties>
</file>