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4"/>
  </bookViews>
  <sheets>
    <sheet name="Read me" sheetId="1" r:id="rId1"/>
    <sheet name="Power generation backup" sheetId="2" r:id="rId2"/>
    <sheet name="Waste SML" sheetId="3" r:id="rId3"/>
    <sheet name="DfR" sheetId="4" r:id="rId4"/>
    <sheet name="Tool" sheetId="5" r:id="rId5"/>
    <sheet name="Comments " sheetId="6" r:id="rId6"/>
    <sheet name="Comments" sheetId="7" state="veryHidden" r:id="rId7"/>
    <sheet name="ValidationLists" sheetId="8" state="veryHidden" r:id="rId8"/>
  </sheets>
  <definedNames>
    <definedName name="Activity_containment">'ValidationLists'!$B$3:$C$7</definedName>
    <definedName name="Activity_type">'ValidationLists'!$B$10:$C$30</definedName>
    <definedName name="distance_r">'Tool'!$C$10</definedName>
    <definedName name="Nearest_rec_dist">'ValidationLists'!$B$38:$C$39</definedName>
    <definedName name="Night_operation">'ValidationLists'!$B$53:$C$55</definedName>
    <definedName name="OLE_LINK1" localSheetId="0">'Read me'!$A$2</definedName>
    <definedName name="Operation_size">'ValidationLists'!$B$32:$C$34</definedName>
    <definedName name="_xlnm.Print_Area" localSheetId="4">'Tool'!$B$6:$B$12</definedName>
    <definedName name="_xlnm.Print_Area" localSheetId="7">'ValidationLists'!$B$1:$C$55</definedName>
    <definedName name="Rec_disto_mainsource">'ValidationLists'!$B$47:$C$50</definedName>
    <definedName name="Rec_location">'ValidationLists'!$B$41:$C$44</definedName>
    <definedName name="Thermal_input">'Tool'!$H$6</definedName>
  </definedNames>
  <calcPr fullCalcOnLoad="1"/>
</workbook>
</file>

<file path=xl/comments5.xml><?xml version="1.0" encoding="utf-8"?>
<comments xmlns="http://schemas.openxmlformats.org/spreadsheetml/2006/main">
  <authors>
    <author>SJSCOTT</author>
    <author>Registered User</author>
  </authors>
  <commentList>
    <comment ref="B9" authorId="0">
      <text>
        <r>
          <rPr>
            <b/>
            <sz val="9"/>
            <rFont val="Tahoma"/>
            <family val="2"/>
          </rPr>
          <t>SJSCOTT:</t>
        </r>
        <r>
          <rPr>
            <sz val="9"/>
            <rFont val="Tahoma"/>
            <family val="2"/>
          </rPr>
          <t xml:space="preserve">
use your judgement based on your experience of other sites of the same type, if in doubt check with your SPO. For waste site sizes see Waste SML sheet.</t>
        </r>
      </text>
    </comment>
    <comment ref="B10" authorId="1">
      <text>
        <r>
          <rPr>
            <b/>
            <sz val="9"/>
            <rFont val="Tahoma"/>
            <family val="0"/>
          </rPr>
          <t>Registered User:</t>
        </r>
        <r>
          <rPr>
            <sz val="9"/>
            <rFont val="Tahoma"/>
            <family val="0"/>
          </rPr>
          <t xml:space="preserve">
must be more than 1m</t>
        </r>
      </text>
    </comment>
  </commentList>
</comments>
</file>

<file path=xl/sharedStrings.xml><?xml version="1.0" encoding="utf-8"?>
<sst xmlns="http://schemas.openxmlformats.org/spreadsheetml/2006/main" count="81" uniqueCount="73">
  <si>
    <t>STEP 1</t>
  </si>
  <si>
    <t>STEP 2</t>
  </si>
  <si>
    <t>ACTIVITY CRITERIA</t>
  </si>
  <si>
    <t>SCORE</t>
  </si>
  <si>
    <t>activity containment</t>
  </si>
  <si>
    <t>wholly indoors, no significant external delivery traffic</t>
  </si>
  <si>
    <t>mainly indoors, some external delivery and goods handling</t>
  </si>
  <si>
    <t>mainly indoors, external delivery, goods handling and storage</t>
  </si>
  <si>
    <t xml:space="preserve">mainly outdoors with external delivery, goods handling and storage </t>
  </si>
  <si>
    <t>mainly outdoors with external delivery, goods handling, storage &amp; processing</t>
  </si>
  <si>
    <t xml:space="preserve">activity type (score from NIRS noise data) </t>
  </si>
  <si>
    <t>power generation</t>
  </si>
  <si>
    <t>composting</t>
  </si>
  <si>
    <t>soil and aggregates</t>
  </si>
  <si>
    <t>ELV</t>
  </si>
  <si>
    <t>scrap metal</t>
  </si>
  <si>
    <t>RECEPTOR CRITERIA</t>
  </si>
  <si>
    <t>Nearest Receptor distance (m)</t>
  </si>
  <si>
    <t>Receptor location</t>
  </si>
  <si>
    <t>rural</t>
  </si>
  <si>
    <t>suburban</t>
  </si>
  <si>
    <t>urban</t>
  </si>
  <si>
    <t>inner city</t>
  </si>
  <si>
    <t>Receptor proximity to other major noise source, e.g. busy road, other industrial activities (m)</t>
  </si>
  <si>
    <t>&lt; 50 m</t>
  </si>
  <si>
    <t>50 - 100</t>
  </si>
  <si>
    <t>100 - 200</t>
  </si>
  <si>
    <t>&gt; 200</t>
  </si>
  <si>
    <t>Activity Containment</t>
  </si>
  <si>
    <t>EVALUATION</t>
  </si>
  <si>
    <t>Activity Type</t>
  </si>
  <si>
    <t>Operation size</t>
  </si>
  <si>
    <t>small</t>
  </si>
  <si>
    <t>medium</t>
  </si>
  <si>
    <t>large</t>
  </si>
  <si>
    <t>Operation Size</t>
  </si>
  <si>
    <t>Operation at night</t>
  </si>
  <si>
    <t>OPERATION AT NIGHT</t>
  </si>
  <si>
    <t>YES</t>
  </si>
  <si>
    <t>NO</t>
  </si>
  <si>
    <t>chemical manufacturing</t>
  </si>
  <si>
    <t>energy from waste</t>
  </si>
  <si>
    <t>food processing</t>
  </si>
  <si>
    <t>landfill</t>
  </si>
  <si>
    <t>glass recycling</t>
  </si>
  <si>
    <t>other</t>
  </si>
  <si>
    <t>waste recycling/ transfer/ treatment</t>
  </si>
  <si>
    <t>wood recycling/ processing</t>
  </si>
  <si>
    <t>YES but ENCLOSED</t>
  </si>
  <si>
    <t>Score for distance from boundary site to nearest receptor</t>
  </si>
  <si>
    <t>(linked to input distance_r at the 'User' sheet)</t>
  </si>
  <si>
    <t>waste recycling/ transfer/ treatment of predominantly hard materials</t>
  </si>
  <si>
    <t>anaerobic digestion</t>
  </si>
  <si>
    <t>ferrous and non-ferrous metal manufacture, handling &amp; stocking</t>
  </si>
  <si>
    <t>waste transfer &amp; storage with no processing</t>
  </si>
  <si>
    <t>Date</t>
  </si>
  <si>
    <t>Comments</t>
  </si>
  <si>
    <t xml:space="preserve">power generation backup/ peaking </t>
  </si>
  <si>
    <t>STEP 3</t>
  </si>
  <si>
    <t>Select from the drop-down lists</t>
  </si>
  <si>
    <t>QUALITATIVE NOISE SCREENING ASSESSMENT TOOL (QNST)</t>
  </si>
  <si>
    <t>Note that you need to reset the tool everytime you change a parameter or do a new screening.</t>
  </si>
  <si>
    <t>landfill with waste processing</t>
  </si>
  <si>
    <t>Input distance from site to the nearest residential receptor (m)</t>
  </si>
  <si>
    <t>Residential receptor Location</t>
  </si>
  <si>
    <r>
      <t xml:space="preserve">Residential receptor proximity to other major noise source (m) </t>
    </r>
    <r>
      <rPr>
        <sz val="9"/>
        <color indexed="8"/>
        <rFont val="Arial"/>
        <family val="2"/>
      </rPr>
      <t>e.g. busy road, other industrial activities, etc.</t>
    </r>
  </si>
  <si>
    <t>Before use copy to workspace. After use save to EDRM in Excel 97 - 03 format with QNST in subject/ title field.</t>
  </si>
  <si>
    <t>DfR no waste processing</t>
  </si>
  <si>
    <t>DfR with waste processing</t>
  </si>
  <si>
    <t xml:space="preserve">90,000 m3 of waste over 12 years. </t>
  </si>
  <si>
    <t>7500 m3 per year</t>
  </si>
  <si>
    <t>est. 15,000 tonnes per year</t>
  </si>
  <si>
    <t>NIA and NMP are not required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</si>
</sst>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8">
    <font>
      <sz val="11"/>
      <color theme="1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rgb="FF0000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8" borderId="10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50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8" borderId="10" xfId="0" applyFont="1" applyFill="1" applyBorder="1" applyAlignment="1">
      <alignment horizontal="center"/>
    </xf>
    <xf numFmtId="0" fontId="51" fillId="8" borderId="10" xfId="0" applyFont="1" applyFill="1" applyBorder="1" applyAlignment="1">
      <alignment/>
    </xf>
    <xf numFmtId="0" fontId="50" fillId="8" borderId="10" xfId="0" applyFont="1" applyFill="1" applyBorder="1" applyAlignment="1">
      <alignment/>
    </xf>
    <xf numFmtId="0" fontId="51" fillId="8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48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/>
    </xf>
    <xf numFmtId="1" fontId="49" fillId="33" borderId="10" xfId="0" applyNumberFormat="1" applyFont="1" applyFill="1" applyBorder="1" applyAlignment="1">
      <alignment horizontal="center"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 applyProtection="1">
      <alignment vertical="center" wrapText="1"/>
      <protection locked="0"/>
    </xf>
    <xf numFmtId="0" fontId="53" fillId="34" borderId="0" xfId="0" applyFont="1" applyFill="1" applyAlignment="1" applyProtection="1">
      <alignment vertical="center"/>
      <protection locked="0"/>
    </xf>
    <xf numFmtId="0" fontId="54" fillId="34" borderId="0" xfId="0" applyFont="1" applyFill="1" applyAlignment="1">
      <alignment vertical="center"/>
    </xf>
    <xf numFmtId="0" fontId="54" fillId="34" borderId="0" xfId="0" applyFont="1" applyFill="1" applyBorder="1" applyAlignment="1">
      <alignment vertical="center"/>
    </xf>
    <xf numFmtId="0" fontId="54" fillId="34" borderId="0" xfId="0" applyFont="1" applyFill="1" applyAlignment="1" applyProtection="1">
      <alignment vertical="center" wrapText="1"/>
      <protection locked="0"/>
    </xf>
    <xf numFmtId="0" fontId="54" fillId="34" borderId="0" xfId="0" applyFont="1" applyFill="1" applyAlignment="1" applyProtection="1">
      <alignment vertical="center"/>
      <protection locked="0"/>
    </xf>
    <xf numFmtId="0" fontId="54" fillId="34" borderId="0" xfId="0" applyFont="1" applyFill="1" applyBorder="1" applyAlignment="1" applyProtection="1">
      <alignment vertical="center"/>
      <protection locked="0"/>
    </xf>
    <xf numFmtId="0" fontId="55" fillId="34" borderId="0" xfId="0" applyFont="1" applyFill="1" applyAlignment="1">
      <alignment vertical="center"/>
    </xf>
    <xf numFmtId="0" fontId="55" fillId="5" borderId="11" xfId="0" applyFont="1" applyFill="1" applyBorder="1" applyAlignment="1" applyProtection="1">
      <alignment vertical="center" wrapText="1"/>
      <protection locked="0"/>
    </xf>
    <xf numFmtId="0" fontId="55" fillId="5" borderId="12" xfId="0" applyFont="1" applyFill="1" applyBorder="1" applyAlignment="1" applyProtection="1">
      <alignment vertical="center" wrapText="1"/>
      <protection locked="0"/>
    </xf>
    <xf numFmtId="0" fontId="55" fillId="5" borderId="12" xfId="0" applyFont="1" applyFill="1" applyBorder="1" applyAlignment="1" applyProtection="1">
      <alignment horizontal="left" vertical="center" wrapText="1"/>
      <protection locked="0"/>
    </xf>
    <xf numFmtId="0" fontId="55" fillId="5" borderId="13" xfId="0" applyFont="1" applyFill="1" applyBorder="1" applyAlignment="1" applyProtection="1">
      <alignment vertical="center" wrapText="1"/>
      <protection locked="0"/>
    </xf>
    <xf numFmtId="0" fontId="55" fillId="34" borderId="0" xfId="0" applyFont="1" applyFill="1" applyBorder="1" applyAlignment="1" applyProtection="1">
      <alignment vertical="center"/>
      <protection locked="0"/>
    </xf>
    <xf numFmtId="0" fontId="56" fillId="34" borderId="0" xfId="0" applyFont="1" applyFill="1" applyBorder="1" applyAlignment="1" applyProtection="1">
      <alignment vertical="center"/>
      <protection/>
    </xf>
    <xf numFmtId="0" fontId="55" fillId="34" borderId="0" xfId="0" applyFont="1" applyFill="1" applyBorder="1" applyAlignment="1" applyProtection="1">
      <alignment vertical="center"/>
      <protection/>
    </xf>
    <xf numFmtId="0" fontId="56" fillId="34" borderId="11" xfId="0" applyFont="1" applyFill="1" applyBorder="1" applyAlignment="1" applyProtection="1">
      <alignment vertical="center" wrapText="1"/>
      <protection/>
    </xf>
    <xf numFmtId="0" fontId="56" fillId="34" borderId="12" xfId="0" applyFont="1" applyFill="1" applyBorder="1" applyAlignment="1" applyProtection="1">
      <alignment vertical="center" wrapText="1"/>
      <protection/>
    </xf>
    <xf numFmtId="0" fontId="56" fillId="34" borderId="13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56" fillId="34" borderId="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center"/>
      <protection locked="0"/>
    </xf>
    <xf numFmtId="0" fontId="56" fillId="34" borderId="0" xfId="0" applyFont="1" applyFill="1" applyAlignment="1">
      <alignment vertical="center"/>
    </xf>
    <xf numFmtId="0" fontId="56" fillId="34" borderId="14" xfId="0" applyFont="1" applyFill="1" applyBorder="1" applyAlignment="1" applyProtection="1">
      <alignment horizontal="center" vertical="center"/>
      <protection/>
    </xf>
    <xf numFmtId="0" fontId="56" fillId="8" borderId="14" xfId="0" applyFont="1" applyFill="1" applyBorder="1" applyAlignment="1" applyProtection="1">
      <alignment horizontal="center" vertical="center"/>
      <protection locked="0"/>
    </xf>
    <xf numFmtId="0" fontId="54" fillId="34" borderId="0" xfId="0" applyNumberFormat="1" applyFont="1" applyFill="1" applyAlignment="1">
      <alignment horizontal="center" vertical="center"/>
    </xf>
    <xf numFmtId="0" fontId="54" fillId="34" borderId="0" xfId="0" applyNumberFormat="1" applyFont="1" applyFill="1" applyAlignment="1">
      <alignment vertical="center"/>
    </xf>
    <xf numFmtId="0" fontId="5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34" borderId="0" xfId="0" applyNumberFormat="1" applyFont="1" applyFill="1" applyAlignment="1" applyProtection="1">
      <alignment vertical="center" wrapText="1"/>
      <protection locked="0"/>
    </xf>
    <xf numFmtId="0" fontId="54" fillId="34" borderId="0" xfId="0" applyNumberFormat="1" applyFont="1" applyFill="1" applyBorder="1" applyAlignment="1" applyProtection="1">
      <alignment horizontal="center" vertical="center"/>
      <protection locked="0"/>
    </xf>
    <xf numFmtId="0" fontId="54" fillId="34" borderId="0" xfId="0" applyNumberFormat="1" applyFont="1" applyFill="1" applyAlignment="1" applyProtection="1">
      <alignment vertical="center"/>
      <protection locked="0"/>
    </xf>
    <xf numFmtId="0" fontId="54" fillId="34" borderId="0" xfId="0" applyNumberFormat="1" applyFont="1" applyFill="1" applyBorder="1" applyAlignment="1" applyProtection="1">
      <alignment vertical="center"/>
      <protection locked="0"/>
    </xf>
    <xf numFmtId="0" fontId="54" fillId="34" borderId="0" xfId="0" applyNumberFormat="1" applyFont="1" applyFill="1" applyAlignment="1" applyProtection="1">
      <alignment horizontal="center" vertical="center"/>
      <protection locked="0"/>
    </xf>
    <xf numFmtId="0" fontId="46" fillId="34" borderId="15" xfId="0" applyFont="1" applyFill="1" applyBorder="1" applyAlignment="1" applyProtection="1">
      <alignment horizontal="center" vertical="center"/>
      <protection/>
    </xf>
    <xf numFmtId="0" fontId="46" fillId="34" borderId="1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95250</xdr:colOff>
      <xdr:row>39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39200" cy="7334250"/>
        </a:xfrm>
        <a:prstGeom prst="rect">
          <a:avLst/>
        </a:prstGeom>
        <a:solidFill>
          <a:srgbClr val="FFC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238125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5724525" cy="2105025"/>
        </a:xfrm>
        <a:prstGeom prst="rect">
          <a:avLst/>
        </a:prstGeom>
        <a:solidFill>
          <a:srgbClr val="FFF2CC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</xdr:row>
      <xdr:rowOff>0</xdr:rowOff>
    </xdr:from>
    <xdr:to>
      <xdr:col>17</xdr:col>
      <xdr:colOff>523875</xdr:colOff>
      <xdr:row>20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0277475" cy="3705225"/>
        </a:xfrm>
        <a:prstGeom prst="rect">
          <a:avLst/>
        </a:prstGeom>
        <a:solidFill>
          <a:srgbClr val="FBE5D6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323850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858250" cy="3371850"/>
        </a:xfrm>
        <a:prstGeom prst="rect">
          <a:avLst/>
        </a:prstGeom>
        <a:solidFill>
          <a:srgbClr val="FFC0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19050</xdr:rowOff>
    </xdr:from>
    <xdr:to>
      <xdr:col>3</xdr:col>
      <xdr:colOff>133350</xdr:colOff>
      <xdr:row>14</xdr:row>
      <xdr:rowOff>9525</xdr:rowOff>
    </xdr:to>
    <xdr:pic>
      <xdr:nvPicPr>
        <xdr:cNvPr id="1" name="Scree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752850"/>
          <a:ext cx="4219575" cy="27622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2</xdr:row>
      <xdr:rowOff>0</xdr:rowOff>
    </xdr:from>
    <xdr:to>
      <xdr:col>3</xdr:col>
      <xdr:colOff>123825</xdr:colOff>
      <xdr:row>3</xdr:row>
      <xdr:rowOff>9525</xdr:rowOff>
    </xdr:to>
    <xdr:pic>
      <xdr:nvPicPr>
        <xdr:cNvPr id="2" name="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590550"/>
          <a:ext cx="421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57150</xdr:rowOff>
    </xdr:from>
    <xdr:to>
      <xdr:col>25</xdr:col>
      <xdr:colOff>409575</xdr:colOff>
      <xdr:row>6</xdr:row>
      <xdr:rowOff>19050</xdr:rowOff>
    </xdr:to>
    <xdr:pic>
      <xdr:nvPicPr>
        <xdr:cNvPr id="1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38150"/>
          <a:ext cx="1321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57150</xdr:rowOff>
    </xdr:from>
    <xdr:to>
      <xdr:col>10</xdr:col>
      <xdr:colOff>114300</xdr:colOff>
      <xdr:row>13</xdr:row>
      <xdr:rowOff>57150</xdr:rowOff>
    </xdr:to>
    <xdr:pic>
      <xdr:nvPicPr>
        <xdr:cNvPr id="2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581150"/>
          <a:ext cx="3771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133350</xdr:rowOff>
    </xdr:from>
    <xdr:to>
      <xdr:col>6</xdr:col>
      <xdr:colOff>400050</xdr:colOff>
      <xdr:row>24</xdr:row>
      <xdr:rowOff>57150</xdr:rowOff>
    </xdr:to>
    <xdr:pic>
      <xdr:nvPicPr>
        <xdr:cNvPr id="3" name="ComboBox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3752850"/>
          <a:ext cx="1619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Q10:Q10"/>
  <sheetViews>
    <sheetView zoomScale="90" zoomScaleNormal="90" zoomScalePageLayoutView="0" workbookViewId="0" topLeftCell="A1">
      <selection activeCell="U26" sqref="U26"/>
    </sheetView>
  </sheetViews>
  <sheetFormatPr defaultColWidth="9.140625" defaultRowHeight="15"/>
  <cols>
    <col min="1" max="1" width="12.28125" style="0" customWidth="1"/>
  </cols>
  <sheetData>
    <row r="10" ht="15">
      <c r="Q10" s="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S14" sqref="S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I19"/>
  <sheetViews>
    <sheetView tabSelected="1" zoomScalePageLayoutView="0" workbookViewId="0" topLeftCell="A1">
      <selection activeCell="K4" sqref="K4"/>
    </sheetView>
  </sheetViews>
  <sheetFormatPr defaultColWidth="8.7109375" defaultRowHeight="21" customHeight="1"/>
  <cols>
    <col min="1" max="1" width="8.7109375" style="5" customWidth="1"/>
    <col min="2" max="2" width="59.00390625" style="29" customWidth="1"/>
    <col min="3" max="3" width="61.421875" style="29" customWidth="1"/>
    <col min="4" max="4" width="5.7109375" style="24" customWidth="1"/>
    <col min="5" max="5" width="7.7109375" style="46" hidden="1" customWidth="1"/>
    <col min="6" max="6" width="8.57421875" style="47" hidden="1" customWidth="1"/>
    <col min="7" max="9" width="8.7109375" style="21" customWidth="1"/>
    <col min="10" max="16384" width="8.7109375" style="5" customWidth="1"/>
  </cols>
  <sheetData>
    <row r="1" spans="2:3" ht="24" customHeight="1" thickBot="1">
      <c r="B1" s="54" t="s">
        <v>60</v>
      </c>
      <c r="C1" s="55"/>
    </row>
    <row r="2" ht="22.5" customHeight="1"/>
    <row r="3" spans="2:4" ht="22.5" customHeight="1">
      <c r="B3" s="35" t="s">
        <v>0</v>
      </c>
      <c r="C3" s="36"/>
      <c r="D3" s="25"/>
    </row>
    <row r="4" spans="2:4" ht="22.5" customHeight="1">
      <c r="B4" s="41" t="s">
        <v>1</v>
      </c>
      <c r="C4" s="41" t="s">
        <v>59</v>
      </c>
      <c r="D4" s="25"/>
    </row>
    <row r="5" spans="2:4" ht="22.5" customHeight="1" thickBot="1">
      <c r="B5" s="36"/>
      <c r="C5" s="36"/>
      <c r="D5" s="25"/>
    </row>
    <row r="6" spans="2:9" s="6" customFormat="1" ht="22.5" customHeight="1">
      <c r="B6" s="37" t="s">
        <v>28</v>
      </c>
      <c r="C6" s="30" t="s">
        <v>9</v>
      </c>
      <c r="D6" s="26"/>
      <c r="E6" s="48">
        <f>VLOOKUP(C6,Activity_containment,2,FALSE)</f>
        <v>12</v>
      </c>
      <c r="F6" s="49">
        <f>E6</f>
        <v>12</v>
      </c>
      <c r="G6" s="22"/>
      <c r="H6" s="22"/>
      <c r="I6" s="22"/>
    </row>
    <row r="7" spans="2:9" s="6" customFormat="1" ht="22.5" customHeight="1">
      <c r="B7" s="38" t="s">
        <v>30</v>
      </c>
      <c r="C7" s="31" t="s">
        <v>62</v>
      </c>
      <c r="D7" s="26"/>
      <c r="E7" s="48">
        <f>VLOOKUP(C7,Activity_type,2,FALSE)</f>
        <v>16</v>
      </c>
      <c r="F7" s="49">
        <f>E7</f>
        <v>16</v>
      </c>
      <c r="G7" s="22"/>
      <c r="H7" s="22"/>
      <c r="I7" s="22"/>
    </row>
    <row r="8" spans="2:9" s="6" customFormat="1" ht="22.5" customHeight="1">
      <c r="B8" s="38" t="s">
        <v>36</v>
      </c>
      <c r="C8" s="31" t="s">
        <v>39</v>
      </c>
      <c r="D8" s="26"/>
      <c r="E8" s="48">
        <f>VLOOKUP(C8,Night_operation,2,FALSE)</f>
        <v>0</v>
      </c>
      <c r="F8" s="49">
        <f>E8</f>
        <v>0</v>
      </c>
      <c r="G8" s="22"/>
      <c r="H8" s="22"/>
      <c r="I8" s="22"/>
    </row>
    <row r="9" spans="2:9" s="6" customFormat="1" ht="22.5" customHeight="1">
      <c r="B9" s="38" t="s">
        <v>35</v>
      </c>
      <c r="C9" s="31" t="s">
        <v>32</v>
      </c>
      <c r="D9" s="26"/>
      <c r="E9" s="48">
        <f>VLOOKUP(C9,Operation_size,2,FALSE)</f>
        <v>0</v>
      </c>
      <c r="F9" s="49"/>
      <c r="G9" s="22"/>
      <c r="H9" s="22"/>
      <c r="I9" s="22"/>
    </row>
    <row r="10" spans="2:9" s="6" customFormat="1" ht="22.5" customHeight="1">
      <c r="B10" s="38" t="s">
        <v>63</v>
      </c>
      <c r="C10" s="32">
        <v>500</v>
      </c>
      <c r="D10" s="26"/>
      <c r="E10" s="48">
        <f>1*(60-20*LOG(distance_r))</f>
        <v>6.020599913279625</v>
      </c>
      <c r="F10" s="49">
        <f>0.5*E10</f>
        <v>3.0102999566398125</v>
      </c>
      <c r="G10" s="22"/>
      <c r="H10" s="22"/>
      <c r="I10" s="22"/>
    </row>
    <row r="11" spans="2:9" s="6" customFormat="1" ht="22.5" customHeight="1">
      <c r="B11" s="38" t="s">
        <v>64</v>
      </c>
      <c r="C11" s="31" t="s">
        <v>19</v>
      </c>
      <c r="D11" s="26"/>
      <c r="E11" s="48">
        <f>VLOOKUP(C11,Rec_location,2,FALSE)</f>
        <v>10</v>
      </c>
      <c r="F11" s="49"/>
      <c r="G11" s="22"/>
      <c r="H11" s="22"/>
      <c r="I11" s="22"/>
    </row>
    <row r="12" spans="2:9" s="6" customFormat="1" ht="22.5" customHeight="1" thickBot="1">
      <c r="B12" s="39" t="s">
        <v>65</v>
      </c>
      <c r="C12" s="33" t="s">
        <v>27</v>
      </c>
      <c r="D12" s="26"/>
      <c r="E12" s="48">
        <f>VLOOKUP(C12,Rec_disto_mainsource,2,FALSE)</f>
        <v>10</v>
      </c>
      <c r="F12" s="49"/>
      <c r="G12" s="22"/>
      <c r="H12" s="22"/>
      <c r="I12" s="22"/>
    </row>
    <row r="13" spans="2:9" ht="22.5" customHeight="1">
      <c r="B13" s="36"/>
      <c r="C13" s="34"/>
      <c r="D13" s="27"/>
      <c r="E13" s="50">
        <f>SUM(E6:E12)</f>
        <v>54.020599913279625</v>
      </c>
      <c r="F13" s="51">
        <f>SUM(F6,F7,F8,F9,F10)</f>
        <v>31.010299956639813</v>
      </c>
      <c r="G13" s="23"/>
      <c r="H13" s="23"/>
      <c r="I13" s="23"/>
    </row>
    <row r="14" spans="2:9" ht="22.5" customHeight="1">
      <c r="B14" s="35" t="s">
        <v>58</v>
      </c>
      <c r="C14" s="34"/>
      <c r="D14" s="28"/>
      <c r="E14" s="50"/>
      <c r="F14" s="52"/>
      <c r="G14" s="42"/>
      <c r="H14" s="23"/>
      <c r="I14" s="23"/>
    </row>
    <row r="15" spans="2:9" ht="22.5" customHeight="1" thickBot="1">
      <c r="B15" s="36"/>
      <c r="C15" s="34"/>
      <c r="D15" s="28"/>
      <c r="E15" s="53"/>
      <c r="F15" s="51"/>
      <c r="G15" s="23"/>
      <c r="H15" s="23"/>
      <c r="I15" s="23"/>
    </row>
    <row r="16" spans="2:9" ht="22.5" customHeight="1" thickBot="1">
      <c r="B16" s="44" t="s">
        <v>29</v>
      </c>
      <c r="C16" s="45" t="s">
        <v>72</v>
      </c>
      <c r="D16" s="28"/>
      <c r="E16" s="53"/>
      <c r="F16" s="51"/>
      <c r="G16" s="23"/>
      <c r="H16" s="23"/>
      <c r="I16" s="23"/>
    </row>
    <row r="18" ht="21" customHeight="1">
      <c r="B18" s="43" t="s">
        <v>61</v>
      </c>
    </row>
    <row r="19" ht="21" customHeight="1">
      <c r="B19" s="43" t="s">
        <v>66</v>
      </c>
    </row>
  </sheetData>
  <sheetProtection sheet="1" objects="1" scenarios="1"/>
  <mergeCells count="1">
    <mergeCell ref="B1:C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4" sqref="B4"/>
    </sheetView>
  </sheetViews>
  <sheetFormatPr defaultColWidth="9.140625" defaultRowHeight="15"/>
  <sheetData>
    <row r="2" ht="15">
      <c r="B2" t="s">
        <v>69</v>
      </c>
    </row>
    <row r="3" ht="15">
      <c r="B3" t="s">
        <v>70</v>
      </c>
    </row>
    <row r="4" ht="15">
      <c r="B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73.7109375" style="0" customWidth="1"/>
  </cols>
  <sheetData>
    <row r="1" spans="1:2" ht="15">
      <c r="A1" t="s">
        <v>55</v>
      </c>
      <c r="B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C55"/>
  <sheetViews>
    <sheetView zoomScale="80" zoomScaleNormal="80" zoomScalePageLayoutView="0" workbookViewId="0" topLeftCell="A1">
      <selection activeCell="L32" sqref="L32"/>
    </sheetView>
  </sheetViews>
  <sheetFormatPr defaultColWidth="9.140625" defaultRowHeight="15"/>
  <cols>
    <col min="2" max="2" width="72.00390625" style="16" customWidth="1"/>
    <col min="4" max="4" width="8.7109375" style="17" customWidth="1"/>
  </cols>
  <sheetData>
    <row r="1" spans="2:3" ht="15">
      <c r="B1" s="8" t="s">
        <v>2</v>
      </c>
      <c r="C1" s="1" t="s">
        <v>3</v>
      </c>
    </row>
    <row r="2" spans="2:3" ht="15">
      <c r="B2" s="9" t="s">
        <v>4</v>
      </c>
      <c r="C2" s="2"/>
    </row>
    <row r="3" spans="2:3" ht="15">
      <c r="B3" s="7" t="s">
        <v>5</v>
      </c>
      <c r="C3" s="2">
        <v>1</v>
      </c>
    </row>
    <row r="4" spans="2:3" ht="15">
      <c r="B4" s="7" t="s">
        <v>6</v>
      </c>
      <c r="C4" s="2">
        <v>2</v>
      </c>
    </row>
    <row r="5" spans="2:3" ht="15">
      <c r="B5" s="7" t="s">
        <v>7</v>
      </c>
      <c r="C5" s="2">
        <v>6</v>
      </c>
    </row>
    <row r="6" spans="2:3" ht="15">
      <c r="B6" s="7" t="s">
        <v>8</v>
      </c>
      <c r="C6" s="2">
        <v>8</v>
      </c>
    </row>
    <row r="7" spans="2:3" ht="15">
      <c r="B7" s="7" t="s">
        <v>9</v>
      </c>
      <c r="C7" s="2">
        <v>12</v>
      </c>
    </row>
    <row r="8" spans="2:3" ht="15">
      <c r="B8" s="7"/>
      <c r="C8" s="2"/>
    </row>
    <row r="9" spans="2:3" ht="15">
      <c r="B9" s="10" t="s">
        <v>10</v>
      </c>
      <c r="C9" s="2"/>
    </row>
    <row r="10" spans="2:3" ht="15">
      <c r="B10" s="7" t="s">
        <v>52</v>
      </c>
      <c r="C10" s="20">
        <v>11</v>
      </c>
    </row>
    <row r="11" spans="2:3" ht="15">
      <c r="B11" s="7" t="s">
        <v>40</v>
      </c>
      <c r="C11" s="20">
        <v>1</v>
      </c>
    </row>
    <row r="12" spans="2:3" ht="15">
      <c r="B12" s="7" t="s">
        <v>12</v>
      </c>
      <c r="C12" s="20">
        <v>8</v>
      </c>
    </row>
    <row r="13" spans="2:3" ht="15">
      <c r="B13" s="7" t="s">
        <v>67</v>
      </c>
      <c r="C13" s="20">
        <v>5</v>
      </c>
    </row>
    <row r="14" spans="2:3" ht="15">
      <c r="B14" s="7" t="s">
        <v>68</v>
      </c>
      <c r="C14" s="20">
        <v>13</v>
      </c>
    </row>
    <row r="15" spans="2:3" ht="15">
      <c r="B15" s="7" t="s">
        <v>14</v>
      </c>
      <c r="C15" s="20">
        <v>20</v>
      </c>
    </row>
    <row r="16" spans="2:3" ht="15">
      <c r="B16" s="7" t="s">
        <v>41</v>
      </c>
      <c r="C16" s="20">
        <v>9</v>
      </c>
    </row>
    <row r="17" spans="2:3" ht="15">
      <c r="B17" s="7" t="s">
        <v>42</v>
      </c>
      <c r="C17" s="20">
        <v>7</v>
      </c>
    </row>
    <row r="18" spans="2:3" ht="15">
      <c r="B18" s="7" t="s">
        <v>44</v>
      </c>
      <c r="C18" s="20">
        <v>20</v>
      </c>
    </row>
    <row r="19" spans="2:3" ht="15">
      <c r="B19" s="7" t="s">
        <v>53</v>
      </c>
      <c r="C19" s="20">
        <v>16</v>
      </c>
    </row>
    <row r="20" spans="2:3" ht="15">
      <c r="B20" s="7" t="s">
        <v>43</v>
      </c>
      <c r="C20" s="20">
        <v>5</v>
      </c>
    </row>
    <row r="21" spans="2:3" ht="15">
      <c r="B21" s="7" t="s">
        <v>62</v>
      </c>
      <c r="C21" s="20">
        <v>16</v>
      </c>
    </row>
    <row r="22" spans="2:3" ht="15">
      <c r="B22" s="7" t="s">
        <v>11</v>
      </c>
      <c r="C22" s="20">
        <v>4</v>
      </c>
    </row>
    <row r="23" spans="2:3" ht="15">
      <c r="B23" s="7" t="s">
        <v>57</v>
      </c>
      <c r="C23" s="20">
        <v>11</v>
      </c>
    </row>
    <row r="24" spans="2:3" ht="15">
      <c r="B24" s="7" t="s">
        <v>15</v>
      </c>
      <c r="C24" s="20">
        <v>20</v>
      </c>
    </row>
    <row r="25" spans="2:3" ht="15">
      <c r="B25" s="7" t="s">
        <v>13</v>
      </c>
      <c r="C25" s="20">
        <v>13</v>
      </c>
    </row>
    <row r="26" spans="2:3" ht="15">
      <c r="B26" s="7" t="s">
        <v>54</v>
      </c>
      <c r="C26" s="20">
        <v>5</v>
      </c>
    </row>
    <row r="27" spans="2:3" ht="15">
      <c r="B27" s="7" t="s">
        <v>46</v>
      </c>
      <c r="C27" s="20">
        <v>15</v>
      </c>
    </row>
    <row r="28" spans="2:3" ht="15">
      <c r="B28" s="7" t="s">
        <v>51</v>
      </c>
      <c r="C28" s="20">
        <v>20</v>
      </c>
    </row>
    <row r="29" spans="2:3" ht="15">
      <c r="B29" s="7" t="s">
        <v>47</v>
      </c>
      <c r="C29" s="20">
        <v>18</v>
      </c>
    </row>
    <row r="30" spans="2:3" ht="15">
      <c r="B30" s="7" t="s">
        <v>45</v>
      </c>
      <c r="C30" s="20">
        <v>4</v>
      </c>
    </row>
    <row r="31" spans="2:3" ht="15">
      <c r="B31" s="10" t="s">
        <v>31</v>
      </c>
      <c r="C31" s="2"/>
    </row>
    <row r="32" spans="2:3" ht="15">
      <c r="B32" s="7" t="s">
        <v>32</v>
      </c>
      <c r="C32" s="2">
        <v>0</v>
      </c>
    </row>
    <row r="33" spans="2:3" ht="15">
      <c r="B33" s="7" t="s">
        <v>33</v>
      </c>
      <c r="C33" s="2">
        <v>3</v>
      </c>
    </row>
    <row r="34" spans="2:3" ht="15">
      <c r="B34" s="7" t="s">
        <v>34</v>
      </c>
      <c r="C34" s="2">
        <v>6</v>
      </c>
    </row>
    <row r="36" spans="2:3" ht="15">
      <c r="B36" s="11" t="s">
        <v>16</v>
      </c>
      <c r="C36" s="3" t="s">
        <v>3</v>
      </c>
    </row>
    <row r="37" spans="2:3" ht="15">
      <c r="B37" s="12" t="s">
        <v>17</v>
      </c>
      <c r="C37" s="4"/>
    </row>
    <row r="38" spans="2:3" ht="15">
      <c r="B38" s="13" t="s">
        <v>49</v>
      </c>
      <c r="C38" s="18">
        <f>60-20*LOG(distance_r)</f>
        <v>6.020599913279625</v>
      </c>
    </row>
    <row r="39" spans="2:3" ht="15">
      <c r="B39" s="19" t="s">
        <v>50</v>
      </c>
      <c r="C39" s="4"/>
    </row>
    <row r="40" spans="2:3" ht="15">
      <c r="B40" s="12" t="s">
        <v>18</v>
      </c>
      <c r="C40" s="4"/>
    </row>
    <row r="41" spans="2:3" ht="15">
      <c r="B41" s="13" t="s">
        <v>19</v>
      </c>
      <c r="C41" s="4">
        <v>10</v>
      </c>
    </row>
    <row r="42" spans="2:3" ht="15">
      <c r="B42" s="13" t="s">
        <v>20</v>
      </c>
      <c r="C42" s="4">
        <v>8</v>
      </c>
    </row>
    <row r="43" spans="2:3" ht="15">
      <c r="B43" s="13" t="s">
        <v>21</v>
      </c>
      <c r="C43" s="4">
        <v>5</v>
      </c>
    </row>
    <row r="44" spans="2:3" ht="15">
      <c r="B44" s="13" t="s">
        <v>22</v>
      </c>
      <c r="C44" s="4">
        <v>3</v>
      </c>
    </row>
    <row r="45" spans="2:3" ht="15">
      <c r="B45" s="13"/>
      <c r="C45" s="4"/>
    </row>
    <row r="46" spans="2:3" ht="30">
      <c r="B46" s="14" t="s">
        <v>23</v>
      </c>
      <c r="C46" s="4"/>
    </row>
    <row r="47" spans="2:3" ht="15">
      <c r="B47" s="13" t="s">
        <v>24</v>
      </c>
      <c r="C47" s="4">
        <v>2</v>
      </c>
    </row>
    <row r="48" spans="2:3" ht="15">
      <c r="B48" s="13" t="s">
        <v>25</v>
      </c>
      <c r="C48" s="4">
        <v>4</v>
      </c>
    </row>
    <row r="49" spans="2:3" ht="15">
      <c r="B49" s="13" t="s">
        <v>26</v>
      </c>
      <c r="C49" s="4">
        <v>7</v>
      </c>
    </row>
    <row r="50" spans="2:3" ht="15">
      <c r="B50" s="13" t="s">
        <v>27</v>
      </c>
      <c r="C50" s="4">
        <v>10</v>
      </c>
    </row>
    <row r="52" spans="2:3" ht="15">
      <c r="B52" s="10" t="s">
        <v>37</v>
      </c>
      <c r="C52" s="1" t="s">
        <v>3</v>
      </c>
    </row>
    <row r="53" spans="2:3" ht="15">
      <c r="B53" s="15" t="s">
        <v>38</v>
      </c>
      <c r="C53" s="2">
        <v>10</v>
      </c>
    </row>
    <row r="54" spans="2:3" ht="15">
      <c r="B54" s="15" t="s">
        <v>48</v>
      </c>
      <c r="C54" s="2">
        <v>3</v>
      </c>
    </row>
    <row r="55" spans="2:3" ht="15">
      <c r="B55" s="15" t="s">
        <v>39</v>
      </c>
      <c r="C55" s="2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</dc:creator>
  <cp:keywords/>
  <dc:description/>
  <cp:lastModifiedBy>Registered User</cp:lastModifiedBy>
  <cp:lastPrinted>2018-07-26T16:04:01Z</cp:lastPrinted>
  <dcterms:created xsi:type="dcterms:W3CDTF">2017-03-01T17:19:52Z</dcterms:created>
  <dcterms:modified xsi:type="dcterms:W3CDTF">2021-01-12T16:34:58Z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0x010100E23330E4EF6ED44A963CD74AA11B4030</vt:lpwstr>
  </property>
  <property fmtid="{D5CDD505-2E9C-101B-9397-08002B2CF9AE}" pid="3" name="Site Name">
    <vt:lpwstr/>
  </property>
  <property fmtid="{D5CDD505-2E9C-101B-9397-08002B2CF9AE}" pid="4" name="EAWML">
    <vt:lpwstr/>
  </property>
  <property fmtid="{D5CDD505-2E9C-101B-9397-08002B2CF9AE}" pid="5" name="IconOverlay">
    <vt:lpwstr/>
  </property>
  <property fmtid="{D5CDD505-2E9C-101B-9397-08002B2CF9AE}" pid="6" name="Operator Name">
    <vt:lpwstr/>
  </property>
</Properties>
</file>