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upertmcneil/Desktop/Final Permit Variation documents for submission/Supporting documents for Forms/"/>
    </mc:Choice>
  </mc:AlternateContent>
  <xr:revisionPtr revIDLastSave="0" documentId="8_{94C5048A-3A59-4956-ACFF-3506BD2F0E7F}" xr6:coauthVersionLast="47" xr6:coauthVersionMax="47" xr10:uidLastSave="{00000000-0000-0000-0000-000000000000}"/>
  <bookViews>
    <workbookView xWindow="0" yWindow="880" windowWidth="36000" windowHeight="21600" tabRatio="694" xr2:uid="{00000000-000D-0000-FFFF-FFFF00000000}"/>
  </bookViews>
  <sheets>
    <sheet name="SLM Day" sheetId="1" r:id="rId1"/>
    <sheet name="Site &amp; NSR" sheetId="8" r:id="rId2"/>
    <sheet name="CadnaA Calc" sheetId="29" r:id="rId3"/>
    <sheet name="Calc - 79 Hillcott" sheetId="5" r:id="rId4"/>
  </sheets>
  <definedNames>
    <definedName name="_xlnm._FilterDatabase" localSheetId="0" hidden="1">'SLM Day'!#REF!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1" l="1"/>
  <c r="N11" i="1" s="1"/>
  <c r="M10" i="1"/>
  <c r="M7" i="1"/>
  <c r="M6" i="1"/>
  <c r="N6" i="1" s="1"/>
  <c r="M2" i="1"/>
  <c r="K11" i="1"/>
  <c r="K10" i="1"/>
  <c r="K7" i="1"/>
  <c r="K6" i="1"/>
  <c r="K2" i="1"/>
  <c r="N2" i="1" s="1"/>
  <c r="N7" i="1" l="1"/>
  <c r="N10" i="1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AH45" i="5"/>
  <c r="AI45" i="5"/>
  <c r="AJ45" i="5"/>
  <c r="AK45" i="5"/>
  <c r="AL45" i="5"/>
  <c r="N45" i="5"/>
  <c r="M45" i="5"/>
  <c r="H25" i="8" l="1"/>
  <c r="I25" i="8"/>
  <c r="J25" i="8"/>
  <c r="H26" i="8"/>
  <c r="I26" i="8"/>
  <c r="J26" i="8"/>
  <c r="H27" i="8"/>
  <c r="I27" i="8"/>
  <c r="J27" i="8"/>
  <c r="H28" i="8"/>
  <c r="I28" i="8"/>
  <c r="J28" i="8"/>
  <c r="H29" i="8"/>
  <c r="I29" i="8"/>
  <c r="J29" i="8"/>
  <c r="H30" i="8"/>
  <c r="I30" i="8"/>
  <c r="J30" i="8"/>
  <c r="H31" i="8"/>
  <c r="I31" i="8"/>
  <c r="J31" i="8"/>
  <c r="H32" i="8"/>
  <c r="I32" i="8"/>
  <c r="J32" i="8"/>
  <c r="H33" i="8"/>
  <c r="I33" i="8"/>
  <c r="J33" i="8"/>
  <c r="H34" i="8"/>
  <c r="I34" i="8"/>
  <c r="J34" i="8"/>
  <c r="H35" i="8"/>
  <c r="I35" i="8"/>
  <c r="J35" i="8"/>
  <c r="I24" i="8"/>
  <c r="J24" i="8"/>
  <c r="H24" i="8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AH46" i="5"/>
  <c r="AI46" i="5"/>
  <c r="AJ46" i="5"/>
  <c r="AK46" i="5"/>
  <c r="AL46" i="5"/>
  <c r="D46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D28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AJ19" i="5"/>
  <c r="AK19" i="5"/>
  <c r="AL19" i="5"/>
  <c r="D19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AJ10" i="5"/>
  <c r="AK10" i="5"/>
  <c r="AL10" i="5"/>
  <c r="D10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AH37" i="5"/>
  <c r="AI37" i="5"/>
  <c r="AJ37" i="5"/>
  <c r="AK37" i="5"/>
  <c r="AL37" i="5"/>
  <c r="D37" i="5"/>
  <c r="AM19" i="5" l="1"/>
  <c r="AM37" i="5"/>
  <c r="AM28" i="5"/>
  <c r="AM10" i="5"/>
  <c r="AM46" i="5"/>
  <c r="E43" i="5" l="1"/>
  <c r="E44" i="5" s="1"/>
  <c r="F43" i="5"/>
  <c r="F44" i="5" s="1"/>
  <c r="G43" i="5"/>
  <c r="G44" i="5" s="1"/>
  <c r="H43" i="5"/>
  <c r="H44" i="5" s="1"/>
  <c r="I43" i="5"/>
  <c r="I44" i="5" s="1"/>
  <c r="J43" i="5"/>
  <c r="J44" i="5" s="1"/>
  <c r="K43" i="5"/>
  <c r="K44" i="5" s="1"/>
  <c r="L43" i="5"/>
  <c r="L44" i="5" s="1"/>
  <c r="M43" i="5"/>
  <c r="M44" i="5" s="1"/>
  <c r="N43" i="5"/>
  <c r="N44" i="5" s="1"/>
  <c r="O43" i="5"/>
  <c r="O44" i="5" s="1"/>
  <c r="P43" i="5"/>
  <c r="P44" i="5" s="1"/>
  <c r="Q43" i="5"/>
  <c r="Q44" i="5" s="1"/>
  <c r="R43" i="5"/>
  <c r="R44" i="5" s="1"/>
  <c r="S43" i="5"/>
  <c r="S44" i="5" s="1"/>
  <c r="T43" i="5"/>
  <c r="T44" i="5" s="1"/>
  <c r="U43" i="5"/>
  <c r="U44" i="5" s="1"/>
  <c r="V43" i="5"/>
  <c r="V44" i="5" s="1"/>
  <c r="W43" i="5"/>
  <c r="W44" i="5" s="1"/>
  <c r="X43" i="5"/>
  <c r="X44" i="5" s="1"/>
  <c r="Y43" i="5"/>
  <c r="Y44" i="5" s="1"/>
  <c r="Z43" i="5"/>
  <c r="Z44" i="5" s="1"/>
  <c r="AA43" i="5"/>
  <c r="AA44" i="5" s="1"/>
  <c r="AB43" i="5"/>
  <c r="AB44" i="5" s="1"/>
  <c r="AC43" i="5"/>
  <c r="AC44" i="5" s="1"/>
  <c r="AD43" i="5"/>
  <c r="AD44" i="5" s="1"/>
  <c r="AE43" i="5"/>
  <c r="AE44" i="5" s="1"/>
  <c r="AF43" i="5"/>
  <c r="AF44" i="5" s="1"/>
  <c r="AG43" i="5"/>
  <c r="AG44" i="5" s="1"/>
  <c r="AH43" i="5"/>
  <c r="AH44" i="5" s="1"/>
  <c r="AI43" i="5"/>
  <c r="AI44" i="5" s="1"/>
  <c r="AJ43" i="5"/>
  <c r="AJ44" i="5" s="1"/>
  <c r="AK43" i="5"/>
  <c r="AK44" i="5" s="1"/>
  <c r="AL43" i="5"/>
  <c r="AL44" i="5" s="1"/>
  <c r="D43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H36" i="5"/>
  <c r="AI36" i="5"/>
  <c r="AJ36" i="5"/>
  <c r="AK36" i="5"/>
  <c r="AL36" i="5"/>
  <c r="D36" i="5"/>
  <c r="AM36" i="5" l="1"/>
  <c r="D44" i="5"/>
  <c r="AM44" i="5" s="1"/>
  <c r="AM43" i="5"/>
  <c r="E34" i="5" l="1"/>
  <c r="E35" i="5" s="1"/>
  <c r="F34" i="5"/>
  <c r="F35" i="5" s="1"/>
  <c r="G34" i="5"/>
  <c r="G35" i="5" s="1"/>
  <c r="H34" i="5"/>
  <c r="H35" i="5" s="1"/>
  <c r="I34" i="5"/>
  <c r="I35" i="5" s="1"/>
  <c r="J34" i="5"/>
  <c r="J35" i="5" s="1"/>
  <c r="K34" i="5"/>
  <c r="K35" i="5" s="1"/>
  <c r="L34" i="5"/>
  <c r="L35" i="5" s="1"/>
  <c r="M34" i="5"/>
  <c r="M35" i="5" s="1"/>
  <c r="N34" i="5"/>
  <c r="N35" i="5" s="1"/>
  <c r="O34" i="5"/>
  <c r="O35" i="5" s="1"/>
  <c r="P34" i="5"/>
  <c r="P35" i="5" s="1"/>
  <c r="Q34" i="5"/>
  <c r="Q35" i="5" s="1"/>
  <c r="R34" i="5"/>
  <c r="R35" i="5" s="1"/>
  <c r="S34" i="5"/>
  <c r="S35" i="5" s="1"/>
  <c r="T34" i="5"/>
  <c r="T35" i="5" s="1"/>
  <c r="U34" i="5"/>
  <c r="U35" i="5" s="1"/>
  <c r="V34" i="5"/>
  <c r="V35" i="5" s="1"/>
  <c r="W34" i="5"/>
  <c r="W35" i="5" s="1"/>
  <c r="X34" i="5"/>
  <c r="X35" i="5" s="1"/>
  <c r="Y34" i="5"/>
  <c r="Y35" i="5" s="1"/>
  <c r="Z34" i="5"/>
  <c r="Z35" i="5" s="1"/>
  <c r="AA34" i="5"/>
  <c r="AA35" i="5" s="1"/>
  <c r="AB34" i="5"/>
  <c r="AB35" i="5" s="1"/>
  <c r="AC34" i="5"/>
  <c r="AC35" i="5" s="1"/>
  <c r="AD34" i="5"/>
  <c r="AD35" i="5" s="1"/>
  <c r="AE34" i="5"/>
  <c r="AE35" i="5" s="1"/>
  <c r="AF34" i="5"/>
  <c r="AF35" i="5" s="1"/>
  <c r="AG34" i="5"/>
  <c r="AG35" i="5" s="1"/>
  <c r="AH34" i="5"/>
  <c r="AH35" i="5" s="1"/>
  <c r="AI34" i="5"/>
  <c r="AI35" i="5" s="1"/>
  <c r="AJ34" i="5"/>
  <c r="AJ35" i="5" s="1"/>
  <c r="AK34" i="5"/>
  <c r="AK35" i="5" s="1"/>
  <c r="AL34" i="5"/>
  <c r="AL35" i="5" s="1"/>
  <c r="D34" i="5"/>
  <c r="D35" i="5" l="1"/>
  <c r="AM35" i="5" s="1"/>
  <c r="AM34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H27" i="5"/>
  <c r="AI27" i="5"/>
  <c r="AJ27" i="5"/>
  <c r="AK27" i="5"/>
  <c r="AL27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AK18" i="5"/>
  <c r="AL18" i="5"/>
  <c r="D27" i="5"/>
  <c r="D18" i="5"/>
  <c r="AL16" i="5"/>
  <c r="AL17" i="5" s="1"/>
  <c r="AK16" i="5"/>
  <c r="AK17" i="5" s="1"/>
  <c r="AJ16" i="5"/>
  <c r="AJ17" i="5" s="1"/>
  <c r="AI16" i="5"/>
  <c r="AI17" i="5" s="1"/>
  <c r="AH16" i="5"/>
  <c r="AH17" i="5" s="1"/>
  <c r="AG16" i="5"/>
  <c r="AG17" i="5" s="1"/>
  <c r="AF16" i="5"/>
  <c r="AF17" i="5" s="1"/>
  <c r="AE16" i="5"/>
  <c r="AE17" i="5" s="1"/>
  <c r="AD16" i="5"/>
  <c r="AD17" i="5" s="1"/>
  <c r="AC16" i="5"/>
  <c r="AC17" i="5" s="1"/>
  <c r="AB16" i="5"/>
  <c r="AB17" i="5" s="1"/>
  <c r="AA16" i="5"/>
  <c r="AA17" i="5" s="1"/>
  <c r="Z16" i="5"/>
  <c r="Z17" i="5" s="1"/>
  <c r="Y16" i="5"/>
  <c r="Y17" i="5" s="1"/>
  <c r="X16" i="5"/>
  <c r="X17" i="5" s="1"/>
  <c r="W16" i="5"/>
  <c r="W17" i="5" s="1"/>
  <c r="V16" i="5"/>
  <c r="V17" i="5" s="1"/>
  <c r="U16" i="5"/>
  <c r="U17" i="5" s="1"/>
  <c r="T16" i="5"/>
  <c r="T17" i="5" s="1"/>
  <c r="S16" i="5"/>
  <c r="S17" i="5" s="1"/>
  <c r="R16" i="5"/>
  <c r="R17" i="5" s="1"/>
  <c r="Q16" i="5"/>
  <c r="Q17" i="5" s="1"/>
  <c r="P16" i="5"/>
  <c r="P17" i="5" s="1"/>
  <c r="O16" i="5"/>
  <c r="O17" i="5" s="1"/>
  <c r="N16" i="5"/>
  <c r="N17" i="5" s="1"/>
  <c r="M16" i="5"/>
  <c r="M17" i="5" s="1"/>
  <c r="L16" i="5"/>
  <c r="L17" i="5" s="1"/>
  <c r="K16" i="5"/>
  <c r="K17" i="5" s="1"/>
  <c r="J16" i="5"/>
  <c r="J17" i="5" s="1"/>
  <c r="I16" i="5"/>
  <c r="I17" i="5" s="1"/>
  <c r="H16" i="5"/>
  <c r="H17" i="5" s="1"/>
  <c r="G16" i="5"/>
  <c r="G17" i="5" s="1"/>
  <c r="F16" i="5"/>
  <c r="F17" i="5" s="1"/>
  <c r="E16" i="5"/>
  <c r="E17" i="5" s="1"/>
  <c r="D16" i="5"/>
  <c r="AL25" i="5"/>
  <c r="AL26" i="5" s="1"/>
  <c r="AK25" i="5"/>
  <c r="AK26" i="5" s="1"/>
  <c r="AJ25" i="5"/>
  <c r="AJ26" i="5" s="1"/>
  <c r="AI25" i="5"/>
  <c r="AI26" i="5" s="1"/>
  <c r="AH25" i="5"/>
  <c r="AH26" i="5" s="1"/>
  <c r="AG25" i="5"/>
  <c r="AG26" i="5" s="1"/>
  <c r="AF25" i="5"/>
  <c r="AF26" i="5" s="1"/>
  <c r="AE25" i="5"/>
  <c r="AE26" i="5" s="1"/>
  <c r="AD25" i="5"/>
  <c r="AD26" i="5" s="1"/>
  <c r="AC25" i="5"/>
  <c r="AC26" i="5" s="1"/>
  <c r="AB25" i="5"/>
  <c r="AB26" i="5" s="1"/>
  <c r="AA25" i="5"/>
  <c r="AA26" i="5" s="1"/>
  <c r="Z25" i="5"/>
  <c r="Z26" i="5" s="1"/>
  <c r="Y25" i="5"/>
  <c r="Y26" i="5" s="1"/>
  <c r="X25" i="5"/>
  <c r="X26" i="5" s="1"/>
  <c r="W25" i="5"/>
  <c r="W26" i="5" s="1"/>
  <c r="V25" i="5"/>
  <c r="V26" i="5" s="1"/>
  <c r="U25" i="5"/>
  <c r="U26" i="5" s="1"/>
  <c r="T25" i="5"/>
  <c r="T26" i="5" s="1"/>
  <c r="S25" i="5"/>
  <c r="S26" i="5" s="1"/>
  <c r="R25" i="5"/>
  <c r="R26" i="5" s="1"/>
  <c r="Q25" i="5"/>
  <c r="Q26" i="5" s="1"/>
  <c r="P25" i="5"/>
  <c r="P26" i="5" s="1"/>
  <c r="O25" i="5"/>
  <c r="O26" i="5" s="1"/>
  <c r="N25" i="5"/>
  <c r="N26" i="5" s="1"/>
  <c r="M25" i="5"/>
  <c r="M26" i="5" s="1"/>
  <c r="L25" i="5"/>
  <c r="L26" i="5" s="1"/>
  <c r="K25" i="5"/>
  <c r="K26" i="5" s="1"/>
  <c r="J25" i="5"/>
  <c r="J26" i="5" s="1"/>
  <c r="I25" i="5"/>
  <c r="I26" i="5" s="1"/>
  <c r="H25" i="5"/>
  <c r="H26" i="5" s="1"/>
  <c r="G25" i="5"/>
  <c r="G26" i="5" s="1"/>
  <c r="F25" i="5"/>
  <c r="F26" i="5" s="1"/>
  <c r="E25" i="5"/>
  <c r="E26" i="5" s="1"/>
  <c r="D25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AJ9" i="5"/>
  <c r="AK9" i="5"/>
  <c r="AL9" i="5"/>
  <c r="D9" i="5"/>
  <c r="E7" i="5"/>
  <c r="E8" i="5" s="1"/>
  <c r="F7" i="5"/>
  <c r="F8" i="5" s="1"/>
  <c r="G7" i="5"/>
  <c r="G8" i="5" s="1"/>
  <c r="H7" i="5"/>
  <c r="H8" i="5" s="1"/>
  <c r="I7" i="5"/>
  <c r="I8" i="5" s="1"/>
  <c r="J7" i="5"/>
  <c r="J8" i="5" s="1"/>
  <c r="K7" i="5"/>
  <c r="K8" i="5" s="1"/>
  <c r="L7" i="5"/>
  <c r="L8" i="5" s="1"/>
  <c r="M7" i="5"/>
  <c r="M8" i="5" s="1"/>
  <c r="N7" i="5"/>
  <c r="N8" i="5" s="1"/>
  <c r="O7" i="5"/>
  <c r="O8" i="5" s="1"/>
  <c r="P7" i="5"/>
  <c r="P8" i="5" s="1"/>
  <c r="Q7" i="5"/>
  <c r="Q8" i="5" s="1"/>
  <c r="R7" i="5"/>
  <c r="R8" i="5" s="1"/>
  <c r="S7" i="5"/>
  <c r="S8" i="5" s="1"/>
  <c r="T7" i="5"/>
  <c r="T8" i="5" s="1"/>
  <c r="U7" i="5"/>
  <c r="U8" i="5" s="1"/>
  <c r="V7" i="5"/>
  <c r="V8" i="5" s="1"/>
  <c r="W7" i="5"/>
  <c r="W8" i="5" s="1"/>
  <c r="X7" i="5"/>
  <c r="X8" i="5" s="1"/>
  <c r="Y7" i="5"/>
  <c r="Y8" i="5" s="1"/>
  <c r="Z7" i="5"/>
  <c r="Z8" i="5" s="1"/>
  <c r="AA7" i="5"/>
  <c r="AA8" i="5" s="1"/>
  <c r="AB7" i="5"/>
  <c r="AB8" i="5" s="1"/>
  <c r="AC7" i="5"/>
  <c r="AC8" i="5" s="1"/>
  <c r="AD7" i="5"/>
  <c r="AD8" i="5" s="1"/>
  <c r="AE7" i="5"/>
  <c r="AE8" i="5" s="1"/>
  <c r="AF7" i="5"/>
  <c r="AF8" i="5" s="1"/>
  <c r="AG7" i="5"/>
  <c r="AG8" i="5" s="1"/>
  <c r="AH7" i="5"/>
  <c r="AH8" i="5" s="1"/>
  <c r="AI7" i="5"/>
  <c r="AI8" i="5" s="1"/>
  <c r="AJ7" i="5"/>
  <c r="AJ8" i="5" s="1"/>
  <c r="AK7" i="5"/>
  <c r="AK8" i="5" s="1"/>
  <c r="AL7" i="5"/>
  <c r="AL8" i="5" s="1"/>
  <c r="D7" i="5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AH23" i="8"/>
  <c r="AI23" i="8"/>
  <c r="AJ23" i="8"/>
  <c r="AK23" i="8"/>
  <c r="AL23" i="8"/>
  <c r="AM23" i="8"/>
  <c r="AN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BA23" i="8"/>
  <c r="BB23" i="8"/>
  <c r="BC23" i="8"/>
  <c r="BD23" i="8"/>
  <c r="BE23" i="8"/>
  <c r="BF23" i="8"/>
  <c r="A23" i="8"/>
  <c r="B38" i="8"/>
  <c r="B39" i="8"/>
  <c r="B40" i="8"/>
  <c r="B41" i="8"/>
  <c r="B37" i="8"/>
  <c r="B25" i="8"/>
  <c r="B26" i="8"/>
  <c r="B27" i="8"/>
  <c r="B28" i="8"/>
  <c r="B29" i="8"/>
  <c r="B30" i="8"/>
  <c r="B31" i="8"/>
  <c r="B32" i="8"/>
  <c r="B33" i="8"/>
  <c r="B34" i="8"/>
  <c r="B35" i="8"/>
  <c r="B24" i="8"/>
  <c r="D8" i="5" l="1"/>
  <c r="AM8" i="5" s="1"/>
  <c r="AM7" i="5"/>
  <c r="D17" i="5"/>
  <c r="AM17" i="5" s="1"/>
  <c r="AM16" i="5"/>
  <c r="AM9" i="5"/>
  <c r="AM18" i="5"/>
  <c r="AM27" i="5"/>
  <c r="D26" i="5"/>
  <c r="AM26" i="5" s="1"/>
  <c r="AM25" i="5"/>
  <c r="E45" i="5"/>
  <c r="L45" i="5"/>
  <c r="F45" i="5"/>
  <c r="G45" i="5"/>
  <c r="K45" i="5"/>
  <c r="I45" i="5"/>
  <c r="D45" i="5"/>
  <c r="H45" i="5"/>
  <c r="J45" i="5"/>
  <c r="U25" i="8"/>
  <c r="V25" i="8"/>
  <c r="W25" i="8"/>
  <c r="X25" i="8"/>
  <c r="Y25" i="8"/>
  <c r="Z25" i="8"/>
  <c r="AA25" i="8"/>
  <c r="AB25" i="8"/>
  <c r="AC25" i="8"/>
  <c r="AD25" i="8"/>
  <c r="AE25" i="8"/>
  <c r="AF25" i="8"/>
  <c r="AG25" i="8"/>
  <c r="AH25" i="8"/>
  <c r="AI25" i="8"/>
  <c r="AJ25" i="8"/>
  <c r="AK25" i="8"/>
  <c r="AL25" i="8"/>
  <c r="AM25" i="8"/>
  <c r="AN25" i="8"/>
  <c r="AO25" i="8"/>
  <c r="AP25" i="8"/>
  <c r="AQ25" i="8"/>
  <c r="AR25" i="8"/>
  <c r="AS25" i="8"/>
  <c r="AT25" i="8"/>
  <c r="AU25" i="8"/>
  <c r="AV25" i="8"/>
  <c r="AW25" i="8"/>
  <c r="AX25" i="8"/>
  <c r="AY25" i="8"/>
  <c r="AZ25" i="8"/>
  <c r="BA25" i="8"/>
  <c r="BB25" i="8"/>
  <c r="BC25" i="8"/>
  <c r="U26" i="8"/>
  <c r="V26" i="8"/>
  <c r="W26" i="8"/>
  <c r="X26" i="8"/>
  <c r="Y26" i="8"/>
  <c r="Z26" i="8"/>
  <c r="AA26" i="8"/>
  <c r="AB26" i="8"/>
  <c r="AC26" i="8"/>
  <c r="AD26" i="8"/>
  <c r="AE26" i="8"/>
  <c r="AF26" i="8"/>
  <c r="AG26" i="8"/>
  <c r="AH26" i="8"/>
  <c r="AI26" i="8"/>
  <c r="AJ26" i="8"/>
  <c r="AK26" i="8"/>
  <c r="AL26" i="8"/>
  <c r="AM26" i="8"/>
  <c r="AN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A26" i="8"/>
  <c r="BB26" i="8"/>
  <c r="BC26" i="8"/>
  <c r="U27" i="8"/>
  <c r="V27" i="8"/>
  <c r="W27" i="8"/>
  <c r="X27" i="8"/>
  <c r="Y27" i="8"/>
  <c r="Z27" i="8"/>
  <c r="AA27" i="8"/>
  <c r="AB27" i="8"/>
  <c r="AC27" i="8"/>
  <c r="AD27" i="8"/>
  <c r="AE27" i="8"/>
  <c r="AF27" i="8"/>
  <c r="AG27" i="8"/>
  <c r="AH27" i="8"/>
  <c r="AI27" i="8"/>
  <c r="AJ27" i="8"/>
  <c r="AK27" i="8"/>
  <c r="AL27" i="8"/>
  <c r="AM27" i="8"/>
  <c r="AN27" i="8"/>
  <c r="AO27" i="8"/>
  <c r="AP27" i="8"/>
  <c r="AQ27" i="8"/>
  <c r="AR27" i="8"/>
  <c r="AS27" i="8"/>
  <c r="AT27" i="8"/>
  <c r="AU27" i="8"/>
  <c r="AV27" i="8"/>
  <c r="AW27" i="8"/>
  <c r="AX27" i="8"/>
  <c r="AY27" i="8"/>
  <c r="AZ27" i="8"/>
  <c r="BA27" i="8"/>
  <c r="BB27" i="8"/>
  <c r="BC27" i="8"/>
  <c r="U28" i="8"/>
  <c r="D23" i="5" s="1"/>
  <c r="V28" i="8"/>
  <c r="E23" i="5" s="1"/>
  <c r="W28" i="8"/>
  <c r="F23" i="5" s="1"/>
  <c r="X28" i="8"/>
  <c r="G23" i="5" s="1"/>
  <c r="Y28" i="8"/>
  <c r="H23" i="5" s="1"/>
  <c r="Z28" i="8"/>
  <c r="I23" i="5" s="1"/>
  <c r="AA28" i="8"/>
  <c r="J23" i="5" s="1"/>
  <c r="AB28" i="8"/>
  <c r="K23" i="5" s="1"/>
  <c r="AC28" i="8"/>
  <c r="L23" i="5" s="1"/>
  <c r="AD28" i="8"/>
  <c r="M23" i="5" s="1"/>
  <c r="AE28" i="8"/>
  <c r="N23" i="5" s="1"/>
  <c r="AF28" i="8"/>
  <c r="O23" i="5" s="1"/>
  <c r="AG28" i="8"/>
  <c r="P23" i="5" s="1"/>
  <c r="AH28" i="8"/>
  <c r="Q23" i="5" s="1"/>
  <c r="AI28" i="8"/>
  <c r="R23" i="5" s="1"/>
  <c r="AJ28" i="8"/>
  <c r="S23" i="5" s="1"/>
  <c r="AK28" i="8"/>
  <c r="T23" i="5" s="1"/>
  <c r="AL28" i="8"/>
  <c r="U23" i="5" s="1"/>
  <c r="AM28" i="8"/>
  <c r="V23" i="5" s="1"/>
  <c r="AN28" i="8"/>
  <c r="W23" i="5" s="1"/>
  <c r="AO28" i="8"/>
  <c r="X23" i="5" s="1"/>
  <c r="AP28" i="8"/>
  <c r="Y23" i="5" s="1"/>
  <c r="AQ28" i="8"/>
  <c r="Z23" i="5" s="1"/>
  <c r="AR28" i="8"/>
  <c r="AA23" i="5" s="1"/>
  <c r="AS28" i="8"/>
  <c r="AB23" i="5" s="1"/>
  <c r="AT28" i="8"/>
  <c r="AC23" i="5" s="1"/>
  <c r="AU28" i="8"/>
  <c r="AD23" i="5" s="1"/>
  <c r="AV28" i="8"/>
  <c r="AE23" i="5" s="1"/>
  <c r="AW28" i="8"/>
  <c r="AF23" i="5" s="1"/>
  <c r="AX28" i="8"/>
  <c r="AG23" i="5" s="1"/>
  <c r="AY28" i="8"/>
  <c r="AH23" i="5" s="1"/>
  <c r="AZ28" i="8"/>
  <c r="AI23" i="5" s="1"/>
  <c r="BA28" i="8"/>
  <c r="AJ23" i="5" s="1"/>
  <c r="BB28" i="8"/>
  <c r="AK23" i="5" s="1"/>
  <c r="BC28" i="8"/>
  <c r="AL23" i="5" s="1"/>
  <c r="U29" i="8"/>
  <c r="D14" i="5" s="1"/>
  <c r="V29" i="8"/>
  <c r="E14" i="5" s="1"/>
  <c r="W29" i="8"/>
  <c r="F14" i="5" s="1"/>
  <c r="X29" i="8"/>
  <c r="G14" i="5" s="1"/>
  <c r="Y29" i="8"/>
  <c r="H14" i="5" s="1"/>
  <c r="Z29" i="8"/>
  <c r="I14" i="5" s="1"/>
  <c r="AA29" i="8"/>
  <c r="J14" i="5" s="1"/>
  <c r="AB29" i="8"/>
  <c r="K14" i="5" s="1"/>
  <c r="AC29" i="8"/>
  <c r="L14" i="5" s="1"/>
  <c r="AD29" i="8"/>
  <c r="M14" i="5" s="1"/>
  <c r="AE29" i="8"/>
  <c r="N14" i="5" s="1"/>
  <c r="AF29" i="8"/>
  <c r="O14" i="5" s="1"/>
  <c r="AG29" i="8"/>
  <c r="P14" i="5" s="1"/>
  <c r="AH29" i="8"/>
  <c r="Q14" i="5" s="1"/>
  <c r="AI29" i="8"/>
  <c r="R14" i="5" s="1"/>
  <c r="AJ29" i="8"/>
  <c r="S14" i="5" s="1"/>
  <c r="AK29" i="8"/>
  <c r="T14" i="5" s="1"/>
  <c r="AL29" i="8"/>
  <c r="U14" i="5" s="1"/>
  <c r="AM29" i="8"/>
  <c r="V14" i="5" s="1"/>
  <c r="AN29" i="8"/>
  <c r="W14" i="5" s="1"/>
  <c r="AO29" i="8"/>
  <c r="X14" i="5" s="1"/>
  <c r="AP29" i="8"/>
  <c r="Y14" i="5" s="1"/>
  <c r="AQ29" i="8"/>
  <c r="Z14" i="5" s="1"/>
  <c r="AR29" i="8"/>
  <c r="AA14" i="5" s="1"/>
  <c r="AS29" i="8"/>
  <c r="AB14" i="5" s="1"/>
  <c r="AT29" i="8"/>
  <c r="AC14" i="5" s="1"/>
  <c r="AU29" i="8"/>
  <c r="AD14" i="5" s="1"/>
  <c r="AV29" i="8"/>
  <c r="AE14" i="5" s="1"/>
  <c r="AW29" i="8"/>
  <c r="AF14" i="5" s="1"/>
  <c r="AX29" i="8"/>
  <c r="AG14" i="5" s="1"/>
  <c r="AY29" i="8"/>
  <c r="AH14" i="5" s="1"/>
  <c r="AZ29" i="8"/>
  <c r="AI14" i="5" s="1"/>
  <c r="BA29" i="8"/>
  <c r="AJ14" i="5" s="1"/>
  <c r="BB29" i="8"/>
  <c r="AK14" i="5" s="1"/>
  <c r="BC29" i="8"/>
  <c r="AL14" i="5" s="1"/>
  <c r="U30" i="8"/>
  <c r="V30" i="8"/>
  <c r="W30" i="8"/>
  <c r="X30" i="8"/>
  <c r="Y30" i="8"/>
  <c r="Z30" i="8"/>
  <c r="AA30" i="8"/>
  <c r="AB30" i="8"/>
  <c r="AC30" i="8"/>
  <c r="AD30" i="8"/>
  <c r="AE30" i="8"/>
  <c r="AF30" i="8"/>
  <c r="AG30" i="8"/>
  <c r="AH30" i="8"/>
  <c r="AI30" i="8"/>
  <c r="AJ30" i="8"/>
  <c r="AK30" i="8"/>
  <c r="AL30" i="8"/>
  <c r="AM30" i="8"/>
  <c r="AN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U31" i="8"/>
  <c r="V31" i="8"/>
  <c r="W31" i="8"/>
  <c r="X31" i="8"/>
  <c r="Y31" i="8"/>
  <c r="Z31" i="8"/>
  <c r="AA31" i="8"/>
  <c r="AB31" i="8"/>
  <c r="AC31" i="8"/>
  <c r="AD31" i="8"/>
  <c r="AE31" i="8"/>
  <c r="AF31" i="8"/>
  <c r="AG31" i="8"/>
  <c r="AH31" i="8"/>
  <c r="AI31" i="8"/>
  <c r="AJ31" i="8"/>
  <c r="AK31" i="8"/>
  <c r="AL31" i="8"/>
  <c r="AM31" i="8"/>
  <c r="AN31" i="8"/>
  <c r="AO31" i="8"/>
  <c r="AP31" i="8"/>
  <c r="AQ31" i="8"/>
  <c r="AR31" i="8"/>
  <c r="AS31" i="8"/>
  <c r="AT31" i="8"/>
  <c r="AU31" i="8"/>
  <c r="AV31" i="8"/>
  <c r="AW31" i="8"/>
  <c r="AX31" i="8"/>
  <c r="AY31" i="8"/>
  <c r="AZ31" i="8"/>
  <c r="BA31" i="8"/>
  <c r="BB31" i="8"/>
  <c r="BC31" i="8"/>
  <c r="U32" i="8"/>
  <c r="D32" i="5" s="1"/>
  <c r="V32" i="8"/>
  <c r="E32" i="5" s="1"/>
  <c r="W32" i="8"/>
  <c r="F32" i="5" s="1"/>
  <c r="X32" i="8"/>
  <c r="G32" i="5" s="1"/>
  <c r="Y32" i="8"/>
  <c r="H32" i="5" s="1"/>
  <c r="Z32" i="8"/>
  <c r="I32" i="5" s="1"/>
  <c r="AA32" i="8"/>
  <c r="J32" i="5" s="1"/>
  <c r="AB32" i="8"/>
  <c r="K32" i="5" s="1"/>
  <c r="AC32" i="8"/>
  <c r="L32" i="5" s="1"/>
  <c r="AD32" i="8"/>
  <c r="M32" i="5" s="1"/>
  <c r="AE32" i="8"/>
  <c r="N32" i="5" s="1"/>
  <c r="AF32" i="8"/>
  <c r="O32" i="5" s="1"/>
  <c r="AG32" i="8"/>
  <c r="P32" i="5" s="1"/>
  <c r="AH32" i="8"/>
  <c r="Q32" i="5" s="1"/>
  <c r="AI32" i="8"/>
  <c r="R32" i="5" s="1"/>
  <c r="AJ32" i="8"/>
  <c r="S32" i="5" s="1"/>
  <c r="AK32" i="8"/>
  <c r="T32" i="5" s="1"/>
  <c r="AL32" i="8"/>
  <c r="U32" i="5" s="1"/>
  <c r="AM32" i="8"/>
  <c r="V32" i="5" s="1"/>
  <c r="AN32" i="8"/>
  <c r="W32" i="5" s="1"/>
  <c r="AO32" i="8"/>
  <c r="X32" i="5" s="1"/>
  <c r="AP32" i="8"/>
  <c r="Y32" i="5" s="1"/>
  <c r="AQ32" i="8"/>
  <c r="Z32" i="5" s="1"/>
  <c r="AR32" i="8"/>
  <c r="AA32" i="5" s="1"/>
  <c r="AS32" i="8"/>
  <c r="AB32" i="5" s="1"/>
  <c r="AT32" i="8"/>
  <c r="AC32" i="5" s="1"/>
  <c r="AU32" i="8"/>
  <c r="AD32" i="5" s="1"/>
  <c r="AV32" i="8"/>
  <c r="AE32" i="5" s="1"/>
  <c r="AW32" i="8"/>
  <c r="AF32" i="5" s="1"/>
  <c r="AX32" i="8"/>
  <c r="AG32" i="5" s="1"/>
  <c r="AY32" i="8"/>
  <c r="AH32" i="5" s="1"/>
  <c r="AZ32" i="8"/>
  <c r="AI32" i="5" s="1"/>
  <c r="BA32" i="8"/>
  <c r="AJ32" i="5" s="1"/>
  <c r="BB32" i="8"/>
  <c r="AK32" i="5" s="1"/>
  <c r="BC32" i="8"/>
  <c r="AL32" i="5" s="1"/>
  <c r="U33" i="8"/>
  <c r="D41" i="5" s="1"/>
  <c r="V33" i="8"/>
  <c r="E41" i="5" s="1"/>
  <c r="W33" i="8"/>
  <c r="F41" i="5" s="1"/>
  <c r="X33" i="8"/>
  <c r="G41" i="5" s="1"/>
  <c r="Y33" i="8"/>
  <c r="H41" i="5" s="1"/>
  <c r="Z33" i="8"/>
  <c r="I41" i="5" s="1"/>
  <c r="AA33" i="8"/>
  <c r="J41" i="5" s="1"/>
  <c r="AB33" i="8"/>
  <c r="K41" i="5" s="1"/>
  <c r="AC33" i="8"/>
  <c r="L41" i="5" s="1"/>
  <c r="AD33" i="8"/>
  <c r="M41" i="5" s="1"/>
  <c r="AE33" i="8"/>
  <c r="N41" i="5" s="1"/>
  <c r="AF33" i="8"/>
  <c r="O41" i="5" s="1"/>
  <c r="AG33" i="8"/>
  <c r="P41" i="5" s="1"/>
  <c r="AH33" i="8"/>
  <c r="Q41" i="5" s="1"/>
  <c r="AI33" i="8"/>
  <c r="R41" i="5" s="1"/>
  <c r="AJ33" i="8"/>
  <c r="S41" i="5" s="1"/>
  <c r="AK33" i="8"/>
  <c r="T41" i="5" s="1"/>
  <c r="AL33" i="8"/>
  <c r="U41" i="5" s="1"/>
  <c r="AM33" i="8"/>
  <c r="V41" i="5" s="1"/>
  <c r="AN33" i="8"/>
  <c r="W41" i="5" s="1"/>
  <c r="AO33" i="8"/>
  <c r="X41" i="5" s="1"/>
  <c r="AP33" i="8"/>
  <c r="Y41" i="5" s="1"/>
  <c r="AQ33" i="8"/>
  <c r="Z41" i="5" s="1"/>
  <c r="AR33" i="8"/>
  <c r="AA41" i="5" s="1"/>
  <c r="AS33" i="8"/>
  <c r="AB41" i="5" s="1"/>
  <c r="AT33" i="8"/>
  <c r="AC41" i="5" s="1"/>
  <c r="AU33" i="8"/>
  <c r="AD41" i="5" s="1"/>
  <c r="AV33" i="8"/>
  <c r="AE41" i="5" s="1"/>
  <c r="AW33" i="8"/>
  <c r="AF41" i="5" s="1"/>
  <c r="AX33" i="8"/>
  <c r="AG41" i="5" s="1"/>
  <c r="AY33" i="8"/>
  <c r="AH41" i="5" s="1"/>
  <c r="AZ33" i="8"/>
  <c r="AI41" i="5" s="1"/>
  <c r="BA33" i="8"/>
  <c r="AJ41" i="5" s="1"/>
  <c r="BB33" i="8"/>
  <c r="AK41" i="5" s="1"/>
  <c r="BC33" i="8"/>
  <c r="AL41" i="5" s="1"/>
  <c r="U34" i="8"/>
  <c r="V34" i="8"/>
  <c r="W34" i="8"/>
  <c r="X34" i="8"/>
  <c r="Y34" i="8"/>
  <c r="Z34" i="8"/>
  <c r="AA34" i="8"/>
  <c r="AB34" i="8"/>
  <c r="AC34" i="8"/>
  <c r="AD34" i="8"/>
  <c r="AE34" i="8"/>
  <c r="AF34" i="8"/>
  <c r="AG34" i="8"/>
  <c r="AH34" i="8"/>
  <c r="AI34" i="8"/>
  <c r="AJ34" i="8"/>
  <c r="AK34" i="8"/>
  <c r="AL34" i="8"/>
  <c r="AM34" i="8"/>
  <c r="AN34" i="8"/>
  <c r="AO34" i="8"/>
  <c r="AP34" i="8"/>
  <c r="AQ34" i="8"/>
  <c r="AR34" i="8"/>
  <c r="AS34" i="8"/>
  <c r="AT34" i="8"/>
  <c r="AU34" i="8"/>
  <c r="AV34" i="8"/>
  <c r="AW34" i="8"/>
  <c r="AX34" i="8"/>
  <c r="AY34" i="8"/>
  <c r="AZ34" i="8"/>
  <c r="BA34" i="8"/>
  <c r="BB34" i="8"/>
  <c r="BC34" i="8"/>
  <c r="U35" i="8"/>
  <c r="V35" i="8"/>
  <c r="W35" i="8"/>
  <c r="X35" i="8"/>
  <c r="Y35" i="8"/>
  <c r="Z35" i="8"/>
  <c r="AA35" i="8"/>
  <c r="AB35" i="8"/>
  <c r="AC35" i="8"/>
  <c r="AD35" i="8"/>
  <c r="AE35" i="8"/>
  <c r="AF35" i="8"/>
  <c r="AG35" i="8"/>
  <c r="AH35" i="8"/>
  <c r="AI35" i="8"/>
  <c r="AJ35" i="8"/>
  <c r="AK35" i="8"/>
  <c r="AL35" i="8"/>
  <c r="AM35" i="8"/>
  <c r="AN35" i="8"/>
  <c r="AO35" i="8"/>
  <c r="AP35" i="8"/>
  <c r="AQ35" i="8"/>
  <c r="AR35" i="8"/>
  <c r="AS35" i="8"/>
  <c r="AT35" i="8"/>
  <c r="AU35" i="8"/>
  <c r="AV35" i="8"/>
  <c r="AW35" i="8"/>
  <c r="AX35" i="8"/>
  <c r="AY35" i="8"/>
  <c r="AZ35" i="8"/>
  <c r="BA35" i="8"/>
  <c r="BB35" i="8"/>
  <c r="BC35" i="8"/>
  <c r="V24" i="8"/>
  <c r="E5" i="5" s="1"/>
  <c r="W24" i="8"/>
  <c r="F5" i="5" s="1"/>
  <c r="X24" i="8"/>
  <c r="G5" i="5" s="1"/>
  <c r="Y24" i="8"/>
  <c r="H5" i="5" s="1"/>
  <c r="Z24" i="8"/>
  <c r="I5" i="5" s="1"/>
  <c r="AA24" i="8"/>
  <c r="J5" i="5" s="1"/>
  <c r="AB24" i="8"/>
  <c r="K5" i="5" s="1"/>
  <c r="AC24" i="8"/>
  <c r="L5" i="5" s="1"/>
  <c r="AD24" i="8"/>
  <c r="M5" i="5" s="1"/>
  <c r="AE24" i="8"/>
  <c r="N5" i="5" s="1"/>
  <c r="AF24" i="8"/>
  <c r="O5" i="5" s="1"/>
  <c r="AG24" i="8"/>
  <c r="P5" i="5" s="1"/>
  <c r="AH24" i="8"/>
  <c r="Q5" i="5" s="1"/>
  <c r="AI24" i="8"/>
  <c r="R5" i="5" s="1"/>
  <c r="AJ24" i="8"/>
  <c r="S5" i="5" s="1"/>
  <c r="AK24" i="8"/>
  <c r="T5" i="5" s="1"/>
  <c r="AL24" i="8"/>
  <c r="U5" i="5" s="1"/>
  <c r="AM24" i="8"/>
  <c r="V5" i="5" s="1"/>
  <c r="AN24" i="8"/>
  <c r="W5" i="5" s="1"/>
  <c r="AO24" i="8"/>
  <c r="X5" i="5" s="1"/>
  <c r="AP24" i="8"/>
  <c r="Y5" i="5" s="1"/>
  <c r="AQ24" i="8"/>
  <c r="Z5" i="5" s="1"/>
  <c r="AR24" i="8"/>
  <c r="AA5" i="5" s="1"/>
  <c r="AS24" i="8"/>
  <c r="AB5" i="5" s="1"/>
  <c r="AT24" i="8"/>
  <c r="AC5" i="5" s="1"/>
  <c r="AU24" i="8"/>
  <c r="AD5" i="5" s="1"/>
  <c r="AV24" i="8"/>
  <c r="AE5" i="5" s="1"/>
  <c r="AW24" i="8"/>
  <c r="AF5" i="5" s="1"/>
  <c r="AX24" i="8"/>
  <c r="AG5" i="5" s="1"/>
  <c r="AY24" i="8"/>
  <c r="AH5" i="5" s="1"/>
  <c r="AZ24" i="8"/>
  <c r="AI5" i="5" s="1"/>
  <c r="BA24" i="8"/>
  <c r="AJ5" i="5" s="1"/>
  <c r="BB24" i="8"/>
  <c r="AK5" i="5" s="1"/>
  <c r="BC24" i="8"/>
  <c r="AL5" i="5" s="1"/>
  <c r="U24" i="8"/>
  <c r="D5" i="5" s="1"/>
  <c r="T41" i="8"/>
  <c r="S41" i="8"/>
  <c r="R41" i="8"/>
  <c r="Q41" i="8"/>
  <c r="P41" i="8"/>
  <c r="O41" i="8"/>
  <c r="N41" i="8"/>
  <c r="M41" i="8"/>
  <c r="L41" i="8"/>
  <c r="K41" i="8"/>
  <c r="T40" i="8"/>
  <c r="S40" i="8"/>
  <c r="R40" i="8"/>
  <c r="Q40" i="8"/>
  <c r="P40" i="8"/>
  <c r="O40" i="8"/>
  <c r="N40" i="8"/>
  <c r="M40" i="8"/>
  <c r="L40" i="8"/>
  <c r="K40" i="8"/>
  <c r="T39" i="8"/>
  <c r="S39" i="8"/>
  <c r="R39" i="8"/>
  <c r="Q39" i="8"/>
  <c r="P39" i="8"/>
  <c r="O39" i="8"/>
  <c r="N39" i="8"/>
  <c r="M39" i="8"/>
  <c r="L39" i="8"/>
  <c r="K39" i="8"/>
  <c r="T38" i="8"/>
  <c r="S38" i="8"/>
  <c r="R38" i="8"/>
  <c r="Q38" i="8"/>
  <c r="P38" i="8"/>
  <c r="O38" i="8"/>
  <c r="N38" i="8"/>
  <c r="M38" i="8"/>
  <c r="L38" i="8"/>
  <c r="K38" i="8"/>
  <c r="T37" i="8"/>
  <c r="S37" i="8"/>
  <c r="R37" i="8"/>
  <c r="Q37" i="8"/>
  <c r="P37" i="8"/>
  <c r="O37" i="8"/>
  <c r="N37" i="8"/>
  <c r="M37" i="8"/>
  <c r="L37" i="8"/>
  <c r="K37" i="8"/>
  <c r="K25" i="8"/>
  <c r="L25" i="8"/>
  <c r="M25" i="8"/>
  <c r="N25" i="8"/>
  <c r="O25" i="8"/>
  <c r="P25" i="8"/>
  <c r="Q25" i="8"/>
  <c r="R25" i="8"/>
  <c r="S25" i="8"/>
  <c r="T25" i="8"/>
  <c r="K26" i="8"/>
  <c r="L26" i="8"/>
  <c r="M26" i="8"/>
  <c r="N26" i="8"/>
  <c r="O26" i="8"/>
  <c r="P26" i="8"/>
  <c r="Q26" i="8"/>
  <c r="R26" i="8"/>
  <c r="S26" i="8"/>
  <c r="T26" i="8"/>
  <c r="K27" i="8"/>
  <c r="L27" i="8"/>
  <c r="M27" i="8"/>
  <c r="N27" i="8"/>
  <c r="O27" i="8"/>
  <c r="P27" i="8"/>
  <c r="Q27" i="8"/>
  <c r="R27" i="8"/>
  <c r="S27" i="8"/>
  <c r="T27" i="8"/>
  <c r="K28" i="8"/>
  <c r="L28" i="8"/>
  <c r="M28" i="8"/>
  <c r="N28" i="8"/>
  <c r="O28" i="8"/>
  <c r="P28" i="8"/>
  <c r="Q28" i="8"/>
  <c r="R28" i="8"/>
  <c r="S28" i="8"/>
  <c r="T28" i="8"/>
  <c r="K29" i="8"/>
  <c r="L29" i="8"/>
  <c r="M29" i="8"/>
  <c r="N29" i="8"/>
  <c r="O29" i="8"/>
  <c r="P29" i="8"/>
  <c r="Q29" i="8"/>
  <c r="R29" i="8"/>
  <c r="S29" i="8"/>
  <c r="T29" i="8"/>
  <c r="K30" i="8"/>
  <c r="L30" i="8"/>
  <c r="M30" i="8"/>
  <c r="N30" i="8"/>
  <c r="O30" i="8"/>
  <c r="P30" i="8"/>
  <c r="Q30" i="8"/>
  <c r="R30" i="8"/>
  <c r="S30" i="8"/>
  <c r="T30" i="8"/>
  <c r="K31" i="8"/>
  <c r="L31" i="8"/>
  <c r="M31" i="8"/>
  <c r="N31" i="8"/>
  <c r="O31" i="8"/>
  <c r="P31" i="8"/>
  <c r="Q31" i="8"/>
  <c r="R31" i="8"/>
  <c r="S31" i="8"/>
  <c r="T31" i="8"/>
  <c r="K32" i="8"/>
  <c r="L32" i="8"/>
  <c r="M32" i="8"/>
  <c r="N32" i="8"/>
  <c r="O32" i="8"/>
  <c r="P32" i="8"/>
  <c r="Q32" i="8"/>
  <c r="R32" i="8"/>
  <c r="S32" i="8"/>
  <c r="T32" i="8"/>
  <c r="K33" i="8"/>
  <c r="L33" i="8"/>
  <c r="M33" i="8"/>
  <c r="N33" i="8"/>
  <c r="O33" i="8"/>
  <c r="P33" i="8"/>
  <c r="Q33" i="8"/>
  <c r="R33" i="8"/>
  <c r="S33" i="8"/>
  <c r="T33" i="8"/>
  <c r="K34" i="8"/>
  <c r="L34" i="8"/>
  <c r="M34" i="8"/>
  <c r="N34" i="8"/>
  <c r="O34" i="8"/>
  <c r="P34" i="8"/>
  <c r="Q34" i="8"/>
  <c r="R34" i="8"/>
  <c r="S34" i="8"/>
  <c r="T34" i="8"/>
  <c r="K35" i="8"/>
  <c r="L35" i="8"/>
  <c r="M35" i="8"/>
  <c r="N35" i="8"/>
  <c r="O35" i="8"/>
  <c r="P35" i="8"/>
  <c r="Q35" i="8"/>
  <c r="R35" i="8"/>
  <c r="S35" i="8"/>
  <c r="T35" i="8"/>
  <c r="T24" i="8"/>
  <c r="S24" i="8"/>
  <c r="R24" i="8"/>
  <c r="Q24" i="8"/>
  <c r="P24" i="8"/>
  <c r="O24" i="8"/>
  <c r="N24" i="8"/>
  <c r="M24" i="8"/>
  <c r="L24" i="8"/>
  <c r="K24" i="8"/>
  <c r="AM45" i="5" l="1"/>
  <c r="AJ33" i="5"/>
  <c r="AJ38" i="5" s="1"/>
  <c r="AB33" i="5"/>
  <c r="AB38" i="5" s="1"/>
  <c r="T33" i="5"/>
  <c r="T38" i="5" s="1"/>
  <c r="L33" i="5"/>
  <c r="L38" i="5" s="1"/>
  <c r="AF6" i="5"/>
  <c r="AF11" i="5" s="1"/>
  <c r="X6" i="5"/>
  <c r="X11" i="5" s="1"/>
  <c r="P6" i="5"/>
  <c r="P11" i="5" s="1"/>
  <c r="H6" i="5"/>
  <c r="H11" i="5" s="1"/>
  <c r="AI15" i="5"/>
  <c r="AI20" i="5" s="1"/>
  <c r="AA15" i="5"/>
  <c r="AA20" i="5" s="1"/>
  <c r="S15" i="5"/>
  <c r="S20" i="5" s="1"/>
  <c r="K15" i="5"/>
  <c r="K20" i="5" s="1"/>
  <c r="AJ24" i="5"/>
  <c r="AJ29" i="5" s="1"/>
  <c r="AB24" i="5"/>
  <c r="AB29" i="5" s="1"/>
  <c r="T24" i="5"/>
  <c r="T29" i="5" s="1"/>
  <c r="L24" i="5"/>
  <c r="L29" i="5" s="1"/>
  <c r="AE42" i="5"/>
  <c r="AE47" i="5" s="1"/>
  <c r="W42" i="5"/>
  <c r="W47" i="5" s="1"/>
  <c r="O42" i="5"/>
  <c r="O47" i="5" s="1"/>
  <c r="G42" i="5"/>
  <c r="G47" i="5" s="1"/>
  <c r="AI33" i="5"/>
  <c r="AI38" i="5" s="1"/>
  <c r="AA33" i="5"/>
  <c r="AA38" i="5" s="1"/>
  <c r="S33" i="5"/>
  <c r="S38" i="5" s="1"/>
  <c r="K33" i="5"/>
  <c r="K38" i="5" s="1"/>
  <c r="AE6" i="5"/>
  <c r="AE11" i="5" s="1"/>
  <c r="W6" i="5"/>
  <c r="W11" i="5" s="1"/>
  <c r="O6" i="5"/>
  <c r="O11" i="5" s="1"/>
  <c r="G6" i="5"/>
  <c r="G11" i="5" s="1"/>
  <c r="AH15" i="5"/>
  <c r="AH20" i="5" s="1"/>
  <c r="Z15" i="5"/>
  <c r="Z20" i="5" s="1"/>
  <c r="R15" i="5"/>
  <c r="R20" i="5" s="1"/>
  <c r="J15" i="5"/>
  <c r="J20" i="5" s="1"/>
  <c r="AI24" i="5"/>
  <c r="AI29" i="5" s="1"/>
  <c r="AA24" i="5"/>
  <c r="AA29" i="5" s="1"/>
  <c r="S24" i="5"/>
  <c r="S29" i="5" s="1"/>
  <c r="K24" i="5"/>
  <c r="K29" i="5" s="1"/>
  <c r="AL42" i="5"/>
  <c r="AL47" i="5" s="1"/>
  <c r="AD42" i="5"/>
  <c r="AD47" i="5" s="1"/>
  <c r="V42" i="5"/>
  <c r="V47" i="5" s="1"/>
  <c r="N42" i="5"/>
  <c r="N47" i="5" s="1"/>
  <c r="F42" i="5"/>
  <c r="F47" i="5" s="1"/>
  <c r="AH33" i="5"/>
  <c r="AH38" i="5" s="1"/>
  <c r="Z33" i="5"/>
  <c r="Z38" i="5" s="1"/>
  <c r="R33" i="5"/>
  <c r="R38" i="5" s="1"/>
  <c r="J33" i="5"/>
  <c r="J38" i="5" s="1"/>
  <c r="AL6" i="5"/>
  <c r="AL11" i="5" s="1"/>
  <c r="AD6" i="5"/>
  <c r="AD11" i="5" s="1"/>
  <c r="V6" i="5"/>
  <c r="V11" i="5" s="1"/>
  <c r="N6" i="5"/>
  <c r="N11" i="5" s="1"/>
  <c r="F6" i="5"/>
  <c r="F11" i="5" s="1"/>
  <c r="AG15" i="5"/>
  <c r="AG20" i="5" s="1"/>
  <c r="Y15" i="5"/>
  <c r="Y20" i="5" s="1"/>
  <c r="Q15" i="5"/>
  <c r="Q20" i="5" s="1"/>
  <c r="I15" i="5"/>
  <c r="I20" i="5" s="1"/>
  <c r="AH24" i="5"/>
  <c r="AH29" i="5" s="1"/>
  <c r="Z24" i="5"/>
  <c r="Z29" i="5" s="1"/>
  <c r="R24" i="5"/>
  <c r="R29" i="5" s="1"/>
  <c r="J24" i="5"/>
  <c r="J29" i="5" s="1"/>
  <c r="AK42" i="5"/>
  <c r="AK47" i="5" s="1"/>
  <c r="AC42" i="5"/>
  <c r="AC47" i="5" s="1"/>
  <c r="U42" i="5"/>
  <c r="U47" i="5" s="1"/>
  <c r="M42" i="5"/>
  <c r="M47" i="5" s="1"/>
  <c r="E42" i="5"/>
  <c r="E47" i="5" s="1"/>
  <c r="AG33" i="5"/>
  <c r="AG38" i="5" s="1"/>
  <c r="Y33" i="5"/>
  <c r="Y38" i="5" s="1"/>
  <c r="Q33" i="5"/>
  <c r="Q38" i="5" s="1"/>
  <c r="I33" i="5"/>
  <c r="I38" i="5" s="1"/>
  <c r="AK6" i="5"/>
  <c r="AK11" i="5" s="1"/>
  <c r="AC6" i="5"/>
  <c r="AC11" i="5" s="1"/>
  <c r="U6" i="5"/>
  <c r="U11" i="5" s="1"/>
  <c r="M6" i="5"/>
  <c r="M11" i="5" s="1"/>
  <c r="E6" i="5"/>
  <c r="E11" i="5" s="1"/>
  <c r="AF15" i="5"/>
  <c r="AF20" i="5" s="1"/>
  <c r="X15" i="5"/>
  <c r="X20" i="5" s="1"/>
  <c r="P15" i="5"/>
  <c r="P20" i="5" s="1"/>
  <c r="H15" i="5"/>
  <c r="H20" i="5" s="1"/>
  <c r="AG24" i="5"/>
  <c r="AG29" i="5" s="1"/>
  <c r="Y24" i="5"/>
  <c r="Y29" i="5" s="1"/>
  <c r="Q24" i="5"/>
  <c r="Q29" i="5" s="1"/>
  <c r="I24" i="5"/>
  <c r="I29" i="5" s="1"/>
  <c r="AJ42" i="5"/>
  <c r="AJ47" i="5" s="1"/>
  <c r="AB42" i="5"/>
  <c r="AB47" i="5" s="1"/>
  <c r="T42" i="5"/>
  <c r="T47" i="5" s="1"/>
  <c r="L42" i="5"/>
  <c r="L47" i="5" s="1"/>
  <c r="AF33" i="5"/>
  <c r="AF38" i="5" s="1"/>
  <c r="X33" i="5"/>
  <c r="X38" i="5" s="1"/>
  <c r="P33" i="5"/>
  <c r="P38" i="5" s="1"/>
  <c r="H33" i="5"/>
  <c r="H38" i="5" s="1"/>
  <c r="AJ6" i="5"/>
  <c r="AJ11" i="5" s="1"/>
  <c r="AB6" i="5"/>
  <c r="AB11" i="5" s="1"/>
  <c r="T6" i="5"/>
  <c r="T11" i="5" s="1"/>
  <c r="L6" i="5"/>
  <c r="L11" i="5" s="1"/>
  <c r="AE15" i="5"/>
  <c r="AE20" i="5" s="1"/>
  <c r="W15" i="5"/>
  <c r="W20" i="5" s="1"/>
  <c r="O15" i="5"/>
  <c r="O20" i="5" s="1"/>
  <c r="G15" i="5"/>
  <c r="G20" i="5" s="1"/>
  <c r="AF24" i="5"/>
  <c r="AF29" i="5" s="1"/>
  <c r="X24" i="5"/>
  <c r="X29" i="5" s="1"/>
  <c r="P24" i="5"/>
  <c r="P29" i="5" s="1"/>
  <c r="H24" i="5"/>
  <c r="H29" i="5" s="1"/>
  <c r="AI42" i="5"/>
  <c r="AI47" i="5" s="1"/>
  <c r="AA42" i="5"/>
  <c r="AA47" i="5" s="1"/>
  <c r="S42" i="5"/>
  <c r="S47" i="5" s="1"/>
  <c r="K42" i="5"/>
  <c r="K47" i="5" s="1"/>
  <c r="AE33" i="5"/>
  <c r="AE38" i="5" s="1"/>
  <c r="W33" i="5"/>
  <c r="W38" i="5" s="1"/>
  <c r="O33" i="5"/>
  <c r="O38" i="5" s="1"/>
  <c r="G33" i="5"/>
  <c r="G38" i="5" s="1"/>
  <c r="AI6" i="5"/>
  <c r="AI11" i="5" s="1"/>
  <c r="AA6" i="5"/>
  <c r="AA11" i="5" s="1"/>
  <c r="S6" i="5"/>
  <c r="S11" i="5" s="1"/>
  <c r="K6" i="5"/>
  <c r="K11" i="5" s="1"/>
  <c r="AL15" i="5"/>
  <c r="AL20" i="5" s="1"/>
  <c r="AD15" i="5"/>
  <c r="AD20" i="5" s="1"/>
  <c r="V15" i="5"/>
  <c r="V20" i="5" s="1"/>
  <c r="N15" i="5"/>
  <c r="N20" i="5" s="1"/>
  <c r="F15" i="5"/>
  <c r="F20" i="5" s="1"/>
  <c r="AE24" i="5"/>
  <c r="AE29" i="5" s="1"/>
  <c r="W24" i="5"/>
  <c r="W29" i="5" s="1"/>
  <c r="O24" i="5"/>
  <c r="O29" i="5" s="1"/>
  <c r="G24" i="5"/>
  <c r="G29" i="5" s="1"/>
  <c r="AH42" i="5"/>
  <c r="AH47" i="5" s="1"/>
  <c r="Z42" i="5"/>
  <c r="Z47" i="5" s="1"/>
  <c r="R42" i="5"/>
  <c r="R47" i="5" s="1"/>
  <c r="J42" i="5"/>
  <c r="J47" i="5" s="1"/>
  <c r="AL33" i="5"/>
  <c r="AL38" i="5" s="1"/>
  <c r="AD33" i="5"/>
  <c r="AD38" i="5" s="1"/>
  <c r="V33" i="5"/>
  <c r="V38" i="5" s="1"/>
  <c r="N33" i="5"/>
  <c r="N38" i="5" s="1"/>
  <c r="F33" i="5"/>
  <c r="F38" i="5" s="1"/>
  <c r="AH6" i="5"/>
  <c r="AH11" i="5" s="1"/>
  <c r="Z6" i="5"/>
  <c r="Z11" i="5" s="1"/>
  <c r="R6" i="5"/>
  <c r="R11" i="5" s="1"/>
  <c r="J6" i="5"/>
  <c r="J11" i="5" s="1"/>
  <c r="AK15" i="5"/>
  <c r="AK20" i="5" s="1"/>
  <c r="AC15" i="5"/>
  <c r="AC20" i="5" s="1"/>
  <c r="U15" i="5"/>
  <c r="U20" i="5" s="1"/>
  <c r="M15" i="5"/>
  <c r="M20" i="5" s="1"/>
  <c r="E15" i="5"/>
  <c r="E20" i="5" s="1"/>
  <c r="AL24" i="5"/>
  <c r="AL29" i="5" s="1"/>
  <c r="AD24" i="5"/>
  <c r="AD29" i="5" s="1"/>
  <c r="V24" i="5"/>
  <c r="V29" i="5" s="1"/>
  <c r="N24" i="5"/>
  <c r="N29" i="5" s="1"/>
  <c r="F24" i="5"/>
  <c r="F29" i="5" s="1"/>
  <c r="AG42" i="5"/>
  <c r="AG47" i="5" s="1"/>
  <c r="Y42" i="5"/>
  <c r="Y47" i="5" s="1"/>
  <c r="Q42" i="5"/>
  <c r="Q47" i="5" s="1"/>
  <c r="I42" i="5"/>
  <c r="I47" i="5" s="1"/>
  <c r="AK33" i="5"/>
  <c r="AK38" i="5" s="1"/>
  <c r="AC33" i="5"/>
  <c r="AC38" i="5" s="1"/>
  <c r="U33" i="5"/>
  <c r="U38" i="5" s="1"/>
  <c r="M33" i="5"/>
  <c r="M38" i="5" s="1"/>
  <c r="E33" i="5"/>
  <c r="E38" i="5" s="1"/>
  <c r="AG6" i="5"/>
  <c r="AG11" i="5" s="1"/>
  <c r="Y6" i="5"/>
  <c r="Y11" i="5" s="1"/>
  <c r="Q6" i="5"/>
  <c r="Q11" i="5" s="1"/>
  <c r="I6" i="5"/>
  <c r="I11" i="5" s="1"/>
  <c r="AJ15" i="5"/>
  <c r="AJ20" i="5" s="1"/>
  <c r="AB15" i="5"/>
  <c r="AB20" i="5" s="1"/>
  <c r="T15" i="5"/>
  <c r="T20" i="5" s="1"/>
  <c r="L15" i="5"/>
  <c r="L20" i="5" s="1"/>
  <c r="AK24" i="5"/>
  <c r="AK29" i="5" s="1"/>
  <c r="AC24" i="5"/>
  <c r="AC29" i="5" s="1"/>
  <c r="U24" i="5"/>
  <c r="U29" i="5" s="1"/>
  <c r="M24" i="5"/>
  <c r="M29" i="5" s="1"/>
  <c r="E24" i="5"/>
  <c r="E29" i="5" s="1"/>
  <c r="AF42" i="5"/>
  <c r="AF47" i="5" s="1"/>
  <c r="X42" i="5"/>
  <c r="X47" i="5" s="1"/>
  <c r="P42" i="5"/>
  <c r="P47" i="5" s="1"/>
  <c r="H42" i="5"/>
  <c r="H47" i="5" s="1"/>
  <c r="Z50" i="5" l="1"/>
  <c r="V50" i="5"/>
  <c r="AJ50" i="5"/>
  <c r="AL50" i="5"/>
  <c r="E50" i="5"/>
  <c r="AK50" i="5"/>
  <c r="W50" i="5"/>
  <c r="F50" i="5"/>
  <c r="O50" i="5"/>
  <c r="G50" i="5"/>
  <c r="AF50" i="5"/>
  <c r="R50" i="5"/>
  <c r="AC50" i="5"/>
  <c r="P50" i="5"/>
  <c r="H50" i="5"/>
  <c r="Q50" i="5"/>
  <c r="AA50" i="5"/>
  <c r="I50" i="5"/>
  <c r="S50" i="5"/>
  <c r="J50" i="5"/>
  <c r="AG50" i="5"/>
  <c r="K50" i="5"/>
  <c r="AH50" i="5"/>
  <c r="AB50" i="5"/>
  <c r="X50" i="5"/>
  <c r="T50" i="5"/>
  <c r="L50" i="5"/>
  <c r="AD50" i="5"/>
  <c r="Y50" i="5"/>
  <c r="AI50" i="5"/>
  <c r="AE50" i="5"/>
  <c r="N50" i="5"/>
  <c r="M50" i="5"/>
  <c r="U50" i="5"/>
  <c r="D42" i="5"/>
  <c r="AM41" i="5"/>
  <c r="D6" i="5"/>
  <c r="AM5" i="5"/>
  <c r="D24" i="5"/>
  <c r="AM23" i="5"/>
  <c r="D15" i="5"/>
  <c r="AM14" i="5"/>
  <c r="D33" i="5"/>
  <c r="AM32" i="5"/>
  <c r="X71" i="5"/>
  <c r="Y71" i="5"/>
  <c r="Z71" i="5"/>
  <c r="X72" i="5"/>
  <c r="Y72" i="5"/>
  <c r="Z72" i="5"/>
  <c r="W72" i="5"/>
  <c r="W71" i="5"/>
  <c r="Z70" i="5"/>
  <c r="X69" i="5"/>
  <c r="Y69" i="5"/>
  <c r="Z69" i="5"/>
  <c r="X70" i="5"/>
  <c r="Y70" i="5"/>
  <c r="W70" i="5"/>
  <c r="W69" i="5"/>
  <c r="D20" i="5" l="1"/>
  <c r="AM15" i="5"/>
  <c r="D29" i="5"/>
  <c r="AM24" i="5"/>
  <c r="D47" i="5"/>
  <c r="AM42" i="5"/>
  <c r="D11" i="5"/>
  <c r="AK12" i="5" s="1"/>
  <c r="AM6" i="5"/>
  <c r="D38" i="5"/>
  <c r="AM33" i="5"/>
  <c r="D50" i="5" l="1"/>
  <c r="AM47" i="5"/>
  <c r="AK48" i="5"/>
  <c r="AM11" i="5"/>
  <c r="AM29" i="5"/>
  <c r="AK30" i="5"/>
  <c r="AM20" i="5"/>
  <c r="AK21" i="5"/>
  <c r="AM38" i="5"/>
  <c r="AK39" i="5"/>
  <c r="AM51" i="5" l="1"/>
  <c r="AL51" i="5"/>
  <c r="T59" i="5" l="1"/>
  <c r="Z59" i="5" l="1"/>
  <c r="X59" i="5"/>
  <c r="AB59" i="5"/>
  <c r="Z60" i="5"/>
  <c r="X60" i="5"/>
  <c r="AB60" i="5"/>
</calcChain>
</file>

<file path=xl/sharedStrings.xml><?xml version="1.0" encoding="utf-8"?>
<sst xmlns="http://schemas.openxmlformats.org/spreadsheetml/2006/main" count="325" uniqueCount="132">
  <si>
    <t>Time</t>
  </si>
  <si>
    <t>Duration</t>
  </si>
  <si>
    <t>Name</t>
  </si>
  <si>
    <t>LAeq (dB)</t>
  </si>
  <si>
    <t>LAFMax (dB)</t>
  </si>
  <si>
    <t>LAFMin (dB)</t>
  </si>
  <si>
    <t>LAF10 (dB)</t>
  </si>
  <si>
    <t>LAF90 (dB)</t>
  </si>
  <si>
    <t>r</t>
  </si>
  <si>
    <t>20.log(r )</t>
  </si>
  <si>
    <t>Q</t>
  </si>
  <si>
    <t>10.log.Q</t>
  </si>
  <si>
    <t>SWL = L + 20log.r + 11-10log.Q</t>
  </si>
  <si>
    <t>Aksa Generator AD410 (410 kVA), no load, South</t>
  </si>
  <si>
    <t>As above, West</t>
  </si>
  <si>
    <t>North</t>
  </si>
  <si>
    <t>Clark Diesel Fork lift truck, lifting &amp; turn @2m</t>
  </si>
  <si>
    <t>As above run 2 @2m</t>
  </si>
  <si>
    <t>SRT plant running, Open RSD to West</t>
  </si>
  <si>
    <t>SRT plant, weighbridge, North</t>
  </si>
  <si>
    <t>SRT plant, East, towards rear near extraction motor</t>
  </si>
  <si>
    <t>SRT plant Open RSD, South</t>
  </si>
  <si>
    <t>Gravity Separator, Fan on Max</t>
  </si>
  <si>
    <t>Extraction at Side of Gravity separator plant</t>
  </si>
  <si>
    <t>SRT South, RSD shut</t>
  </si>
  <si>
    <t>The Observatory</t>
  </si>
  <si>
    <t>79 Hillcott</t>
  </si>
  <si>
    <t>79 Hillcott, plant running (RSD South closed)</t>
  </si>
  <si>
    <t>Rock Cottage</t>
  </si>
  <si>
    <t>Parameters</t>
  </si>
  <si>
    <t>Combined Levels dB</t>
  </si>
  <si>
    <r>
      <t>1/1 Octave Band Hz L</t>
    </r>
    <r>
      <rPr>
        <b/>
        <vertAlign val="subscript"/>
        <sz val="11"/>
        <color theme="1"/>
        <rFont val="Calibri"/>
        <family val="2"/>
        <scheme val="minor"/>
      </rPr>
      <t>P</t>
    </r>
  </si>
  <si>
    <r>
      <t>1/3 Octave Band Hz L</t>
    </r>
    <r>
      <rPr>
        <b/>
        <vertAlign val="subscript"/>
        <sz val="11"/>
        <color theme="1"/>
        <rFont val="Calibri"/>
        <family val="2"/>
        <scheme val="minor"/>
      </rPr>
      <t>P</t>
    </r>
  </si>
  <si>
    <t>Total Levels dB</t>
  </si>
  <si>
    <t>No.</t>
  </si>
  <si>
    <t>Source ID / Location</t>
  </si>
  <si>
    <t>Date</t>
  </si>
  <si>
    <t>Measurement Distance (m)</t>
  </si>
  <si>
    <t>LAFmax</t>
  </si>
  <si>
    <t>LAFmin</t>
  </si>
  <si>
    <t>LAeq</t>
  </si>
  <si>
    <t>1k</t>
  </si>
  <si>
    <t>2k</t>
  </si>
  <si>
    <t>4k</t>
  </si>
  <si>
    <t>8k</t>
  </si>
  <si>
    <t>16k</t>
  </si>
  <si>
    <t>1.25k</t>
  </si>
  <si>
    <t>1.6k</t>
  </si>
  <si>
    <t>2.5k</t>
  </si>
  <si>
    <t>3.15k</t>
  </si>
  <si>
    <t>5k</t>
  </si>
  <si>
    <t>6.3k</t>
  </si>
  <si>
    <t>10k</t>
  </si>
  <si>
    <t>12.5k</t>
  </si>
  <si>
    <t>20k</t>
  </si>
  <si>
    <t>Total A</t>
  </si>
  <si>
    <t>Total C</t>
  </si>
  <si>
    <t>Total Z</t>
  </si>
  <si>
    <t>Aksa Generator AD410 (410 kVA), no load, North</t>
  </si>
  <si>
    <t>As above, East</t>
  </si>
  <si>
    <t>South</t>
  </si>
  <si>
    <t>SRT plant running, Open RSD to East</t>
  </si>
  <si>
    <t>SRT plant, weighbridge, South</t>
  </si>
  <si>
    <t>SRT plant, West, towards rear near extraction motor</t>
  </si>
  <si>
    <t>SRT plant Open RSD, north</t>
  </si>
  <si>
    <t>SRT North, RSD shut</t>
  </si>
  <si>
    <t>N/A</t>
  </si>
  <si>
    <t>79 Hillcott, plant running (RSD North closed)</t>
  </si>
  <si>
    <r>
      <t>1/1 Octave Band Hz L</t>
    </r>
    <r>
      <rPr>
        <b/>
        <vertAlign val="subscript"/>
        <sz val="11"/>
        <color theme="1"/>
        <rFont val="Calibri"/>
        <family val="2"/>
        <scheme val="minor"/>
      </rPr>
      <t>W</t>
    </r>
  </si>
  <si>
    <r>
      <t>1/3 Octave Band Hz L</t>
    </r>
    <r>
      <rPr>
        <b/>
        <vertAlign val="subscript"/>
        <sz val="11"/>
        <color theme="1"/>
        <rFont val="Calibri"/>
        <family val="2"/>
        <scheme val="minor"/>
      </rPr>
      <t>W</t>
    </r>
  </si>
  <si>
    <t>Receiver</t>
  </si>
  <si>
    <t>Land Use</t>
  </si>
  <si>
    <t>Limiting Value</t>
  </si>
  <si>
    <t>rel. Axis</t>
  </si>
  <si>
    <t>Lr w/o Noise Control</t>
  </si>
  <si>
    <t>dL req.</t>
  </si>
  <si>
    <t>Lr w/ Noise Control</t>
  </si>
  <si>
    <t>Exceeding</t>
  </si>
  <si>
    <t>passive NC</t>
  </si>
  <si>
    <t>ID</t>
  </si>
  <si>
    <t>Day</t>
  </si>
  <si>
    <t>Night</t>
  </si>
  <si>
    <t>Station</t>
  </si>
  <si>
    <t>Distance</t>
  </si>
  <si>
    <t>Height</t>
  </si>
  <si>
    <t>dB(A)</t>
  </si>
  <si>
    <t>m</t>
  </si>
  <si>
    <t>-</t>
  </si>
  <si>
    <t>Description</t>
  </si>
  <si>
    <t>Hz / dB(A)</t>
  </si>
  <si>
    <t>Combined levels (dB)</t>
  </si>
  <si>
    <t>Aksa Generator AD410</t>
  </si>
  <si>
    <t>Source Lw (Un-weighted)</t>
  </si>
  <si>
    <t>Source Lw (A-weighted)</t>
  </si>
  <si>
    <t>Q factor/ Directivity</t>
  </si>
  <si>
    <t>Distance Calc (94m)</t>
  </si>
  <si>
    <t>Screen / Barrier attenuation</t>
  </si>
  <si>
    <t>Assumed Directivity Attenuation</t>
  </si>
  <si>
    <t>Total at NSR SPL</t>
  </si>
  <si>
    <r>
      <t>L</t>
    </r>
    <r>
      <rPr>
        <vertAlign val="subscript"/>
        <sz val="10"/>
        <color indexed="8"/>
        <rFont val="Arial"/>
        <family val="2"/>
      </rPr>
      <t>Aeq</t>
    </r>
    <r>
      <rPr>
        <sz val="10"/>
        <color indexed="8"/>
        <rFont val="Arial"/>
        <family val="2"/>
      </rPr>
      <t xml:space="preserve"> at NSR</t>
    </r>
  </si>
  <si>
    <t>Distance Calc (102m)</t>
  </si>
  <si>
    <t>Distance Calc (90m)</t>
  </si>
  <si>
    <t>Distance Calc (84m)</t>
  </si>
  <si>
    <t>Distance Calc (130m)</t>
  </si>
  <si>
    <t>Total all sources</t>
  </si>
  <si>
    <t>Total combined SPL at NSR</t>
  </si>
  <si>
    <r>
      <t>Total L</t>
    </r>
    <r>
      <rPr>
        <b/>
        <vertAlign val="subscript"/>
        <sz val="10"/>
        <color indexed="8"/>
        <rFont val="Arial"/>
        <family val="2"/>
      </rPr>
      <t>Aeq</t>
    </r>
    <r>
      <rPr>
        <b/>
        <sz val="10"/>
        <color indexed="8"/>
        <rFont val="Arial"/>
        <family val="2"/>
      </rPr>
      <t xml:space="preserve"> at NSR</t>
    </r>
  </si>
  <si>
    <t>A-Weighting</t>
  </si>
  <si>
    <t>1/3 Octave Band - Hertz (Hz)</t>
  </si>
  <si>
    <t>BS 4142</t>
  </si>
  <si>
    <t>Plant</t>
  </si>
  <si>
    <t>Period</t>
  </si>
  <si>
    <r>
      <t>Lowest Background L</t>
    </r>
    <r>
      <rPr>
        <b/>
        <vertAlign val="subscript"/>
        <sz val="10"/>
        <color indexed="8"/>
        <rFont val="Arial"/>
        <family val="2"/>
      </rPr>
      <t>A90</t>
    </r>
    <r>
      <rPr>
        <b/>
        <sz val="10"/>
        <color indexed="8"/>
        <rFont val="Arial"/>
        <family val="2"/>
      </rPr>
      <t xml:space="preserve"> (dB)</t>
    </r>
  </si>
  <si>
    <r>
      <t>Combined source noise at NSR, L</t>
    </r>
    <r>
      <rPr>
        <b/>
        <vertAlign val="subscript"/>
        <sz val="10"/>
        <color indexed="8"/>
        <rFont val="Arial"/>
        <family val="2"/>
      </rPr>
      <t xml:space="preserve">Aeq, </t>
    </r>
    <r>
      <rPr>
        <b/>
        <sz val="10"/>
        <color indexed="8"/>
        <rFont val="Arial"/>
        <family val="2"/>
      </rPr>
      <t>dB(A)</t>
    </r>
  </si>
  <si>
    <t>Acoustic feature penalty (dB)*</t>
  </si>
  <si>
    <t>BS 4142 (dB(A))</t>
  </si>
  <si>
    <t>LA Criteria             (-10dB) below BG</t>
  </si>
  <si>
    <t>BS 8233 - Partial open window (-15dB) - Target 30dB at 1m from window</t>
  </si>
  <si>
    <t>Combined plant</t>
  </si>
  <si>
    <t>Daytime</t>
  </si>
  <si>
    <t>Night-time</t>
  </si>
  <si>
    <t>n/a</t>
  </si>
  <si>
    <t>Measurement period</t>
  </si>
  <si>
    <t>Range of measured noise (dB)</t>
  </si>
  <si>
    <r>
      <t>L</t>
    </r>
    <r>
      <rPr>
        <vertAlign val="subscript"/>
        <sz val="10"/>
        <color indexed="8"/>
        <rFont val="Arial"/>
        <family val="2"/>
      </rPr>
      <t>Aeq,(15min)</t>
    </r>
  </si>
  <si>
    <r>
      <t>L</t>
    </r>
    <r>
      <rPr>
        <vertAlign val="subscript"/>
        <sz val="10"/>
        <color indexed="8"/>
        <rFont val="Arial"/>
        <family val="2"/>
      </rPr>
      <t>AFmax,(15min)</t>
    </r>
  </si>
  <si>
    <r>
      <t>L</t>
    </r>
    <r>
      <rPr>
        <vertAlign val="subscript"/>
        <sz val="10"/>
        <color indexed="8"/>
        <rFont val="Arial"/>
        <family val="2"/>
      </rPr>
      <t>A10,(15min)</t>
    </r>
  </si>
  <si>
    <r>
      <t>L</t>
    </r>
    <r>
      <rPr>
        <vertAlign val="subscript"/>
        <sz val="10"/>
        <color indexed="8"/>
        <rFont val="Arial"/>
        <family val="2"/>
      </rPr>
      <t>A90,(15min)</t>
    </r>
  </si>
  <si>
    <t>Day (07:00 - 23:00) Max</t>
  </si>
  <si>
    <t>Day (07:00 - 23:00) Min</t>
  </si>
  <si>
    <t>Night (23:00 - 07:00) Max</t>
  </si>
  <si>
    <t>Night (23:00 - 07:00)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</si>
</sst>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/mm/yyyy;@"/>
    <numFmt numFmtId="166" formatCode="h:mm:ss;@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vertAlign val="subscript"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bscript"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5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 vertical="center"/>
    </xf>
    <xf numFmtId="45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3" fillId="0" borderId="0" xfId="0" applyFont="1"/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2" fontId="3" fillId="0" borderId="0" xfId="0" applyNumberFormat="1" applyFont="1"/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22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65" fontId="0" fillId="2" borderId="1" xfId="0" applyNumberFormat="1" applyFill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166" fontId="0" fillId="2" borderId="1" xfId="0" applyNumberFormat="1" applyFill="1" applyBorder="1" applyAlignment="1">
      <alignment horizontal="center" vertical="center"/>
    </xf>
    <xf numFmtId="21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1" fontId="1" fillId="6" borderId="0" xfId="0" applyNumberFormat="1" applyFont="1" applyFill="1" applyAlignment="1">
      <alignment vertical="center"/>
    </xf>
    <xf numFmtId="1" fontId="0" fillId="0" borderId="22" xfId="0" applyNumberFormat="1" applyBorder="1" applyAlignment="1">
      <alignment vertical="center"/>
    </xf>
    <xf numFmtId="0" fontId="0" fillId="0" borderId="22" xfId="0" applyBorder="1"/>
    <xf numFmtId="22" fontId="0" fillId="0" borderId="22" xfId="0" applyNumberFormat="1" applyBorder="1" applyAlignment="1">
      <alignment vertical="center"/>
    </xf>
    <xf numFmtId="21" fontId="0" fillId="0" borderId="22" xfId="0" applyNumberForma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0" fontId="10" fillId="0" borderId="0" xfId="0" applyFont="1" applyAlignment="1">
      <alignment wrapText="1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1" fontId="0" fillId="0" borderId="0" xfId="0" applyNumberFormat="1"/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1" fontId="4" fillId="3" borderId="18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8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B1" zoomScale="86" zoomScaleNormal="86" workbookViewId="0">
      <selection activeCell="B1" sqref="B1"/>
    </sheetView>
  </sheetViews>
  <sheetFormatPr defaultColWidth="8.85546875" defaultRowHeight="15"/>
  <cols>
    <col min="1" max="1" width="21.140625" style="1" customWidth="1"/>
    <col min="2" max="2" width="18.42578125" style="1" customWidth="1"/>
    <col min="3" max="3" width="5.42578125" style="1" bestFit="1" customWidth="1"/>
    <col min="4" max="4" width="48.85546875" style="1" customWidth="1"/>
    <col min="5" max="5" width="10.28515625" style="1" customWidth="1"/>
    <col min="6" max="6" width="7.28515625" style="1" customWidth="1"/>
    <col min="7" max="7" width="11.28515625" style="1" customWidth="1"/>
    <col min="8" max="8" width="10.7109375" style="1" customWidth="1"/>
    <col min="9" max="9" width="11.7109375" style="1" customWidth="1"/>
    <col min="10" max="10" width="5.7109375" style="1" customWidth="1"/>
    <col min="11" max="11" width="9.28515625" bestFit="1" customWidth="1"/>
    <col min="12" max="12" width="7.28515625" customWidth="1"/>
    <col min="13" max="13" width="9.28515625" customWidth="1"/>
    <col min="14" max="14" width="17.42578125" bestFit="1" customWidth="1"/>
  </cols>
  <sheetData>
    <row r="1" spans="1:14" ht="27.75" customHeight="1">
      <c r="A1" t="s">
        <v>0</v>
      </c>
      <c r="B1" t="s">
        <v>1</v>
      </c>
      <c r="C1" t="s">
        <v>2</v>
      </c>
      <c r="D1"/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s="71" t="s">
        <v>12</v>
      </c>
    </row>
    <row r="2" spans="1:14" ht="38.1" customHeight="1">
      <c r="A2" s="57">
        <v>45105.395405092589</v>
      </c>
      <c r="B2" s="62">
        <v>3.472222222222222E-3</v>
      </c>
      <c r="C2" s="1">
        <v>184</v>
      </c>
      <c r="D2" s="56" t="s">
        <v>13</v>
      </c>
      <c r="E2" s="64">
        <v>78.5</v>
      </c>
      <c r="F2" s="63">
        <v>79.599999999999994</v>
      </c>
      <c r="G2" s="63">
        <v>77.7</v>
      </c>
      <c r="H2" s="63">
        <v>78.7</v>
      </c>
      <c r="I2" s="63">
        <v>78.2</v>
      </c>
      <c r="J2" s="63">
        <v>3</v>
      </c>
      <c r="K2" s="74">
        <f>20*(LOG10(J2))</f>
        <v>9.5424250943932485</v>
      </c>
      <c r="L2" s="73">
        <v>4</v>
      </c>
      <c r="M2" s="74">
        <f>10*(LOG10(L2))</f>
        <v>6.0205999132796242</v>
      </c>
      <c r="N2" s="72">
        <f>E2+K2+11-M2</f>
        <v>93.021825181113627</v>
      </c>
    </row>
    <row r="3" spans="1:14" ht="21.6" customHeight="1">
      <c r="A3" s="57">
        <v>45105.401944444442</v>
      </c>
      <c r="B3" s="62">
        <v>1.3888888888888889E-3</v>
      </c>
      <c r="C3" s="1">
        <v>185</v>
      </c>
      <c r="D3" s="56" t="s">
        <v>14</v>
      </c>
      <c r="E3" s="63">
        <v>76.400000000000006</v>
      </c>
      <c r="F3" s="63">
        <v>77.900000000000006</v>
      </c>
      <c r="G3" s="63">
        <v>75.400000000000006</v>
      </c>
      <c r="H3" s="63">
        <v>76.8</v>
      </c>
      <c r="I3" s="63">
        <v>75.900000000000006</v>
      </c>
      <c r="J3" s="63"/>
      <c r="L3" s="75"/>
    </row>
    <row r="4" spans="1:14" ht="15.95">
      <c r="A4" s="57">
        <v>45105.404733796298</v>
      </c>
      <c r="B4" s="62">
        <v>1.3888888888888889E-3</v>
      </c>
      <c r="C4" s="1">
        <v>186</v>
      </c>
      <c r="D4" s="56" t="s">
        <v>15</v>
      </c>
      <c r="E4" s="63">
        <v>76.099999999999994</v>
      </c>
      <c r="F4" s="63">
        <v>77</v>
      </c>
      <c r="G4" s="63">
        <v>75.3</v>
      </c>
      <c r="H4" s="63">
        <v>76.3</v>
      </c>
      <c r="I4" s="63">
        <v>75.7</v>
      </c>
      <c r="J4" s="63"/>
      <c r="L4" s="75"/>
    </row>
    <row r="5" spans="1:14" ht="25.5" customHeight="1">
      <c r="A5" s="57">
        <v>45105.411354166667</v>
      </c>
      <c r="B5" s="62">
        <v>2.4305555555555552E-4</v>
      </c>
      <c r="C5" s="1">
        <v>187</v>
      </c>
      <c r="D5" s="56" t="s">
        <v>16</v>
      </c>
      <c r="E5" s="63">
        <v>76.400000000000006</v>
      </c>
      <c r="F5" s="63">
        <v>78.900000000000006</v>
      </c>
      <c r="G5" s="63">
        <v>74.2</v>
      </c>
      <c r="H5" s="63">
        <v>77.400000000000006</v>
      </c>
      <c r="I5" s="63">
        <v>74.900000000000006</v>
      </c>
      <c r="J5" s="63"/>
      <c r="L5" s="75"/>
    </row>
    <row r="6" spans="1:14" ht="18" customHeight="1">
      <c r="A6" s="57">
        <v>45105.412418981483</v>
      </c>
      <c r="B6" s="62">
        <v>1.9675925925925926E-4</v>
      </c>
      <c r="C6" s="1">
        <v>188</v>
      </c>
      <c r="D6" s="56" t="s">
        <v>17</v>
      </c>
      <c r="E6" s="64">
        <v>80.599999999999994</v>
      </c>
      <c r="F6" s="63">
        <v>98.1</v>
      </c>
      <c r="G6" s="63">
        <v>73.400000000000006</v>
      </c>
      <c r="H6" s="63">
        <v>78.3</v>
      </c>
      <c r="I6" s="63">
        <v>74.400000000000006</v>
      </c>
      <c r="J6" s="63">
        <v>2</v>
      </c>
      <c r="K6" s="74">
        <f>20*(LOG10(J6))</f>
        <v>6.0205999132796242</v>
      </c>
      <c r="L6" s="73">
        <v>2</v>
      </c>
      <c r="M6" s="74">
        <f>10*(LOG10(L6))</f>
        <v>3.0102999566398121</v>
      </c>
      <c r="N6" s="72">
        <f>E6+K6+11-M6</f>
        <v>94.610299956639807</v>
      </c>
    </row>
    <row r="7" spans="1:14" ht="32.1" customHeight="1">
      <c r="A7" s="57">
        <v>45105.423101851855</v>
      </c>
      <c r="B7" s="62">
        <v>1.3888888888888889E-3</v>
      </c>
      <c r="C7" s="1">
        <v>189</v>
      </c>
      <c r="D7" s="56" t="s">
        <v>18</v>
      </c>
      <c r="E7" s="64">
        <v>78.599999999999994</v>
      </c>
      <c r="F7" s="63">
        <v>79.900000000000006</v>
      </c>
      <c r="G7" s="63">
        <v>77.3</v>
      </c>
      <c r="H7" s="63">
        <v>79.099999999999994</v>
      </c>
      <c r="I7" s="63">
        <v>77.900000000000006</v>
      </c>
      <c r="J7" s="63">
        <v>3</v>
      </c>
      <c r="K7" s="74">
        <f>20*(LOG10(J7))</f>
        <v>9.5424250943932485</v>
      </c>
      <c r="L7" s="73">
        <v>2</v>
      </c>
      <c r="M7" s="74">
        <f>10*(LOG10(L7))</f>
        <v>3.0102999566398121</v>
      </c>
      <c r="N7" s="72">
        <f>E7+K7+11-M7</f>
        <v>96.132125137753434</v>
      </c>
    </row>
    <row r="8" spans="1:14" ht="32.450000000000003" customHeight="1">
      <c r="A8" s="57">
        <v>45105.424942129626</v>
      </c>
      <c r="B8" s="62">
        <v>1.3888888888888889E-3</v>
      </c>
      <c r="C8" s="1">
        <v>190</v>
      </c>
      <c r="D8" s="56" t="s">
        <v>19</v>
      </c>
      <c r="E8" s="63">
        <v>60.7</v>
      </c>
      <c r="F8" s="63">
        <v>71.8</v>
      </c>
      <c r="G8" s="63">
        <v>58.9</v>
      </c>
      <c r="H8" s="63">
        <v>61.6</v>
      </c>
      <c r="I8" s="63">
        <v>59.4</v>
      </c>
      <c r="J8" s="63"/>
      <c r="L8" s="75"/>
    </row>
    <row r="9" spans="1:14" ht="38.1" customHeight="1">
      <c r="A9" s="57">
        <v>45105.427581018521</v>
      </c>
      <c r="B9" s="62">
        <v>1.3888888888888889E-3</v>
      </c>
      <c r="C9" s="1">
        <v>191</v>
      </c>
      <c r="D9" s="56" t="s">
        <v>20</v>
      </c>
      <c r="E9" s="63">
        <v>68.7</v>
      </c>
      <c r="F9" s="63">
        <v>71.599999999999994</v>
      </c>
      <c r="G9" s="63">
        <v>67.8</v>
      </c>
      <c r="H9" s="63">
        <v>68.900000000000006</v>
      </c>
      <c r="I9" s="63">
        <v>68.3</v>
      </c>
      <c r="J9" s="63"/>
      <c r="L9" s="75"/>
    </row>
    <row r="10" spans="1:14" ht="30.6" customHeight="1">
      <c r="A10" s="57">
        <v>45105.429293981484</v>
      </c>
      <c r="B10" s="62">
        <v>1.3888888888888889E-3</v>
      </c>
      <c r="C10" s="1">
        <v>192</v>
      </c>
      <c r="D10" s="56" t="s">
        <v>21</v>
      </c>
      <c r="E10" s="64">
        <v>80.599999999999994</v>
      </c>
      <c r="F10" s="63">
        <v>82.4</v>
      </c>
      <c r="G10" s="63">
        <v>79.099999999999994</v>
      </c>
      <c r="H10" s="63">
        <v>81.099999999999994</v>
      </c>
      <c r="I10" s="63">
        <v>79.900000000000006</v>
      </c>
      <c r="J10" s="63">
        <v>3</v>
      </c>
      <c r="K10" s="74">
        <f>20*(LOG10(J10))</f>
        <v>9.5424250943932485</v>
      </c>
      <c r="L10" s="73">
        <v>2</v>
      </c>
      <c r="M10" s="74">
        <f t="shared" ref="M10:M11" si="0">10*(LOG10(L10))</f>
        <v>3.0102999566398121</v>
      </c>
      <c r="N10" s="72">
        <f t="shared" ref="N10:N11" si="1">E10+K10+11-M10</f>
        <v>98.132125137753434</v>
      </c>
    </row>
    <row r="11" spans="1:14" ht="27.95" customHeight="1">
      <c r="A11" s="57">
        <v>45105.434027777781</v>
      </c>
      <c r="B11" s="62">
        <v>1.3888888888888889E-3</v>
      </c>
      <c r="C11" s="1">
        <v>193</v>
      </c>
      <c r="D11" s="56" t="s">
        <v>22</v>
      </c>
      <c r="E11" s="64">
        <v>79.7</v>
      </c>
      <c r="F11" s="63">
        <v>80.900000000000006</v>
      </c>
      <c r="G11" s="63">
        <v>78.5</v>
      </c>
      <c r="H11" s="63">
        <v>80.099999999999994</v>
      </c>
      <c r="I11" s="63">
        <v>79.099999999999994</v>
      </c>
      <c r="J11" s="63">
        <v>3</v>
      </c>
      <c r="K11" s="74">
        <f>20*(LOG10(J11))</f>
        <v>9.5424250943932485</v>
      </c>
      <c r="L11" s="73">
        <v>4</v>
      </c>
      <c r="M11" s="74">
        <f t="shared" si="0"/>
        <v>6.0205999132796242</v>
      </c>
      <c r="N11" s="72">
        <f t="shared" si="1"/>
        <v>94.22182518111363</v>
      </c>
    </row>
    <row r="12" spans="1:14" ht="41.1" customHeight="1">
      <c r="A12" s="57">
        <v>45105.439027777778</v>
      </c>
      <c r="B12" s="62">
        <v>1.0185185185185186E-3</v>
      </c>
      <c r="C12" s="1">
        <v>194</v>
      </c>
      <c r="D12" s="56" t="s">
        <v>23</v>
      </c>
      <c r="E12" s="63">
        <v>70.3</v>
      </c>
      <c r="F12" s="63">
        <v>75.5</v>
      </c>
      <c r="G12" s="63">
        <v>68.3</v>
      </c>
      <c r="H12" s="63">
        <v>71.2</v>
      </c>
      <c r="I12" s="63">
        <v>69.099999999999994</v>
      </c>
      <c r="J12" s="63"/>
    </row>
    <row r="13" spans="1:14" ht="16.5" customHeight="1">
      <c r="A13" s="57">
        <v>45105.441504629627</v>
      </c>
      <c r="B13" s="62">
        <v>1.3888888888888889E-3</v>
      </c>
      <c r="C13" s="1">
        <v>195</v>
      </c>
      <c r="D13" s="56" t="s">
        <v>24</v>
      </c>
      <c r="E13" s="64">
        <v>69.2</v>
      </c>
      <c r="F13" s="63">
        <v>70.3</v>
      </c>
      <c r="G13" s="63">
        <v>68.2</v>
      </c>
      <c r="H13" s="63">
        <v>69.5</v>
      </c>
      <c r="I13" s="63">
        <v>68.8</v>
      </c>
      <c r="J13" s="63"/>
    </row>
    <row r="14" spans="1:14" ht="21.6" customHeight="1">
      <c r="A14" s="67">
        <v>45105.466643518521</v>
      </c>
      <c r="B14" s="68">
        <v>4.1666666666666664E-2</v>
      </c>
      <c r="C14" s="69">
        <v>196</v>
      </c>
      <c r="D14" s="70" t="s">
        <v>25</v>
      </c>
      <c r="E14" s="65">
        <v>47.5</v>
      </c>
      <c r="F14" s="65">
        <v>79.3</v>
      </c>
      <c r="G14" s="65">
        <v>34.700000000000003</v>
      </c>
      <c r="H14" s="65">
        <v>45.3</v>
      </c>
      <c r="I14" s="65">
        <v>37.1</v>
      </c>
      <c r="J14" s="65"/>
      <c r="K14" s="65"/>
      <c r="L14" s="65"/>
      <c r="M14" s="65"/>
      <c r="N14" s="65"/>
    </row>
    <row r="15" spans="1:14" ht="19.5" customHeight="1">
      <c r="A15" s="57">
        <v>45105.517997685187</v>
      </c>
      <c r="B15" s="62">
        <v>4.1666666666666664E-2</v>
      </c>
      <c r="C15" s="1">
        <v>197</v>
      </c>
      <c r="D15" s="56" t="s">
        <v>26</v>
      </c>
      <c r="E15" s="63">
        <v>41.8</v>
      </c>
      <c r="F15" s="63">
        <v>65.599999999999994</v>
      </c>
      <c r="G15" s="63">
        <v>28.7</v>
      </c>
      <c r="H15" s="63">
        <v>42.7</v>
      </c>
      <c r="I15" s="64">
        <v>31.5</v>
      </c>
      <c r="J15" s="64"/>
    </row>
    <row r="16" spans="1:14" ht="26.1" customHeight="1">
      <c r="A16" s="57">
        <v>45105.561539351853</v>
      </c>
      <c r="B16" s="62">
        <v>1.3888888888888889E-3</v>
      </c>
      <c r="C16" s="1">
        <v>198</v>
      </c>
      <c r="D16" s="56" t="s">
        <v>27</v>
      </c>
      <c r="E16" s="63">
        <v>41.8</v>
      </c>
      <c r="F16" s="63">
        <v>59.9</v>
      </c>
      <c r="G16" s="63">
        <v>35.9</v>
      </c>
      <c r="H16" s="63">
        <v>42.7</v>
      </c>
      <c r="I16" s="64">
        <v>38.299999999999997</v>
      </c>
      <c r="J16" s="64"/>
    </row>
    <row r="17" spans="1:10" ht="32.450000000000003" customHeight="1">
      <c r="A17" s="57">
        <v>45105.574143518519</v>
      </c>
      <c r="B17" s="62">
        <v>2.0833333333333332E-2</v>
      </c>
      <c r="C17" s="1">
        <v>199</v>
      </c>
      <c r="D17" s="56" t="s">
        <v>28</v>
      </c>
      <c r="E17" s="63">
        <v>50.6</v>
      </c>
      <c r="F17" s="63">
        <v>68.400000000000006</v>
      </c>
      <c r="G17" s="63">
        <v>29.2</v>
      </c>
      <c r="H17" s="63">
        <v>52.1</v>
      </c>
      <c r="I17" s="63">
        <v>32.6</v>
      </c>
      <c r="J17" s="6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BG41"/>
  <sheetViews>
    <sheetView zoomScale="73" zoomScaleNormal="73" workbookViewId="0">
      <selection activeCell="I49" sqref="I49"/>
    </sheetView>
  </sheetViews>
  <sheetFormatPr defaultColWidth="8.85546875" defaultRowHeight="15"/>
  <cols>
    <col min="1" max="1" width="4.140625" style="1" bestFit="1" customWidth="1"/>
    <col min="2" max="2" width="32.42578125" style="1" bestFit="1" customWidth="1"/>
    <col min="3" max="4" width="16.140625" style="1" customWidth="1"/>
    <col min="5" max="6" width="10.85546875" style="1" customWidth="1"/>
    <col min="7" max="7" width="13.42578125" style="1" customWidth="1"/>
    <col min="8" max="8" width="16.140625" style="1" bestFit="1" customWidth="1"/>
    <col min="9" max="9" width="15.85546875" style="1" bestFit="1" customWidth="1"/>
    <col min="10" max="10" width="13.7109375" style="1" bestFit="1" customWidth="1"/>
    <col min="11" max="20" width="13.7109375" style="1" customWidth="1"/>
    <col min="21" max="55" width="9.42578125" style="1" customWidth="1"/>
    <col min="56" max="56" width="7.140625" style="1" bestFit="1" customWidth="1"/>
    <col min="57" max="57" width="7" style="1" bestFit="1" customWidth="1"/>
    <col min="58" max="58" width="6.85546875" style="1" bestFit="1" customWidth="1"/>
    <col min="59" max="59" width="9.140625" style="1"/>
  </cols>
  <sheetData>
    <row r="1" spans="1:58" ht="22.5" customHeight="1">
      <c r="A1" s="81" t="s">
        <v>29</v>
      </c>
      <c r="B1" s="81"/>
      <c r="C1" s="81"/>
      <c r="D1" s="81"/>
      <c r="E1" s="81"/>
      <c r="F1" s="81"/>
      <c r="G1" s="81"/>
      <c r="H1" s="79" t="s">
        <v>30</v>
      </c>
      <c r="I1" s="77"/>
      <c r="J1" s="78"/>
      <c r="K1" s="76" t="s">
        <v>31</v>
      </c>
      <c r="L1" s="77"/>
      <c r="M1" s="77"/>
      <c r="N1" s="77"/>
      <c r="O1" s="77"/>
      <c r="P1" s="77"/>
      <c r="Q1" s="77"/>
      <c r="R1" s="77"/>
      <c r="S1" s="77"/>
      <c r="T1" s="78"/>
      <c r="U1" s="76" t="s">
        <v>32</v>
      </c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8"/>
      <c r="BD1" s="76" t="s">
        <v>33</v>
      </c>
      <c r="BE1" s="77"/>
      <c r="BF1" s="78"/>
    </row>
    <row r="2" spans="1:58" ht="30" customHeight="1">
      <c r="A2" s="17" t="s">
        <v>34</v>
      </c>
      <c r="B2" s="27" t="s">
        <v>35</v>
      </c>
      <c r="C2" s="5" t="s">
        <v>36</v>
      </c>
      <c r="D2" s="5" t="s">
        <v>0</v>
      </c>
      <c r="E2" s="5" t="s">
        <v>1</v>
      </c>
      <c r="F2" s="19" t="s">
        <v>10</v>
      </c>
      <c r="G2" s="21" t="s">
        <v>37</v>
      </c>
      <c r="H2" s="22" t="s">
        <v>38</v>
      </c>
      <c r="I2" s="5" t="s">
        <v>39</v>
      </c>
      <c r="J2" s="18" t="s">
        <v>40</v>
      </c>
      <c r="K2" s="17">
        <v>31.5</v>
      </c>
      <c r="L2" s="5">
        <v>63</v>
      </c>
      <c r="M2" s="5">
        <v>125</v>
      </c>
      <c r="N2" s="5">
        <v>250</v>
      </c>
      <c r="O2" s="5">
        <v>500</v>
      </c>
      <c r="P2" s="5" t="s">
        <v>41</v>
      </c>
      <c r="Q2" s="5" t="s">
        <v>42</v>
      </c>
      <c r="R2" s="5" t="s">
        <v>43</v>
      </c>
      <c r="S2" s="5" t="s">
        <v>44</v>
      </c>
      <c r="T2" s="18" t="s">
        <v>45</v>
      </c>
      <c r="U2" s="17">
        <v>8</v>
      </c>
      <c r="V2" s="5">
        <v>10</v>
      </c>
      <c r="W2" s="5">
        <v>12.5</v>
      </c>
      <c r="X2" s="5">
        <v>16</v>
      </c>
      <c r="Y2" s="5">
        <v>20</v>
      </c>
      <c r="Z2" s="5">
        <v>25</v>
      </c>
      <c r="AA2" s="5">
        <v>31.5</v>
      </c>
      <c r="AB2" s="5">
        <v>40</v>
      </c>
      <c r="AC2" s="5">
        <v>50</v>
      </c>
      <c r="AD2" s="5">
        <v>63</v>
      </c>
      <c r="AE2" s="5">
        <v>80</v>
      </c>
      <c r="AF2" s="5">
        <v>100</v>
      </c>
      <c r="AG2" s="5">
        <v>125</v>
      </c>
      <c r="AH2" s="5">
        <v>160</v>
      </c>
      <c r="AI2" s="5">
        <v>200</v>
      </c>
      <c r="AJ2" s="5">
        <v>250</v>
      </c>
      <c r="AK2" s="5">
        <v>315</v>
      </c>
      <c r="AL2" s="5">
        <v>400</v>
      </c>
      <c r="AM2" s="5">
        <v>500</v>
      </c>
      <c r="AN2" s="5">
        <v>630</v>
      </c>
      <c r="AO2" s="5">
        <v>800</v>
      </c>
      <c r="AP2" s="5" t="s">
        <v>41</v>
      </c>
      <c r="AQ2" s="5" t="s">
        <v>46</v>
      </c>
      <c r="AR2" s="5" t="s">
        <v>47</v>
      </c>
      <c r="AS2" s="5" t="s">
        <v>42</v>
      </c>
      <c r="AT2" s="5" t="s">
        <v>48</v>
      </c>
      <c r="AU2" s="5" t="s">
        <v>49</v>
      </c>
      <c r="AV2" s="5" t="s">
        <v>43</v>
      </c>
      <c r="AW2" s="5" t="s">
        <v>50</v>
      </c>
      <c r="AX2" s="5" t="s">
        <v>51</v>
      </c>
      <c r="AY2" s="5" t="s">
        <v>44</v>
      </c>
      <c r="AZ2" s="5" t="s">
        <v>52</v>
      </c>
      <c r="BA2" s="5" t="s">
        <v>53</v>
      </c>
      <c r="BB2" s="5" t="s">
        <v>45</v>
      </c>
      <c r="BC2" s="18" t="s">
        <v>54</v>
      </c>
      <c r="BD2" s="17" t="s">
        <v>55</v>
      </c>
      <c r="BE2" s="5" t="s">
        <v>56</v>
      </c>
      <c r="BF2" s="18" t="s">
        <v>57</v>
      </c>
    </row>
    <row r="3" spans="1:58" ht="32.1">
      <c r="A3" s="4">
        <v>1</v>
      </c>
      <c r="B3" s="56" t="s">
        <v>58</v>
      </c>
      <c r="C3" s="58">
        <v>45105.395405092589</v>
      </c>
      <c r="D3" s="60">
        <v>45105.395405092589</v>
      </c>
      <c r="E3" s="7">
        <v>3.472222222222222E-3</v>
      </c>
      <c r="F3" s="26">
        <v>2</v>
      </c>
      <c r="G3" s="23">
        <v>3</v>
      </c>
      <c r="H3" s="63">
        <v>79.599999999999994</v>
      </c>
      <c r="I3" s="63">
        <v>77.7</v>
      </c>
      <c r="J3" s="64">
        <v>78.5</v>
      </c>
      <c r="K3">
        <v>76.7</v>
      </c>
      <c r="L3">
        <v>78</v>
      </c>
      <c r="M3">
        <v>77.2</v>
      </c>
      <c r="N3">
        <v>78.3</v>
      </c>
      <c r="O3">
        <v>75.099999999999994</v>
      </c>
      <c r="P3">
        <v>74.2</v>
      </c>
      <c r="Q3">
        <v>70.5</v>
      </c>
      <c r="R3">
        <v>65</v>
      </c>
      <c r="S3">
        <v>57.7</v>
      </c>
      <c r="T3">
        <v>49</v>
      </c>
      <c r="U3">
        <v>56</v>
      </c>
      <c r="V3">
        <v>56.4</v>
      </c>
      <c r="W3">
        <v>71.7</v>
      </c>
      <c r="X3">
        <v>65.099999999999994</v>
      </c>
      <c r="Y3">
        <v>67.099999999999994</v>
      </c>
      <c r="Z3">
        <v>70.900000000000006</v>
      </c>
      <c r="AA3">
        <v>72.8</v>
      </c>
      <c r="AB3">
        <v>72.5</v>
      </c>
      <c r="AC3">
        <v>72.900000000000006</v>
      </c>
      <c r="AD3">
        <v>74.8</v>
      </c>
      <c r="AE3">
        <v>72</v>
      </c>
      <c r="AF3">
        <v>69.7</v>
      </c>
      <c r="AG3">
        <v>72.400000000000006</v>
      </c>
      <c r="AH3">
        <v>74.400000000000006</v>
      </c>
      <c r="AI3">
        <v>75.2</v>
      </c>
      <c r="AJ3">
        <v>73.5</v>
      </c>
      <c r="AK3">
        <v>71.7</v>
      </c>
      <c r="AL3">
        <v>72.099999999999994</v>
      </c>
      <c r="AM3">
        <v>69</v>
      </c>
      <c r="AN3">
        <v>69.599999999999994</v>
      </c>
      <c r="AO3">
        <v>69.099999999999994</v>
      </c>
      <c r="AP3">
        <v>70.099999999999994</v>
      </c>
      <c r="AQ3">
        <v>69.7</v>
      </c>
      <c r="AR3">
        <v>67.5</v>
      </c>
      <c r="AS3">
        <v>65.900000000000006</v>
      </c>
      <c r="AT3">
        <v>63.2</v>
      </c>
      <c r="AU3">
        <v>61.6</v>
      </c>
      <c r="AV3">
        <v>60.9</v>
      </c>
      <c r="AW3">
        <v>58.2</v>
      </c>
      <c r="AX3">
        <v>55</v>
      </c>
      <c r="AY3">
        <v>52.7</v>
      </c>
      <c r="AZ3">
        <v>50.2</v>
      </c>
      <c r="BA3">
        <v>46.9</v>
      </c>
      <c r="BB3">
        <v>43.1</v>
      </c>
      <c r="BC3">
        <v>39.200000000000003</v>
      </c>
      <c r="BD3" s="4">
        <v>75.5</v>
      </c>
      <c r="BE3" s="2">
        <v>83.2</v>
      </c>
      <c r="BF3" s="14">
        <v>84</v>
      </c>
    </row>
    <row r="4" spans="1:58" ht="15.95">
      <c r="A4" s="4">
        <v>2</v>
      </c>
      <c r="B4" s="56" t="s">
        <v>59</v>
      </c>
      <c r="C4" s="58">
        <v>45105.401944444442</v>
      </c>
      <c r="D4" s="60">
        <v>45105.401944444442</v>
      </c>
      <c r="E4" s="7">
        <v>1.3888888888888889E-3</v>
      </c>
      <c r="F4" s="26">
        <v>2</v>
      </c>
      <c r="G4" s="23">
        <v>3</v>
      </c>
      <c r="H4" s="63">
        <v>77.900000000000006</v>
      </c>
      <c r="I4" s="63">
        <v>75.400000000000006</v>
      </c>
      <c r="J4" s="63">
        <v>76.400000000000006</v>
      </c>
      <c r="K4">
        <v>78.099999999999994</v>
      </c>
      <c r="L4">
        <v>75.3</v>
      </c>
      <c r="M4">
        <v>76.2</v>
      </c>
      <c r="N4">
        <v>79.7</v>
      </c>
      <c r="O4">
        <v>73.3</v>
      </c>
      <c r="P4">
        <v>70.8</v>
      </c>
      <c r="Q4">
        <v>68.400000000000006</v>
      </c>
      <c r="R4">
        <v>62.1</v>
      </c>
      <c r="S4">
        <v>53.6</v>
      </c>
      <c r="T4">
        <v>44.3</v>
      </c>
      <c r="U4">
        <v>61</v>
      </c>
      <c r="V4">
        <v>61.7</v>
      </c>
      <c r="W4">
        <v>67.2</v>
      </c>
      <c r="X4">
        <v>64.099999999999994</v>
      </c>
      <c r="Y4">
        <v>69.8</v>
      </c>
      <c r="Z4">
        <v>73.900000000000006</v>
      </c>
      <c r="AA4">
        <v>70.900000000000006</v>
      </c>
      <c r="AB4">
        <v>74.7</v>
      </c>
      <c r="AC4">
        <v>73.2</v>
      </c>
      <c r="AD4">
        <v>67.599999999999994</v>
      </c>
      <c r="AE4">
        <v>69.2</v>
      </c>
      <c r="AF4">
        <v>68.3</v>
      </c>
      <c r="AG4">
        <v>68.3</v>
      </c>
      <c r="AH4">
        <v>74.599999999999994</v>
      </c>
      <c r="AI4">
        <v>78.3</v>
      </c>
      <c r="AJ4">
        <v>73.599999999999994</v>
      </c>
      <c r="AK4">
        <v>67.8</v>
      </c>
      <c r="AL4">
        <v>71</v>
      </c>
      <c r="AM4">
        <v>67.2</v>
      </c>
      <c r="AN4">
        <v>66.099999999999994</v>
      </c>
      <c r="AO4">
        <v>65.900000000000006</v>
      </c>
      <c r="AP4">
        <v>66.7</v>
      </c>
      <c r="AQ4">
        <v>65.8</v>
      </c>
      <c r="AR4">
        <v>64.8</v>
      </c>
      <c r="AS4">
        <v>64.2</v>
      </c>
      <c r="AT4">
        <v>61.7</v>
      </c>
      <c r="AU4">
        <v>59</v>
      </c>
      <c r="AV4">
        <v>57.3</v>
      </c>
      <c r="AW4">
        <v>55.3</v>
      </c>
      <c r="AX4">
        <v>51.7</v>
      </c>
      <c r="AY4">
        <v>48.1</v>
      </c>
      <c r="AZ4">
        <v>44.4</v>
      </c>
      <c r="BA4">
        <v>42</v>
      </c>
      <c r="BB4">
        <v>38.4</v>
      </c>
      <c r="BC4">
        <v>35.700000000000003</v>
      </c>
      <c r="BD4" s="4">
        <v>77</v>
      </c>
      <c r="BE4" s="2">
        <v>84.2</v>
      </c>
      <c r="BF4" s="14">
        <v>84.9</v>
      </c>
    </row>
    <row r="5" spans="1:58" ht="15.95">
      <c r="A5" s="4">
        <v>3</v>
      </c>
      <c r="B5" s="56" t="s">
        <v>60</v>
      </c>
      <c r="C5" s="58">
        <v>45105.404733796298</v>
      </c>
      <c r="D5" s="60">
        <v>45105.404733796298</v>
      </c>
      <c r="E5" s="7">
        <v>1.3888888888888889E-3</v>
      </c>
      <c r="F5" s="26">
        <v>2</v>
      </c>
      <c r="G5" s="23">
        <v>3</v>
      </c>
      <c r="H5" s="63">
        <v>77</v>
      </c>
      <c r="I5" s="63">
        <v>75.3</v>
      </c>
      <c r="J5" s="63">
        <v>76.099999999999994</v>
      </c>
      <c r="K5">
        <v>77.7</v>
      </c>
      <c r="L5">
        <v>76.400000000000006</v>
      </c>
      <c r="M5">
        <v>75.2</v>
      </c>
      <c r="N5">
        <v>76.900000000000006</v>
      </c>
      <c r="O5">
        <v>72.599999999999994</v>
      </c>
      <c r="P5">
        <v>71.2</v>
      </c>
      <c r="Q5">
        <v>68.599999999999994</v>
      </c>
      <c r="R5">
        <v>62.9</v>
      </c>
      <c r="S5">
        <v>55.7</v>
      </c>
      <c r="T5">
        <v>46.5</v>
      </c>
      <c r="U5">
        <v>60.9</v>
      </c>
      <c r="V5">
        <v>60.3</v>
      </c>
      <c r="W5">
        <v>66.5</v>
      </c>
      <c r="X5">
        <v>62.2</v>
      </c>
      <c r="Y5">
        <v>65.400000000000006</v>
      </c>
      <c r="Z5">
        <v>75.8</v>
      </c>
      <c r="AA5">
        <v>68.7</v>
      </c>
      <c r="AB5">
        <v>72</v>
      </c>
      <c r="AC5">
        <v>72.3</v>
      </c>
      <c r="AD5">
        <v>72.900000000000006</v>
      </c>
      <c r="AE5">
        <v>69.7</v>
      </c>
      <c r="AF5">
        <v>71.400000000000006</v>
      </c>
      <c r="AG5">
        <v>68.099999999999994</v>
      </c>
      <c r="AH5">
        <v>71.400000000000006</v>
      </c>
      <c r="AI5">
        <v>74.599999999999994</v>
      </c>
      <c r="AJ5">
        <v>71.3</v>
      </c>
      <c r="AK5">
        <v>68.8</v>
      </c>
      <c r="AL5">
        <v>69.7</v>
      </c>
      <c r="AM5">
        <v>66.8</v>
      </c>
      <c r="AN5">
        <v>66.599999999999994</v>
      </c>
      <c r="AO5">
        <v>65.400000000000006</v>
      </c>
      <c r="AP5">
        <v>67.3</v>
      </c>
      <c r="AQ5">
        <v>66.8</v>
      </c>
      <c r="AR5">
        <v>65.900000000000006</v>
      </c>
      <c r="AS5">
        <v>63.6</v>
      </c>
      <c r="AT5">
        <v>61</v>
      </c>
      <c r="AU5">
        <v>59.7</v>
      </c>
      <c r="AV5">
        <v>58.3</v>
      </c>
      <c r="AW5">
        <v>56.1</v>
      </c>
      <c r="AX5">
        <v>53.3</v>
      </c>
      <c r="AY5">
        <v>50.4</v>
      </c>
      <c r="AZ5">
        <v>47.8</v>
      </c>
      <c r="BA5">
        <v>44.5</v>
      </c>
      <c r="BB5">
        <v>40.6</v>
      </c>
      <c r="BC5">
        <v>36.4</v>
      </c>
      <c r="BD5" s="4">
        <v>77.5</v>
      </c>
      <c r="BE5" s="2">
        <v>84.7</v>
      </c>
      <c r="BF5" s="14">
        <v>85.1</v>
      </c>
    </row>
    <row r="6" spans="1:58" ht="32.1">
      <c r="A6" s="4">
        <v>4</v>
      </c>
      <c r="B6" s="56" t="s">
        <v>16</v>
      </c>
      <c r="C6" s="58">
        <v>45105.411354166667</v>
      </c>
      <c r="D6" s="60">
        <v>45105.411354166667</v>
      </c>
      <c r="E6" s="7">
        <v>2.4305555555555552E-4</v>
      </c>
      <c r="F6" s="26">
        <v>2</v>
      </c>
      <c r="G6" s="23">
        <v>2</v>
      </c>
      <c r="H6" s="63">
        <v>78.900000000000006</v>
      </c>
      <c r="I6" s="63">
        <v>74.2</v>
      </c>
      <c r="J6" s="63">
        <v>76.400000000000006</v>
      </c>
      <c r="K6">
        <v>74.7</v>
      </c>
      <c r="L6">
        <v>83.6</v>
      </c>
      <c r="M6">
        <v>77.400000000000006</v>
      </c>
      <c r="N6">
        <v>75.3</v>
      </c>
      <c r="O6">
        <v>73.400000000000006</v>
      </c>
      <c r="P6">
        <v>71.7</v>
      </c>
      <c r="Q6">
        <v>68.8</v>
      </c>
      <c r="R6">
        <v>62.7</v>
      </c>
      <c r="S6">
        <v>54</v>
      </c>
      <c r="T6">
        <v>45.5</v>
      </c>
      <c r="U6">
        <v>57.2</v>
      </c>
      <c r="V6">
        <v>57.5</v>
      </c>
      <c r="W6">
        <v>65.3</v>
      </c>
      <c r="X6">
        <v>55.1</v>
      </c>
      <c r="Y6">
        <v>60.3</v>
      </c>
      <c r="Z6">
        <v>72.599999999999994</v>
      </c>
      <c r="AA6">
        <v>68.599999999999994</v>
      </c>
      <c r="AB6">
        <v>67.2</v>
      </c>
      <c r="AC6">
        <v>82.2</v>
      </c>
      <c r="AD6">
        <v>78.099999999999994</v>
      </c>
      <c r="AE6">
        <v>65.7</v>
      </c>
      <c r="AF6">
        <v>70.3</v>
      </c>
      <c r="AG6">
        <v>73</v>
      </c>
      <c r="AH6">
        <v>74.099999999999994</v>
      </c>
      <c r="AI6">
        <v>72.2</v>
      </c>
      <c r="AJ6">
        <v>70.5</v>
      </c>
      <c r="AK6">
        <v>68.900000000000006</v>
      </c>
      <c r="AL6">
        <v>69.5</v>
      </c>
      <c r="AM6">
        <v>68.2</v>
      </c>
      <c r="AN6">
        <v>68.400000000000006</v>
      </c>
      <c r="AO6">
        <v>68</v>
      </c>
      <c r="AP6">
        <v>67.3</v>
      </c>
      <c r="AQ6">
        <v>65.7</v>
      </c>
      <c r="AR6">
        <v>65.3</v>
      </c>
      <c r="AS6">
        <v>64.3</v>
      </c>
      <c r="AT6">
        <v>62.4</v>
      </c>
      <c r="AU6">
        <v>59.9</v>
      </c>
      <c r="AV6">
        <v>58.1</v>
      </c>
      <c r="AW6">
        <v>55</v>
      </c>
      <c r="AX6">
        <v>51.6</v>
      </c>
      <c r="AY6">
        <v>48.8</v>
      </c>
      <c r="AZ6">
        <v>45.7</v>
      </c>
      <c r="BA6">
        <v>43.1</v>
      </c>
      <c r="BB6">
        <v>39.6</v>
      </c>
      <c r="BC6">
        <v>37.200000000000003</v>
      </c>
      <c r="BD6" s="4">
        <v>77.7</v>
      </c>
      <c r="BE6" s="2">
        <v>83.4</v>
      </c>
      <c r="BF6" s="14">
        <v>84.2</v>
      </c>
    </row>
    <row r="7" spans="1:58" ht="15.95">
      <c r="A7" s="4">
        <v>5</v>
      </c>
      <c r="B7" s="56" t="s">
        <v>17</v>
      </c>
      <c r="C7" s="58">
        <v>45105.412418981483</v>
      </c>
      <c r="D7" s="60">
        <v>45105.412418981483</v>
      </c>
      <c r="E7" s="7">
        <v>1.9675925925925926E-4</v>
      </c>
      <c r="F7" s="26">
        <v>2</v>
      </c>
      <c r="G7" s="23">
        <v>2</v>
      </c>
      <c r="H7" s="63">
        <v>98.1</v>
      </c>
      <c r="I7" s="63">
        <v>73.400000000000006</v>
      </c>
      <c r="J7" s="64">
        <v>80.599999999999994</v>
      </c>
      <c r="K7">
        <v>83</v>
      </c>
      <c r="L7">
        <v>84.8</v>
      </c>
      <c r="M7">
        <v>76.400000000000006</v>
      </c>
      <c r="N7">
        <v>75.599999999999994</v>
      </c>
      <c r="O7">
        <v>74.3</v>
      </c>
      <c r="P7">
        <v>75.400000000000006</v>
      </c>
      <c r="Q7">
        <v>75.599999999999994</v>
      </c>
      <c r="R7">
        <v>70.3</v>
      </c>
      <c r="S7">
        <v>60.7</v>
      </c>
      <c r="T7">
        <v>48.7</v>
      </c>
      <c r="U7">
        <v>60.4</v>
      </c>
      <c r="V7">
        <v>59.9</v>
      </c>
      <c r="W7">
        <v>65.7</v>
      </c>
      <c r="X7">
        <v>54.8</v>
      </c>
      <c r="Y7">
        <v>60.5</v>
      </c>
      <c r="Z7">
        <v>73.7</v>
      </c>
      <c r="AA7">
        <v>71.900000000000006</v>
      </c>
      <c r="AB7">
        <v>82.2</v>
      </c>
      <c r="AC7">
        <v>84.5</v>
      </c>
      <c r="AD7">
        <v>72.8</v>
      </c>
      <c r="AE7">
        <v>70.8</v>
      </c>
      <c r="AF7">
        <v>69.2</v>
      </c>
      <c r="AG7">
        <v>72.2</v>
      </c>
      <c r="AH7">
        <v>73</v>
      </c>
      <c r="AI7">
        <v>73</v>
      </c>
      <c r="AJ7">
        <v>69.599999999999994</v>
      </c>
      <c r="AK7">
        <v>69.3</v>
      </c>
      <c r="AL7">
        <v>68.900000000000006</v>
      </c>
      <c r="AM7">
        <v>69</v>
      </c>
      <c r="AN7">
        <v>70.8</v>
      </c>
      <c r="AO7">
        <v>69.599999999999994</v>
      </c>
      <c r="AP7">
        <v>71.900000000000006</v>
      </c>
      <c r="AQ7">
        <v>70.599999999999994</v>
      </c>
      <c r="AR7">
        <v>70.400000000000006</v>
      </c>
      <c r="AS7">
        <v>71.7</v>
      </c>
      <c r="AT7">
        <v>70.8</v>
      </c>
      <c r="AU7">
        <v>68</v>
      </c>
      <c r="AV7">
        <v>65.400000000000006</v>
      </c>
      <c r="AW7">
        <v>61.1</v>
      </c>
      <c r="AX7">
        <v>58.7</v>
      </c>
      <c r="AY7">
        <v>55.6</v>
      </c>
      <c r="AZ7">
        <v>50.6</v>
      </c>
      <c r="BA7">
        <v>46.6</v>
      </c>
      <c r="BB7">
        <v>42</v>
      </c>
      <c r="BC7">
        <v>40.1</v>
      </c>
      <c r="BD7" s="4">
        <v>80.3</v>
      </c>
      <c r="BE7" s="2">
        <v>81.8</v>
      </c>
      <c r="BF7" s="14">
        <v>85</v>
      </c>
    </row>
    <row r="8" spans="1:58" ht="27.6" customHeight="1">
      <c r="A8" s="4">
        <v>6</v>
      </c>
      <c r="B8" s="56" t="s">
        <v>61</v>
      </c>
      <c r="C8" s="58">
        <v>45105.423101851855</v>
      </c>
      <c r="D8" s="60">
        <v>45105.423101851855</v>
      </c>
      <c r="E8" s="7">
        <v>1.3888888888888889E-3</v>
      </c>
      <c r="F8" s="26">
        <v>2</v>
      </c>
      <c r="G8" s="23">
        <v>3</v>
      </c>
      <c r="H8" s="63">
        <v>79.900000000000006</v>
      </c>
      <c r="I8" s="63">
        <v>77.3</v>
      </c>
      <c r="J8" s="64">
        <v>78.599999999999994</v>
      </c>
      <c r="K8">
        <v>72.400000000000006</v>
      </c>
      <c r="L8">
        <v>80</v>
      </c>
      <c r="M8">
        <v>76.900000000000006</v>
      </c>
      <c r="N8">
        <v>74.599999999999994</v>
      </c>
      <c r="O8">
        <v>70.099999999999994</v>
      </c>
      <c r="P8">
        <v>74.7</v>
      </c>
      <c r="Q8">
        <v>72.8</v>
      </c>
      <c r="R8">
        <v>65.7</v>
      </c>
      <c r="S8">
        <v>53.8</v>
      </c>
      <c r="T8">
        <v>42</v>
      </c>
      <c r="U8">
        <v>60.2</v>
      </c>
      <c r="V8">
        <v>55</v>
      </c>
      <c r="W8">
        <v>58.6</v>
      </c>
      <c r="X8">
        <v>56.9</v>
      </c>
      <c r="Y8">
        <v>60.4</v>
      </c>
      <c r="Z8">
        <v>69</v>
      </c>
      <c r="AA8">
        <v>64.3</v>
      </c>
      <c r="AB8">
        <v>68.599999999999994</v>
      </c>
      <c r="AC8">
        <v>78.3</v>
      </c>
      <c r="AD8">
        <v>71.2</v>
      </c>
      <c r="AE8">
        <v>73.7</v>
      </c>
      <c r="AF8">
        <v>76.3</v>
      </c>
      <c r="AG8">
        <v>66.5</v>
      </c>
      <c r="AH8">
        <v>66.5</v>
      </c>
      <c r="AI8">
        <v>67.2</v>
      </c>
      <c r="AJ8">
        <v>68.3</v>
      </c>
      <c r="AK8">
        <v>72.599999999999994</v>
      </c>
      <c r="AL8">
        <v>65</v>
      </c>
      <c r="AM8">
        <v>62.9</v>
      </c>
      <c r="AN8">
        <v>67.400000000000006</v>
      </c>
      <c r="AO8">
        <v>65.5</v>
      </c>
      <c r="AP8">
        <v>65.400000000000006</v>
      </c>
      <c r="AQ8">
        <v>73.7</v>
      </c>
      <c r="AR8">
        <v>68.900000000000006</v>
      </c>
      <c r="AS8">
        <v>66.5</v>
      </c>
      <c r="AT8">
        <v>68.8</v>
      </c>
      <c r="AU8">
        <v>62.9</v>
      </c>
      <c r="AV8">
        <v>61.6</v>
      </c>
      <c r="AW8">
        <v>56.5</v>
      </c>
      <c r="AX8">
        <v>52.5</v>
      </c>
      <c r="AY8">
        <v>47.7</v>
      </c>
      <c r="AZ8">
        <v>42.2</v>
      </c>
      <c r="BA8">
        <v>39.1</v>
      </c>
      <c r="BB8">
        <v>35.9</v>
      </c>
      <c r="BC8">
        <v>35.4</v>
      </c>
      <c r="BD8" s="4">
        <v>78.3</v>
      </c>
      <c r="BE8" s="2">
        <v>83.8</v>
      </c>
      <c r="BF8" s="14">
        <v>85</v>
      </c>
    </row>
    <row r="9" spans="1:58" ht="15.95">
      <c r="A9" s="4">
        <v>7</v>
      </c>
      <c r="B9" s="56" t="s">
        <v>62</v>
      </c>
      <c r="C9" s="58">
        <v>45105.424942129626</v>
      </c>
      <c r="D9" s="60">
        <v>45105.424942129626</v>
      </c>
      <c r="E9" s="7">
        <v>1.3888888888888889E-3</v>
      </c>
      <c r="F9" s="26">
        <v>2</v>
      </c>
      <c r="G9" s="23">
        <v>3</v>
      </c>
      <c r="H9" s="63">
        <v>71.8</v>
      </c>
      <c r="I9" s="63">
        <v>58.9</v>
      </c>
      <c r="J9" s="63">
        <v>60.7</v>
      </c>
      <c r="K9">
        <v>63.4</v>
      </c>
      <c r="L9">
        <v>68.3</v>
      </c>
      <c r="M9">
        <v>61.3</v>
      </c>
      <c r="N9">
        <v>60.8</v>
      </c>
      <c r="O9">
        <v>57</v>
      </c>
      <c r="P9">
        <v>55.2</v>
      </c>
      <c r="Q9">
        <v>53.8</v>
      </c>
      <c r="R9">
        <v>46.8</v>
      </c>
      <c r="S9">
        <v>36.299999999999997</v>
      </c>
      <c r="T9">
        <v>27.2</v>
      </c>
      <c r="U9">
        <v>56.8</v>
      </c>
      <c r="V9">
        <v>53.7</v>
      </c>
      <c r="W9">
        <v>56.5</v>
      </c>
      <c r="X9">
        <v>51.6</v>
      </c>
      <c r="Y9">
        <v>51.8</v>
      </c>
      <c r="Z9">
        <v>60.5</v>
      </c>
      <c r="AA9">
        <v>57.8</v>
      </c>
      <c r="AB9">
        <v>57.5</v>
      </c>
      <c r="AC9">
        <v>66.099999999999994</v>
      </c>
      <c r="AD9">
        <v>57.9</v>
      </c>
      <c r="AE9">
        <v>63.5</v>
      </c>
      <c r="AF9">
        <v>58.8</v>
      </c>
      <c r="AG9">
        <v>54.9</v>
      </c>
      <c r="AH9">
        <v>55.1</v>
      </c>
      <c r="AI9">
        <v>56.6</v>
      </c>
      <c r="AJ9">
        <v>56.3</v>
      </c>
      <c r="AK9">
        <v>55.7</v>
      </c>
      <c r="AL9">
        <v>53.3</v>
      </c>
      <c r="AM9">
        <v>51.3</v>
      </c>
      <c r="AN9">
        <v>52.2</v>
      </c>
      <c r="AO9">
        <v>49.9</v>
      </c>
      <c r="AP9">
        <v>49.8</v>
      </c>
      <c r="AQ9">
        <v>51.8</v>
      </c>
      <c r="AR9">
        <v>50.2</v>
      </c>
      <c r="AS9">
        <v>48.2</v>
      </c>
      <c r="AT9">
        <v>49</v>
      </c>
      <c r="AU9">
        <v>44</v>
      </c>
      <c r="AV9">
        <v>42.6</v>
      </c>
      <c r="AW9">
        <v>38.200000000000003</v>
      </c>
      <c r="AX9">
        <v>34.299999999999997</v>
      </c>
      <c r="AY9">
        <v>31</v>
      </c>
      <c r="AZ9">
        <v>26.7</v>
      </c>
      <c r="BA9">
        <v>23.2</v>
      </c>
      <c r="BB9">
        <v>20.7</v>
      </c>
      <c r="BC9">
        <v>22.7</v>
      </c>
      <c r="BD9" s="4">
        <v>76</v>
      </c>
      <c r="BE9" s="2">
        <v>82.5</v>
      </c>
      <c r="BF9" s="14">
        <v>83.4</v>
      </c>
    </row>
    <row r="10" spans="1:58" ht="32.1">
      <c r="A10" s="4">
        <v>8</v>
      </c>
      <c r="B10" s="56" t="s">
        <v>63</v>
      </c>
      <c r="C10" s="58">
        <v>45105.427581018521</v>
      </c>
      <c r="D10" s="60">
        <v>45105.427581018521</v>
      </c>
      <c r="E10" s="7">
        <v>1.3888888888888889E-3</v>
      </c>
      <c r="F10" s="26">
        <v>2</v>
      </c>
      <c r="G10" s="23">
        <v>3</v>
      </c>
      <c r="H10" s="63">
        <v>71.599999999999994</v>
      </c>
      <c r="I10" s="63">
        <v>67.8</v>
      </c>
      <c r="J10" s="63">
        <v>68.7</v>
      </c>
      <c r="K10">
        <v>75.400000000000006</v>
      </c>
      <c r="L10">
        <v>77.7</v>
      </c>
      <c r="M10">
        <v>68.3</v>
      </c>
      <c r="N10">
        <v>64.2</v>
      </c>
      <c r="O10">
        <v>63.1</v>
      </c>
      <c r="P10">
        <v>64.8</v>
      </c>
      <c r="Q10">
        <v>62</v>
      </c>
      <c r="R10">
        <v>56.7</v>
      </c>
      <c r="S10">
        <v>48.8</v>
      </c>
      <c r="T10">
        <v>43.1</v>
      </c>
      <c r="U10">
        <v>61.1</v>
      </c>
      <c r="V10">
        <v>63.8</v>
      </c>
      <c r="W10">
        <v>63.5</v>
      </c>
      <c r="X10">
        <v>62.7</v>
      </c>
      <c r="Y10">
        <v>64.2</v>
      </c>
      <c r="Z10">
        <v>69</v>
      </c>
      <c r="AA10">
        <v>73.099999999999994</v>
      </c>
      <c r="AB10">
        <v>68.8</v>
      </c>
      <c r="AC10">
        <v>76.5</v>
      </c>
      <c r="AD10">
        <v>67.599999999999994</v>
      </c>
      <c r="AE10">
        <v>69.900000000000006</v>
      </c>
      <c r="AF10">
        <v>65.3</v>
      </c>
      <c r="AG10">
        <v>63.4</v>
      </c>
      <c r="AH10">
        <v>61.5</v>
      </c>
      <c r="AI10">
        <v>59.9</v>
      </c>
      <c r="AJ10">
        <v>58.6</v>
      </c>
      <c r="AK10">
        <v>60.1</v>
      </c>
      <c r="AL10">
        <v>57.3</v>
      </c>
      <c r="AM10">
        <v>59.4</v>
      </c>
      <c r="AN10">
        <v>58.5</v>
      </c>
      <c r="AO10">
        <v>58.5</v>
      </c>
      <c r="AP10">
        <v>61.5</v>
      </c>
      <c r="AQ10">
        <v>60.1</v>
      </c>
      <c r="AR10">
        <v>57.8</v>
      </c>
      <c r="AS10">
        <v>55.5</v>
      </c>
      <c r="AT10">
        <v>58.3</v>
      </c>
      <c r="AU10">
        <v>52.9</v>
      </c>
      <c r="AV10">
        <v>53</v>
      </c>
      <c r="AW10">
        <v>49.7</v>
      </c>
      <c r="AX10">
        <v>46</v>
      </c>
      <c r="AY10">
        <v>44.2</v>
      </c>
      <c r="AZ10">
        <v>41.2</v>
      </c>
      <c r="BA10">
        <v>39.299999999999997</v>
      </c>
      <c r="BB10">
        <v>38.700000000000003</v>
      </c>
      <c r="BC10">
        <v>35.5</v>
      </c>
      <c r="BD10" s="4">
        <v>72.7</v>
      </c>
      <c r="BE10" s="2">
        <v>77.7</v>
      </c>
      <c r="BF10" s="14">
        <v>80</v>
      </c>
    </row>
    <row r="11" spans="1:58" ht="15.95">
      <c r="A11" s="4">
        <v>9</v>
      </c>
      <c r="B11" s="56" t="s">
        <v>64</v>
      </c>
      <c r="C11" s="58">
        <v>45105.429293981484</v>
      </c>
      <c r="D11" s="60">
        <v>45105.429293981484</v>
      </c>
      <c r="E11" s="7">
        <v>1.3888888888888889E-3</v>
      </c>
      <c r="F11" s="26">
        <v>2</v>
      </c>
      <c r="G11" s="23">
        <v>3</v>
      </c>
      <c r="H11" s="63">
        <v>82.4</v>
      </c>
      <c r="I11" s="63">
        <v>79.099999999999994</v>
      </c>
      <c r="J11" s="64">
        <v>80.599999999999994</v>
      </c>
      <c r="K11">
        <v>73.400000000000006</v>
      </c>
      <c r="L11">
        <v>80.3</v>
      </c>
      <c r="M11">
        <v>72.400000000000006</v>
      </c>
      <c r="N11">
        <v>73.8</v>
      </c>
      <c r="O11">
        <v>69</v>
      </c>
      <c r="P11">
        <v>75.3</v>
      </c>
      <c r="Q11">
        <v>76.7</v>
      </c>
      <c r="R11">
        <v>69.3</v>
      </c>
      <c r="S11">
        <v>55.4</v>
      </c>
      <c r="T11">
        <v>44.1</v>
      </c>
      <c r="U11">
        <v>59.8</v>
      </c>
      <c r="V11">
        <v>60</v>
      </c>
      <c r="W11">
        <v>63.3</v>
      </c>
      <c r="X11">
        <v>59</v>
      </c>
      <c r="Y11">
        <v>61.3</v>
      </c>
      <c r="Z11">
        <v>67.2</v>
      </c>
      <c r="AA11">
        <v>70</v>
      </c>
      <c r="AB11">
        <v>68.900000000000006</v>
      </c>
      <c r="AC11">
        <v>78.900000000000006</v>
      </c>
      <c r="AD11">
        <v>69.8</v>
      </c>
      <c r="AE11">
        <v>73.8</v>
      </c>
      <c r="AF11">
        <v>68.7</v>
      </c>
      <c r="AG11">
        <v>66.7</v>
      </c>
      <c r="AH11">
        <v>67.599999999999994</v>
      </c>
      <c r="AI11">
        <v>68.8</v>
      </c>
      <c r="AJ11">
        <v>66.3</v>
      </c>
      <c r="AK11">
        <v>71.099999999999994</v>
      </c>
      <c r="AL11">
        <v>65.7</v>
      </c>
      <c r="AM11">
        <v>63.7</v>
      </c>
      <c r="AN11">
        <v>63.2</v>
      </c>
      <c r="AO11">
        <v>68</v>
      </c>
      <c r="AP11">
        <v>67.5</v>
      </c>
      <c r="AQ11">
        <v>73.599999999999994</v>
      </c>
      <c r="AR11">
        <v>71.3</v>
      </c>
      <c r="AS11">
        <v>68.900000000000006</v>
      </c>
      <c r="AT11">
        <v>74.400000000000006</v>
      </c>
      <c r="AU11">
        <v>65.900000000000006</v>
      </c>
      <c r="AV11">
        <v>65.900000000000006</v>
      </c>
      <c r="AW11">
        <v>60</v>
      </c>
      <c r="AX11">
        <v>54.1</v>
      </c>
      <c r="AY11">
        <v>49.2</v>
      </c>
      <c r="AZ11">
        <v>43.5</v>
      </c>
      <c r="BA11">
        <v>41.1</v>
      </c>
      <c r="BB11">
        <v>37.700000000000003</v>
      </c>
      <c r="BC11">
        <v>37.799999999999997</v>
      </c>
      <c r="BD11" s="4">
        <v>78.3</v>
      </c>
      <c r="BE11" s="2">
        <v>82.1</v>
      </c>
      <c r="BF11" s="14">
        <v>82.6</v>
      </c>
    </row>
    <row r="12" spans="1:58" ht="15.95">
      <c r="A12" s="4">
        <v>10</v>
      </c>
      <c r="B12" s="56" t="s">
        <v>22</v>
      </c>
      <c r="C12" s="58">
        <v>45105.434027777781</v>
      </c>
      <c r="D12" s="60">
        <v>45105.434027777781</v>
      </c>
      <c r="E12" s="7">
        <v>1.3888888888888889E-3</v>
      </c>
      <c r="F12" s="26">
        <v>2</v>
      </c>
      <c r="G12" s="23">
        <v>3</v>
      </c>
      <c r="H12" s="63">
        <v>80.900000000000006</v>
      </c>
      <c r="I12" s="63">
        <v>78.5</v>
      </c>
      <c r="J12" s="64">
        <v>79.7</v>
      </c>
      <c r="K12">
        <v>67.5</v>
      </c>
      <c r="L12">
        <v>74.8</v>
      </c>
      <c r="M12">
        <v>74.2</v>
      </c>
      <c r="N12">
        <v>75.2</v>
      </c>
      <c r="O12">
        <v>77.5</v>
      </c>
      <c r="P12">
        <v>74.5</v>
      </c>
      <c r="Q12">
        <v>73.599999999999994</v>
      </c>
      <c r="R12">
        <v>66.599999999999994</v>
      </c>
      <c r="S12">
        <v>59.1</v>
      </c>
      <c r="T12">
        <v>47.8</v>
      </c>
      <c r="U12">
        <v>59</v>
      </c>
      <c r="V12">
        <v>58.3</v>
      </c>
      <c r="W12">
        <v>59.1</v>
      </c>
      <c r="X12">
        <v>63.5</v>
      </c>
      <c r="Y12">
        <v>62</v>
      </c>
      <c r="Z12">
        <v>62.9</v>
      </c>
      <c r="AA12">
        <v>61.1</v>
      </c>
      <c r="AB12">
        <v>64.099999999999994</v>
      </c>
      <c r="AC12">
        <v>68.2</v>
      </c>
      <c r="AD12">
        <v>71</v>
      </c>
      <c r="AE12">
        <v>70.900000000000006</v>
      </c>
      <c r="AF12">
        <v>70.5</v>
      </c>
      <c r="AG12">
        <v>68.8</v>
      </c>
      <c r="AH12">
        <v>69.3</v>
      </c>
      <c r="AI12">
        <v>69.099999999999994</v>
      </c>
      <c r="AJ12">
        <v>68.400000000000006</v>
      </c>
      <c r="AK12">
        <v>72.8</v>
      </c>
      <c r="AL12">
        <v>75</v>
      </c>
      <c r="AM12">
        <v>72.3</v>
      </c>
      <c r="AN12">
        <v>69.900000000000006</v>
      </c>
      <c r="AO12">
        <v>70.5</v>
      </c>
      <c r="AP12">
        <v>69</v>
      </c>
      <c r="AQ12">
        <v>70.099999999999994</v>
      </c>
      <c r="AR12">
        <v>70</v>
      </c>
      <c r="AS12">
        <v>69.2</v>
      </c>
      <c r="AT12">
        <v>67.3</v>
      </c>
      <c r="AU12">
        <v>63.7</v>
      </c>
      <c r="AV12">
        <v>61.8</v>
      </c>
      <c r="AW12">
        <v>59.5</v>
      </c>
      <c r="AX12">
        <v>56.8</v>
      </c>
      <c r="AY12">
        <v>54.1</v>
      </c>
      <c r="AZ12">
        <v>49.6</v>
      </c>
      <c r="BA12">
        <v>46</v>
      </c>
      <c r="BB12">
        <v>41.8</v>
      </c>
      <c r="BC12">
        <v>37.1</v>
      </c>
      <c r="BD12" s="4">
        <v>75.3</v>
      </c>
      <c r="BE12" s="2">
        <v>78.3</v>
      </c>
      <c r="BF12" s="14">
        <v>79.3</v>
      </c>
    </row>
    <row r="13" spans="1:58" ht="32.1">
      <c r="A13" s="4">
        <v>11</v>
      </c>
      <c r="B13" s="56" t="s">
        <v>23</v>
      </c>
      <c r="C13" s="58">
        <v>45105.439027777778</v>
      </c>
      <c r="D13" s="60">
        <v>45105.439027777778</v>
      </c>
      <c r="E13" s="7">
        <v>1.0185185185185186E-3</v>
      </c>
      <c r="F13" s="26">
        <v>2</v>
      </c>
      <c r="G13" s="23">
        <v>3</v>
      </c>
      <c r="H13" s="63">
        <v>75.5</v>
      </c>
      <c r="I13" s="63">
        <v>68.3</v>
      </c>
      <c r="J13" s="63">
        <v>70.3</v>
      </c>
      <c r="K13">
        <v>79.400000000000006</v>
      </c>
      <c r="L13">
        <v>77.3</v>
      </c>
      <c r="M13">
        <v>75.599999999999994</v>
      </c>
      <c r="N13">
        <v>67.8</v>
      </c>
      <c r="O13">
        <v>71</v>
      </c>
      <c r="P13">
        <v>63.5</v>
      </c>
      <c r="Q13">
        <v>60.4</v>
      </c>
      <c r="R13">
        <v>51.5</v>
      </c>
      <c r="S13">
        <v>48.5</v>
      </c>
      <c r="T13">
        <v>37.299999999999997</v>
      </c>
      <c r="U13">
        <v>57.9</v>
      </c>
      <c r="V13">
        <v>62.7</v>
      </c>
      <c r="W13">
        <v>59.8</v>
      </c>
      <c r="X13">
        <v>64.2</v>
      </c>
      <c r="Y13">
        <v>67.900000000000006</v>
      </c>
      <c r="Z13">
        <v>77.2</v>
      </c>
      <c r="AA13">
        <v>74</v>
      </c>
      <c r="AB13">
        <v>71.099999999999994</v>
      </c>
      <c r="AC13">
        <v>72.099999999999994</v>
      </c>
      <c r="AD13">
        <v>73.400000000000006</v>
      </c>
      <c r="AE13">
        <v>72.400000000000006</v>
      </c>
      <c r="AF13">
        <v>74.2</v>
      </c>
      <c r="AG13">
        <v>68.099999999999994</v>
      </c>
      <c r="AH13">
        <v>66.8</v>
      </c>
      <c r="AI13">
        <v>63.2</v>
      </c>
      <c r="AJ13">
        <v>63.5</v>
      </c>
      <c r="AK13">
        <v>62.8</v>
      </c>
      <c r="AL13">
        <v>69.8</v>
      </c>
      <c r="AM13">
        <v>62.9</v>
      </c>
      <c r="AN13">
        <v>62.2</v>
      </c>
      <c r="AO13">
        <v>60.3</v>
      </c>
      <c r="AP13">
        <v>58.8</v>
      </c>
      <c r="AQ13">
        <v>57.1</v>
      </c>
      <c r="AR13">
        <v>56</v>
      </c>
      <c r="AS13">
        <v>55.8</v>
      </c>
      <c r="AT13">
        <v>55.5</v>
      </c>
      <c r="AU13">
        <v>48.7</v>
      </c>
      <c r="AV13">
        <v>45.5</v>
      </c>
      <c r="AW13">
        <v>45.5</v>
      </c>
      <c r="AX13">
        <v>46.1</v>
      </c>
      <c r="AY13">
        <v>44</v>
      </c>
      <c r="AZ13">
        <v>38.1</v>
      </c>
      <c r="BA13">
        <v>34.4</v>
      </c>
      <c r="BB13">
        <v>31.4</v>
      </c>
      <c r="BC13">
        <v>30.6</v>
      </c>
      <c r="BD13" s="4">
        <v>82.1</v>
      </c>
      <c r="BE13" s="2">
        <v>87.1</v>
      </c>
      <c r="BF13" s="14">
        <v>90.1</v>
      </c>
    </row>
    <row r="14" spans="1:58" ht="15.95">
      <c r="A14" s="4">
        <v>12</v>
      </c>
      <c r="B14" s="56" t="s">
        <v>65</v>
      </c>
      <c r="C14" s="58">
        <v>45105.441504629627</v>
      </c>
      <c r="D14" s="60">
        <v>45105.441504629627</v>
      </c>
      <c r="E14" s="7">
        <v>1.3888888888888889E-3</v>
      </c>
      <c r="F14" s="26">
        <v>2</v>
      </c>
      <c r="G14" s="23">
        <v>3</v>
      </c>
      <c r="H14" s="63">
        <v>70.3</v>
      </c>
      <c r="I14" s="63">
        <v>68.2</v>
      </c>
      <c r="J14" s="64">
        <v>69.2</v>
      </c>
      <c r="K14">
        <v>72.5</v>
      </c>
      <c r="L14">
        <v>79.3</v>
      </c>
      <c r="M14">
        <v>69.8</v>
      </c>
      <c r="N14">
        <v>67</v>
      </c>
      <c r="O14">
        <v>62.8</v>
      </c>
      <c r="P14">
        <v>66.2</v>
      </c>
      <c r="Q14">
        <v>60.4</v>
      </c>
      <c r="R14">
        <v>56</v>
      </c>
      <c r="S14">
        <v>45.8</v>
      </c>
      <c r="T14">
        <v>35.6</v>
      </c>
      <c r="U14">
        <v>59</v>
      </c>
      <c r="V14">
        <v>60.5</v>
      </c>
      <c r="W14">
        <v>60.6</v>
      </c>
      <c r="X14">
        <v>58.3</v>
      </c>
      <c r="Y14">
        <v>61.3</v>
      </c>
      <c r="Z14">
        <v>66</v>
      </c>
      <c r="AA14">
        <v>69.3</v>
      </c>
      <c r="AB14">
        <v>67.599999999999994</v>
      </c>
      <c r="AC14">
        <v>78.900000000000006</v>
      </c>
      <c r="AD14">
        <v>68.2</v>
      </c>
      <c r="AE14">
        <v>67.099999999999994</v>
      </c>
      <c r="AF14">
        <v>66.900000000000006</v>
      </c>
      <c r="AG14">
        <v>64.099999999999994</v>
      </c>
      <c r="AH14">
        <v>63.7</v>
      </c>
      <c r="AI14">
        <v>61.8</v>
      </c>
      <c r="AJ14">
        <v>61.3</v>
      </c>
      <c r="AK14">
        <v>63.7</v>
      </c>
      <c r="AL14">
        <v>59</v>
      </c>
      <c r="AM14">
        <v>58.4</v>
      </c>
      <c r="AN14">
        <v>57</v>
      </c>
      <c r="AO14">
        <v>58.6</v>
      </c>
      <c r="AP14">
        <v>59</v>
      </c>
      <c r="AQ14">
        <v>64.5</v>
      </c>
      <c r="AR14">
        <v>56.4</v>
      </c>
      <c r="AS14">
        <v>54.5</v>
      </c>
      <c r="AT14">
        <v>56.2</v>
      </c>
      <c r="AU14">
        <v>51.6</v>
      </c>
      <c r="AV14">
        <v>52.7</v>
      </c>
      <c r="AW14">
        <v>49</v>
      </c>
      <c r="AX14">
        <v>44.3</v>
      </c>
      <c r="AY14">
        <v>39.799999999999997</v>
      </c>
      <c r="AZ14">
        <v>35.200000000000003</v>
      </c>
      <c r="BA14">
        <v>32.4</v>
      </c>
      <c r="BB14">
        <v>30.2</v>
      </c>
      <c r="BC14">
        <v>28.8</v>
      </c>
      <c r="BD14" s="4">
        <v>70.099999999999994</v>
      </c>
      <c r="BE14" s="2">
        <v>77.3</v>
      </c>
      <c r="BF14" s="14">
        <v>78.2</v>
      </c>
    </row>
    <row r="15" spans="1:58" ht="7.5" customHeight="1">
      <c r="A15" s="12"/>
      <c r="B15" s="11"/>
      <c r="C15" s="59"/>
      <c r="D15" s="61"/>
      <c r="E15" s="8"/>
      <c r="F15" s="20"/>
      <c r="G15" s="24"/>
      <c r="H15" s="11"/>
      <c r="I15" s="8"/>
      <c r="J15" s="13"/>
      <c r="K15" s="12"/>
      <c r="L15" s="8"/>
      <c r="M15" s="8"/>
      <c r="N15" s="8"/>
      <c r="O15" s="8"/>
      <c r="P15" s="8"/>
      <c r="Q15" s="8"/>
      <c r="R15" s="8"/>
      <c r="S15" s="8"/>
      <c r="T15" s="13"/>
      <c r="U15" s="12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13"/>
      <c r="BD15" s="12"/>
      <c r="BE15" s="8"/>
      <c r="BF15" s="13"/>
    </row>
    <row r="16" spans="1:58" ht="15.95">
      <c r="A16" s="4">
        <v>1</v>
      </c>
      <c r="B16" s="56" t="s">
        <v>25</v>
      </c>
      <c r="C16" s="58">
        <v>45105.466643518521</v>
      </c>
      <c r="D16" s="60">
        <v>45105.466643518521</v>
      </c>
      <c r="E16" s="7">
        <v>4.1666666666666664E-2</v>
      </c>
      <c r="F16" s="25"/>
      <c r="G16" s="23" t="s">
        <v>66</v>
      </c>
      <c r="H16" s="65">
        <v>79.3</v>
      </c>
      <c r="I16" s="65">
        <v>34.700000000000003</v>
      </c>
      <c r="J16" s="65">
        <v>47.5</v>
      </c>
      <c r="K16" s="66">
        <v>55.7</v>
      </c>
      <c r="L16" s="66">
        <v>51.3</v>
      </c>
      <c r="M16" s="66">
        <v>45.2</v>
      </c>
      <c r="N16" s="66">
        <v>42</v>
      </c>
      <c r="O16" s="66">
        <v>45.8</v>
      </c>
      <c r="P16" s="66">
        <v>42.8</v>
      </c>
      <c r="Q16" s="66">
        <v>38.299999999999997</v>
      </c>
      <c r="R16" s="66">
        <v>32.700000000000003</v>
      </c>
      <c r="S16" s="66">
        <v>28.3</v>
      </c>
      <c r="T16" s="66">
        <v>28.1</v>
      </c>
      <c r="U16" s="66">
        <v>63.8</v>
      </c>
      <c r="V16" s="66">
        <v>61.4</v>
      </c>
      <c r="W16" s="66">
        <v>59.3</v>
      </c>
      <c r="X16" s="66">
        <v>57.4</v>
      </c>
      <c r="Y16" s="66">
        <v>54.2</v>
      </c>
      <c r="Z16" s="66">
        <v>52.4</v>
      </c>
      <c r="AA16" s="66">
        <v>50.8</v>
      </c>
      <c r="AB16" s="66">
        <v>49.5</v>
      </c>
      <c r="AC16" s="66">
        <v>47.8</v>
      </c>
      <c r="AD16" s="66">
        <v>46.7</v>
      </c>
      <c r="AE16" s="66">
        <v>45.3</v>
      </c>
      <c r="AF16" s="66">
        <v>42.8</v>
      </c>
      <c r="AG16" s="66">
        <v>39.799999999999997</v>
      </c>
      <c r="AH16" s="66">
        <v>37.6</v>
      </c>
      <c r="AI16" s="66">
        <v>38.1</v>
      </c>
      <c r="AJ16" s="66">
        <v>37.799999999999997</v>
      </c>
      <c r="AK16" s="66">
        <v>35.9</v>
      </c>
      <c r="AL16" s="66">
        <v>34.9</v>
      </c>
      <c r="AM16" s="66">
        <v>37.700000000000003</v>
      </c>
      <c r="AN16" s="66">
        <v>44.9</v>
      </c>
      <c r="AO16" s="66">
        <v>39.1</v>
      </c>
      <c r="AP16" s="66">
        <v>38</v>
      </c>
      <c r="AQ16" s="66">
        <v>37.4</v>
      </c>
      <c r="AR16" s="66">
        <v>35</v>
      </c>
      <c r="AS16" s="66">
        <v>33.299999999999997</v>
      </c>
      <c r="AT16" s="66">
        <v>32.200000000000003</v>
      </c>
      <c r="AU16" s="66">
        <v>29.2</v>
      </c>
      <c r="AV16" s="66">
        <v>27.6</v>
      </c>
      <c r="AW16" s="66">
        <v>26.9</v>
      </c>
      <c r="AX16" s="66">
        <v>25.5</v>
      </c>
      <c r="AY16" s="66">
        <v>23.3</v>
      </c>
      <c r="AZ16" s="66">
        <v>21.2</v>
      </c>
      <c r="BA16" s="66">
        <v>20.9</v>
      </c>
      <c r="BB16" s="66">
        <v>22.2</v>
      </c>
      <c r="BC16" s="66">
        <v>25.4</v>
      </c>
      <c r="BD16" s="4">
        <v>53.9</v>
      </c>
      <c r="BE16" s="2">
        <v>64.5</v>
      </c>
      <c r="BF16" s="14">
        <v>66.3</v>
      </c>
    </row>
    <row r="17" spans="1:58" ht="15.95">
      <c r="A17" s="4">
        <v>2</v>
      </c>
      <c r="B17" s="56" t="s">
        <v>26</v>
      </c>
      <c r="C17" s="58">
        <v>45105.517997685187</v>
      </c>
      <c r="D17" s="60">
        <v>45105.517997685187</v>
      </c>
      <c r="E17" s="7">
        <v>4.1666666666666664E-2</v>
      </c>
      <c r="F17" s="25"/>
      <c r="G17" s="23" t="s">
        <v>66</v>
      </c>
      <c r="H17" s="63">
        <v>65.599999999999994</v>
      </c>
      <c r="I17" s="63">
        <v>28.7</v>
      </c>
      <c r="J17" s="63">
        <v>41.8</v>
      </c>
      <c r="K17">
        <v>50.2</v>
      </c>
      <c r="L17">
        <v>45.3</v>
      </c>
      <c r="M17">
        <v>41.1</v>
      </c>
      <c r="N17">
        <v>39.200000000000003</v>
      </c>
      <c r="O17">
        <v>38.299999999999997</v>
      </c>
      <c r="P17">
        <v>34</v>
      </c>
      <c r="Q17">
        <v>32</v>
      </c>
      <c r="R17">
        <v>34.4</v>
      </c>
      <c r="S17">
        <v>35.4</v>
      </c>
      <c r="T17">
        <v>25.3</v>
      </c>
      <c r="U17">
        <v>49.3</v>
      </c>
      <c r="V17">
        <v>47.2</v>
      </c>
      <c r="W17">
        <v>46</v>
      </c>
      <c r="X17">
        <v>47.9</v>
      </c>
      <c r="Y17">
        <v>50.9</v>
      </c>
      <c r="Z17">
        <v>47.5</v>
      </c>
      <c r="AA17">
        <v>44.7</v>
      </c>
      <c r="AB17">
        <v>43.9</v>
      </c>
      <c r="AC17">
        <v>43.1</v>
      </c>
      <c r="AD17">
        <v>40.4</v>
      </c>
      <c r="AE17">
        <v>36.200000000000003</v>
      </c>
      <c r="AF17">
        <v>36</v>
      </c>
      <c r="AG17">
        <v>37.4</v>
      </c>
      <c r="AH17">
        <v>35.9</v>
      </c>
      <c r="AI17">
        <v>33.799999999999997</v>
      </c>
      <c r="AJ17">
        <v>35.1</v>
      </c>
      <c r="AK17">
        <v>34.700000000000003</v>
      </c>
      <c r="AL17">
        <v>34.4</v>
      </c>
      <c r="AM17">
        <v>33.5</v>
      </c>
      <c r="AN17">
        <v>33</v>
      </c>
      <c r="AO17">
        <v>30.1</v>
      </c>
      <c r="AP17">
        <v>30</v>
      </c>
      <c r="AQ17">
        <v>27.7</v>
      </c>
      <c r="AR17">
        <v>27.5</v>
      </c>
      <c r="AS17">
        <v>27.8</v>
      </c>
      <c r="AT17">
        <v>27</v>
      </c>
      <c r="AU17">
        <v>24.1</v>
      </c>
      <c r="AV17">
        <v>29</v>
      </c>
      <c r="AW17">
        <v>32.6</v>
      </c>
      <c r="AX17">
        <v>33.799999999999997</v>
      </c>
      <c r="AY17">
        <v>30.4</v>
      </c>
      <c r="AZ17">
        <v>17.899999999999999</v>
      </c>
      <c r="BA17">
        <v>18</v>
      </c>
      <c r="BB17">
        <v>19.399999999999999</v>
      </c>
      <c r="BC17">
        <v>22.5</v>
      </c>
      <c r="BD17" s="4">
        <v>55.5</v>
      </c>
      <c r="BE17" s="2">
        <v>65.7</v>
      </c>
      <c r="BF17" s="14">
        <v>67.3</v>
      </c>
    </row>
    <row r="18" spans="1:58" ht="32.1">
      <c r="A18" s="4">
        <v>3</v>
      </c>
      <c r="B18" s="56" t="s">
        <v>67</v>
      </c>
      <c r="C18" s="58">
        <v>45105.561539351853</v>
      </c>
      <c r="D18" s="60">
        <v>45105.561539351853</v>
      </c>
      <c r="E18" s="7">
        <v>1.3888888888888889E-3</v>
      </c>
      <c r="F18" s="25"/>
      <c r="G18" s="23" t="s">
        <v>66</v>
      </c>
      <c r="H18" s="63">
        <v>59.9</v>
      </c>
      <c r="I18" s="63">
        <v>35.9</v>
      </c>
      <c r="J18" s="63">
        <v>41.8</v>
      </c>
      <c r="K18">
        <v>54.5</v>
      </c>
      <c r="L18">
        <v>49.8</v>
      </c>
      <c r="M18">
        <v>40.299999999999997</v>
      </c>
      <c r="N18">
        <v>36.700000000000003</v>
      </c>
      <c r="O18">
        <v>33.799999999999997</v>
      </c>
      <c r="P18">
        <v>36</v>
      </c>
      <c r="Q18">
        <v>36.299999999999997</v>
      </c>
      <c r="R18">
        <v>33.9</v>
      </c>
      <c r="S18">
        <v>28.7</v>
      </c>
      <c r="T18">
        <v>25.7</v>
      </c>
      <c r="U18">
        <v>53.6</v>
      </c>
      <c r="V18">
        <v>51.3</v>
      </c>
      <c r="W18">
        <v>48.9</v>
      </c>
      <c r="X18">
        <v>47.1</v>
      </c>
      <c r="Y18">
        <v>47.5</v>
      </c>
      <c r="Z18">
        <v>52.4</v>
      </c>
      <c r="AA18">
        <v>48.3</v>
      </c>
      <c r="AB18">
        <v>46.9</v>
      </c>
      <c r="AC18">
        <v>48.8</v>
      </c>
      <c r="AD18">
        <v>38.799999999999997</v>
      </c>
      <c r="AE18">
        <v>42</v>
      </c>
      <c r="AF18">
        <v>36.299999999999997</v>
      </c>
      <c r="AG18">
        <v>32.9</v>
      </c>
      <c r="AH18">
        <v>36.799999999999997</v>
      </c>
      <c r="AI18">
        <v>33.799999999999997</v>
      </c>
      <c r="AJ18">
        <v>31.9</v>
      </c>
      <c r="AK18">
        <v>29.2</v>
      </c>
      <c r="AL18">
        <v>29.4</v>
      </c>
      <c r="AM18">
        <v>28.7</v>
      </c>
      <c r="AN18">
        <v>29.3</v>
      </c>
      <c r="AO18">
        <v>30.8</v>
      </c>
      <c r="AP18">
        <v>31.6</v>
      </c>
      <c r="AQ18">
        <v>31.8</v>
      </c>
      <c r="AR18">
        <v>31.9</v>
      </c>
      <c r="AS18">
        <v>32</v>
      </c>
      <c r="AT18">
        <v>31.2</v>
      </c>
      <c r="AU18">
        <v>29.9</v>
      </c>
      <c r="AV18">
        <v>29.1</v>
      </c>
      <c r="AW18">
        <v>28.7</v>
      </c>
      <c r="AX18">
        <v>26.6</v>
      </c>
      <c r="AY18">
        <v>23</v>
      </c>
      <c r="AZ18">
        <v>20.399999999999999</v>
      </c>
      <c r="BA18">
        <v>19.7</v>
      </c>
      <c r="BB18">
        <v>19.600000000000001</v>
      </c>
      <c r="BC18">
        <v>22.4</v>
      </c>
      <c r="BD18" s="4">
        <v>50.4</v>
      </c>
      <c r="BE18" s="2">
        <v>59.2</v>
      </c>
      <c r="BF18" s="14">
        <v>62.2</v>
      </c>
    </row>
    <row r="19" spans="1:58" ht="15.95">
      <c r="A19" s="4">
        <v>5</v>
      </c>
      <c r="B19" s="56" t="s">
        <v>28</v>
      </c>
      <c r="C19" s="58">
        <v>45105.574143518519</v>
      </c>
      <c r="D19" s="60">
        <v>45105.574143518519</v>
      </c>
      <c r="E19" s="7">
        <v>2.0833333333333332E-2</v>
      </c>
      <c r="F19" s="25"/>
      <c r="G19" s="23" t="s">
        <v>66</v>
      </c>
      <c r="H19" s="63">
        <v>68.400000000000006</v>
      </c>
      <c r="I19" s="63">
        <v>29.2</v>
      </c>
      <c r="J19" s="63">
        <v>50.6</v>
      </c>
      <c r="K19">
        <v>56.7</v>
      </c>
      <c r="L19">
        <v>54.9</v>
      </c>
      <c r="M19">
        <v>61</v>
      </c>
      <c r="N19">
        <v>52</v>
      </c>
      <c r="O19">
        <v>48.5</v>
      </c>
      <c r="P19">
        <v>42.8</v>
      </c>
      <c r="Q19">
        <v>38</v>
      </c>
      <c r="R19">
        <v>31.5</v>
      </c>
      <c r="S19">
        <v>32</v>
      </c>
      <c r="T19">
        <v>25.2</v>
      </c>
      <c r="U19">
        <v>50.4</v>
      </c>
      <c r="V19">
        <v>46.7</v>
      </c>
      <c r="W19">
        <v>49.3</v>
      </c>
      <c r="X19">
        <v>52.1</v>
      </c>
      <c r="Y19">
        <v>50.6</v>
      </c>
      <c r="Z19">
        <v>52</v>
      </c>
      <c r="AA19">
        <v>52</v>
      </c>
      <c r="AB19">
        <v>52.1</v>
      </c>
      <c r="AC19">
        <v>51.5</v>
      </c>
      <c r="AD19">
        <v>49.9</v>
      </c>
      <c r="AE19">
        <v>49.1</v>
      </c>
      <c r="AF19">
        <v>55.2</v>
      </c>
      <c r="AG19">
        <v>59.5</v>
      </c>
      <c r="AH19">
        <v>49.7</v>
      </c>
      <c r="AI19">
        <v>47.1</v>
      </c>
      <c r="AJ19">
        <v>48.4</v>
      </c>
      <c r="AK19">
        <v>46.3</v>
      </c>
      <c r="AL19">
        <v>45.3</v>
      </c>
      <c r="AM19">
        <v>44</v>
      </c>
      <c r="AN19">
        <v>41.4</v>
      </c>
      <c r="AO19">
        <v>39.299999999999997</v>
      </c>
      <c r="AP19">
        <v>38.299999999999997</v>
      </c>
      <c r="AQ19">
        <v>36.700000000000003</v>
      </c>
      <c r="AR19">
        <v>35</v>
      </c>
      <c r="AS19">
        <v>33.200000000000003</v>
      </c>
      <c r="AT19">
        <v>31</v>
      </c>
      <c r="AU19">
        <v>28</v>
      </c>
      <c r="AV19">
        <v>27.1</v>
      </c>
      <c r="AW19">
        <v>25.2</v>
      </c>
      <c r="AX19">
        <v>22.6</v>
      </c>
      <c r="AY19">
        <v>31.4</v>
      </c>
      <c r="AZ19">
        <v>18.2</v>
      </c>
      <c r="BA19">
        <v>17.8</v>
      </c>
      <c r="BB19">
        <v>19.399999999999999</v>
      </c>
      <c r="BC19">
        <v>22.5</v>
      </c>
      <c r="BD19" s="4">
        <v>47.6</v>
      </c>
      <c r="BE19" s="2">
        <v>60.8</v>
      </c>
      <c r="BF19" s="14">
        <v>64.5</v>
      </c>
    </row>
    <row r="21" spans="1:58" ht="15.95" thickBot="1"/>
    <row r="22" spans="1:58" ht="22.5" customHeight="1">
      <c r="A22" s="76" t="s">
        <v>29</v>
      </c>
      <c r="B22" s="79"/>
      <c r="C22" s="77"/>
      <c r="D22" s="77"/>
      <c r="E22" s="77"/>
      <c r="F22" s="80"/>
      <c r="G22" s="78"/>
      <c r="H22" s="79" t="s">
        <v>30</v>
      </c>
      <c r="I22" s="77"/>
      <c r="J22" s="78"/>
      <c r="K22" s="76" t="s">
        <v>68</v>
      </c>
      <c r="L22" s="77"/>
      <c r="M22" s="77"/>
      <c r="N22" s="77"/>
      <c r="O22" s="77"/>
      <c r="P22" s="77"/>
      <c r="Q22" s="77"/>
      <c r="R22" s="77"/>
      <c r="S22" s="77"/>
      <c r="T22" s="78"/>
      <c r="U22" s="76" t="s">
        <v>69</v>
      </c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8"/>
      <c r="BD22" s="76" t="s">
        <v>33</v>
      </c>
      <c r="BE22" s="77"/>
      <c r="BF22" s="78"/>
    </row>
    <row r="23" spans="1:58" ht="30" customHeight="1">
      <c r="A23" s="17" t="str">
        <f t="shared" ref="A23:AF23" si="0">A2</f>
        <v>No.</v>
      </c>
      <c r="B23" s="17" t="str">
        <f t="shared" si="0"/>
        <v>Source ID / Location</v>
      </c>
      <c r="C23" s="17" t="str">
        <f t="shared" si="0"/>
        <v>Date</v>
      </c>
      <c r="D23" s="17" t="str">
        <f t="shared" si="0"/>
        <v>Time</v>
      </c>
      <c r="E23" s="17" t="str">
        <f t="shared" si="0"/>
        <v>Duration</v>
      </c>
      <c r="F23" s="17" t="str">
        <f t="shared" si="0"/>
        <v>Q</v>
      </c>
      <c r="G23" s="17" t="str">
        <f t="shared" si="0"/>
        <v>Measurement Distance (m)</v>
      </c>
      <c r="H23" s="17" t="str">
        <f t="shared" si="0"/>
        <v>LAFmax</v>
      </c>
      <c r="I23" s="17" t="str">
        <f t="shared" si="0"/>
        <v>LAFmin</v>
      </c>
      <c r="J23" s="17" t="str">
        <f t="shared" si="0"/>
        <v>LAeq</v>
      </c>
      <c r="K23" s="17">
        <f t="shared" si="0"/>
        <v>31.5</v>
      </c>
      <c r="L23" s="17">
        <f t="shared" si="0"/>
        <v>63</v>
      </c>
      <c r="M23" s="17">
        <f t="shared" si="0"/>
        <v>125</v>
      </c>
      <c r="N23" s="17">
        <f t="shared" si="0"/>
        <v>250</v>
      </c>
      <c r="O23" s="17">
        <f t="shared" si="0"/>
        <v>500</v>
      </c>
      <c r="P23" s="17" t="str">
        <f t="shared" si="0"/>
        <v>1k</v>
      </c>
      <c r="Q23" s="17" t="str">
        <f t="shared" si="0"/>
        <v>2k</v>
      </c>
      <c r="R23" s="17" t="str">
        <f t="shared" si="0"/>
        <v>4k</v>
      </c>
      <c r="S23" s="17" t="str">
        <f t="shared" si="0"/>
        <v>8k</v>
      </c>
      <c r="T23" s="17" t="str">
        <f t="shared" si="0"/>
        <v>16k</v>
      </c>
      <c r="U23" s="17">
        <f t="shared" si="0"/>
        <v>8</v>
      </c>
      <c r="V23" s="17">
        <f t="shared" si="0"/>
        <v>10</v>
      </c>
      <c r="W23" s="17">
        <f t="shared" si="0"/>
        <v>12.5</v>
      </c>
      <c r="X23" s="17">
        <f t="shared" si="0"/>
        <v>16</v>
      </c>
      <c r="Y23" s="17">
        <f t="shared" si="0"/>
        <v>20</v>
      </c>
      <c r="Z23" s="17">
        <f t="shared" si="0"/>
        <v>25</v>
      </c>
      <c r="AA23" s="17">
        <f t="shared" si="0"/>
        <v>31.5</v>
      </c>
      <c r="AB23" s="17">
        <f t="shared" si="0"/>
        <v>40</v>
      </c>
      <c r="AC23" s="17">
        <f t="shared" si="0"/>
        <v>50</v>
      </c>
      <c r="AD23" s="17">
        <f t="shared" si="0"/>
        <v>63</v>
      </c>
      <c r="AE23" s="17">
        <f t="shared" si="0"/>
        <v>80</v>
      </c>
      <c r="AF23" s="17">
        <f t="shared" si="0"/>
        <v>100</v>
      </c>
      <c r="AG23" s="17">
        <f t="shared" ref="AG23:BF23" si="1">AG2</f>
        <v>125</v>
      </c>
      <c r="AH23" s="17">
        <f t="shared" si="1"/>
        <v>160</v>
      </c>
      <c r="AI23" s="17">
        <f t="shared" si="1"/>
        <v>200</v>
      </c>
      <c r="AJ23" s="17">
        <f t="shared" si="1"/>
        <v>250</v>
      </c>
      <c r="AK23" s="17">
        <f t="shared" si="1"/>
        <v>315</v>
      </c>
      <c r="AL23" s="17">
        <f t="shared" si="1"/>
        <v>400</v>
      </c>
      <c r="AM23" s="17">
        <f t="shared" si="1"/>
        <v>500</v>
      </c>
      <c r="AN23" s="17">
        <f t="shared" si="1"/>
        <v>630</v>
      </c>
      <c r="AO23" s="17">
        <f t="shared" si="1"/>
        <v>800</v>
      </c>
      <c r="AP23" s="17" t="str">
        <f t="shared" si="1"/>
        <v>1k</v>
      </c>
      <c r="AQ23" s="17" t="str">
        <f t="shared" si="1"/>
        <v>1.25k</v>
      </c>
      <c r="AR23" s="17" t="str">
        <f t="shared" si="1"/>
        <v>1.6k</v>
      </c>
      <c r="AS23" s="17" t="str">
        <f t="shared" si="1"/>
        <v>2k</v>
      </c>
      <c r="AT23" s="17" t="str">
        <f t="shared" si="1"/>
        <v>2.5k</v>
      </c>
      <c r="AU23" s="17" t="str">
        <f t="shared" si="1"/>
        <v>3.15k</v>
      </c>
      <c r="AV23" s="17" t="str">
        <f t="shared" si="1"/>
        <v>4k</v>
      </c>
      <c r="AW23" s="17" t="str">
        <f t="shared" si="1"/>
        <v>5k</v>
      </c>
      <c r="AX23" s="17" t="str">
        <f t="shared" si="1"/>
        <v>6.3k</v>
      </c>
      <c r="AY23" s="17" t="str">
        <f t="shared" si="1"/>
        <v>8k</v>
      </c>
      <c r="AZ23" s="17" t="str">
        <f t="shared" si="1"/>
        <v>10k</v>
      </c>
      <c r="BA23" s="17" t="str">
        <f t="shared" si="1"/>
        <v>12.5k</v>
      </c>
      <c r="BB23" s="17" t="str">
        <f t="shared" si="1"/>
        <v>16k</v>
      </c>
      <c r="BC23" s="17" t="str">
        <f t="shared" si="1"/>
        <v>20k</v>
      </c>
      <c r="BD23" s="17" t="str">
        <f t="shared" si="1"/>
        <v>Total A</v>
      </c>
      <c r="BE23" s="17" t="str">
        <f t="shared" si="1"/>
        <v>Total C</v>
      </c>
      <c r="BF23" s="17" t="str">
        <f t="shared" si="1"/>
        <v>Total Z</v>
      </c>
    </row>
    <row r="24" spans="1:58">
      <c r="A24" s="4">
        <v>1</v>
      </c>
      <c r="B24" s="10" t="str">
        <f t="shared" ref="B24:B35" si="2">B3</f>
        <v>Aksa Generator AD410 (410 kVA), no load, North</v>
      </c>
      <c r="C24" s="6">
        <v>45063</v>
      </c>
      <c r="D24" s="3">
        <v>0.42225694444444445</v>
      </c>
      <c r="E24" s="7">
        <v>3.5185185185185185E-3</v>
      </c>
      <c r="F24" s="26">
        <v>2</v>
      </c>
      <c r="G24" s="23">
        <v>2</v>
      </c>
      <c r="H24" s="34">
        <f t="shared" ref="H24:BC24" si="3">H3+20*LOG($G24)-10*LOG($F24)+11</f>
        <v>93.610299956639807</v>
      </c>
      <c r="I24" s="34">
        <f t="shared" si="3"/>
        <v>91.710299956639815</v>
      </c>
      <c r="J24" s="34">
        <f t="shared" si="3"/>
        <v>92.510299956639813</v>
      </c>
      <c r="K24" s="15">
        <f t="shared" si="3"/>
        <v>90.710299956639815</v>
      </c>
      <c r="L24" s="15">
        <f t="shared" si="3"/>
        <v>92.010299956639813</v>
      </c>
      <c r="M24" s="15">
        <f t="shared" si="3"/>
        <v>91.210299956639815</v>
      </c>
      <c r="N24" s="15">
        <f t="shared" si="3"/>
        <v>92.31029995663981</v>
      </c>
      <c r="O24" s="15">
        <f t="shared" si="3"/>
        <v>89.110299956639807</v>
      </c>
      <c r="P24" s="15">
        <f t="shared" si="3"/>
        <v>88.210299956639815</v>
      </c>
      <c r="Q24" s="15">
        <f t="shared" si="3"/>
        <v>84.510299956639813</v>
      </c>
      <c r="R24" s="15">
        <f t="shared" si="3"/>
        <v>79.010299956639813</v>
      </c>
      <c r="S24" s="15">
        <f t="shared" si="3"/>
        <v>71.710299956639815</v>
      </c>
      <c r="T24" s="15">
        <f t="shared" si="3"/>
        <v>63.010299956639813</v>
      </c>
      <c r="U24" s="29">
        <f t="shared" si="3"/>
        <v>70.010299956639813</v>
      </c>
      <c r="V24" s="29">
        <f t="shared" si="3"/>
        <v>70.410299956639818</v>
      </c>
      <c r="W24" s="29">
        <f t="shared" si="3"/>
        <v>85.710299956639815</v>
      </c>
      <c r="X24" s="29">
        <f t="shared" si="3"/>
        <v>79.110299956639807</v>
      </c>
      <c r="Y24" s="29">
        <f t="shared" si="3"/>
        <v>81.110299956639807</v>
      </c>
      <c r="Z24" s="29">
        <f t="shared" si="3"/>
        <v>84.910299956639818</v>
      </c>
      <c r="AA24" s="29">
        <f t="shared" si="3"/>
        <v>86.81029995663981</v>
      </c>
      <c r="AB24" s="29">
        <f t="shared" si="3"/>
        <v>86.510299956639813</v>
      </c>
      <c r="AC24" s="29">
        <f t="shared" si="3"/>
        <v>86.910299956639818</v>
      </c>
      <c r="AD24" s="29">
        <f t="shared" si="3"/>
        <v>88.81029995663981</v>
      </c>
      <c r="AE24" s="29">
        <f t="shared" si="3"/>
        <v>86.010299956639813</v>
      </c>
      <c r="AF24" s="29">
        <f t="shared" si="3"/>
        <v>83.710299956639815</v>
      </c>
      <c r="AG24" s="29">
        <f t="shared" si="3"/>
        <v>86.410299956639818</v>
      </c>
      <c r="AH24" s="29">
        <f t="shared" si="3"/>
        <v>88.410299956639818</v>
      </c>
      <c r="AI24" s="29">
        <f t="shared" si="3"/>
        <v>89.210299956639815</v>
      </c>
      <c r="AJ24" s="29">
        <f t="shared" si="3"/>
        <v>87.510299956639813</v>
      </c>
      <c r="AK24" s="29">
        <f t="shared" si="3"/>
        <v>85.710299956639815</v>
      </c>
      <c r="AL24" s="29">
        <f t="shared" si="3"/>
        <v>86.110299956639807</v>
      </c>
      <c r="AM24" s="29">
        <f t="shared" si="3"/>
        <v>83.010299956639813</v>
      </c>
      <c r="AN24" s="29">
        <f t="shared" si="3"/>
        <v>83.610299956639807</v>
      </c>
      <c r="AO24" s="29">
        <f t="shared" si="3"/>
        <v>83.110299956639807</v>
      </c>
      <c r="AP24" s="29">
        <f t="shared" si="3"/>
        <v>84.110299956639807</v>
      </c>
      <c r="AQ24" s="29">
        <f t="shared" si="3"/>
        <v>83.710299956639815</v>
      </c>
      <c r="AR24" s="29">
        <f t="shared" si="3"/>
        <v>81.510299956639813</v>
      </c>
      <c r="AS24" s="29">
        <f t="shared" si="3"/>
        <v>79.910299956639818</v>
      </c>
      <c r="AT24" s="29">
        <f t="shared" si="3"/>
        <v>77.210299956639815</v>
      </c>
      <c r="AU24" s="29">
        <f t="shared" si="3"/>
        <v>75.610299956639807</v>
      </c>
      <c r="AV24" s="29">
        <f t="shared" si="3"/>
        <v>74.910299956639804</v>
      </c>
      <c r="AW24" s="29">
        <f t="shared" si="3"/>
        <v>72.210299956639815</v>
      </c>
      <c r="AX24" s="29">
        <f t="shared" si="3"/>
        <v>69.010299956639813</v>
      </c>
      <c r="AY24" s="29">
        <f t="shared" si="3"/>
        <v>66.710299956639815</v>
      </c>
      <c r="AZ24" s="29">
        <f t="shared" si="3"/>
        <v>64.210299956639815</v>
      </c>
      <c r="BA24" s="29">
        <f t="shared" si="3"/>
        <v>60.910299956639811</v>
      </c>
      <c r="BB24" s="29">
        <f t="shared" si="3"/>
        <v>57.110299956639814</v>
      </c>
      <c r="BC24" s="29">
        <f t="shared" si="3"/>
        <v>53.210299956639815</v>
      </c>
      <c r="BD24" s="29">
        <v>75.5</v>
      </c>
      <c r="BE24" s="28">
        <v>83.2</v>
      </c>
      <c r="BF24" s="30">
        <v>84</v>
      </c>
    </row>
    <row r="25" spans="1:58">
      <c r="A25" s="4">
        <v>2</v>
      </c>
      <c r="B25" s="10" t="str">
        <f t="shared" si="2"/>
        <v>As above, East</v>
      </c>
      <c r="C25" s="6">
        <v>45063</v>
      </c>
      <c r="D25" s="3">
        <v>0.42767361111111107</v>
      </c>
      <c r="E25" s="7">
        <v>6.7129629629629625E-4</v>
      </c>
      <c r="F25" s="26">
        <v>2</v>
      </c>
      <c r="G25" s="23">
        <v>2</v>
      </c>
      <c r="H25" s="34">
        <f t="shared" ref="H25:BC25" si="4">H4+20*LOG($G25)-10*LOG($F25)+11</f>
        <v>91.910299956639818</v>
      </c>
      <c r="I25" s="34">
        <f t="shared" si="4"/>
        <v>89.410299956639818</v>
      </c>
      <c r="J25" s="34">
        <f t="shared" si="4"/>
        <v>90.410299956639818</v>
      </c>
      <c r="K25" s="15">
        <f t="shared" si="4"/>
        <v>92.110299956639807</v>
      </c>
      <c r="L25" s="15">
        <f t="shared" si="4"/>
        <v>89.31029995663981</v>
      </c>
      <c r="M25" s="15">
        <f t="shared" si="4"/>
        <v>90.210299956639815</v>
      </c>
      <c r="N25" s="15">
        <f t="shared" si="4"/>
        <v>93.710299956639815</v>
      </c>
      <c r="O25" s="15">
        <f t="shared" si="4"/>
        <v>87.31029995663981</v>
      </c>
      <c r="P25" s="15">
        <f t="shared" si="4"/>
        <v>84.81029995663981</v>
      </c>
      <c r="Q25" s="15">
        <f t="shared" si="4"/>
        <v>82.410299956639818</v>
      </c>
      <c r="R25" s="15">
        <f t="shared" si="4"/>
        <v>76.110299956639807</v>
      </c>
      <c r="S25" s="15">
        <f t="shared" si="4"/>
        <v>67.610299956639807</v>
      </c>
      <c r="T25" s="15">
        <f t="shared" si="4"/>
        <v>58.31029995663981</v>
      </c>
      <c r="U25" s="29">
        <f t="shared" si="4"/>
        <v>75.010299956639813</v>
      </c>
      <c r="V25" s="29">
        <f t="shared" si="4"/>
        <v>75.710299956639815</v>
      </c>
      <c r="W25" s="29">
        <f t="shared" si="4"/>
        <v>81.210299956639815</v>
      </c>
      <c r="X25" s="29">
        <f t="shared" si="4"/>
        <v>78.110299956639807</v>
      </c>
      <c r="Y25" s="29">
        <f t="shared" si="4"/>
        <v>83.81029995663981</v>
      </c>
      <c r="Z25" s="29">
        <f t="shared" si="4"/>
        <v>87.910299956639818</v>
      </c>
      <c r="AA25" s="29">
        <f t="shared" si="4"/>
        <v>84.910299956639818</v>
      </c>
      <c r="AB25" s="29">
        <f t="shared" si="4"/>
        <v>88.710299956639815</v>
      </c>
      <c r="AC25" s="29">
        <f t="shared" si="4"/>
        <v>87.210299956639815</v>
      </c>
      <c r="AD25" s="29">
        <f t="shared" si="4"/>
        <v>81.610299956639807</v>
      </c>
      <c r="AE25" s="29">
        <f t="shared" si="4"/>
        <v>83.210299956639815</v>
      </c>
      <c r="AF25" s="29">
        <f t="shared" si="4"/>
        <v>82.31029995663981</v>
      </c>
      <c r="AG25" s="29">
        <f t="shared" si="4"/>
        <v>82.31029995663981</v>
      </c>
      <c r="AH25" s="29">
        <f t="shared" si="4"/>
        <v>88.610299956639807</v>
      </c>
      <c r="AI25" s="29">
        <f t="shared" si="4"/>
        <v>92.31029995663981</v>
      </c>
      <c r="AJ25" s="29">
        <f t="shared" si="4"/>
        <v>87.610299956639807</v>
      </c>
      <c r="AK25" s="29">
        <f t="shared" si="4"/>
        <v>81.81029995663981</v>
      </c>
      <c r="AL25" s="29">
        <f t="shared" si="4"/>
        <v>85.010299956639813</v>
      </c>
      <c r="AM25" s="29">
        <f t="shared" si="4"/>
        <v>81.210299956639815</v>
      </c>
      <c r="AN25" s="29">
        <f t="shared" si="4"/>
        <v>80.110299956639807</v>
      </c>
      <c r="AO25" s="29">
        <f t="shared" si="4"/>
        <v>79.910299956639818</v>
      </c>
      <c r="AP25" s="29">
        <f t="shared" si="4"/>
        <v>80.710299956639815</v>
      </c>
      <c r="AQ25" s="29">
        <f t="shared" si="4"/>
        <v>79.81029995663981</v>
      </c>
      <c r="AR25" s="29">
        <f t="shared" si="4"/>
        <v>78.81029995663981</v>
      </c>
      <c r="AS25" s="29">
        <f t="shared" si="4"/>
        <v>78.210299956639815</v>
      </c>
      <c r="AT25" s="29">
        <f t="shared" si="4"/>
        <v>75.710299956639815</v>
      </c>
      <c r="AU25" s="29">
        <f t="shared" si="4"/>
        <v>73.010299956639813</v>
      </c>
      <c r="AV25" s="29">
        <f t="shared" si="4"/>
        <v>71.31029995663981</v>
      </c>
      <c r="AW25" s="29">
        <f t="shared" si="4"/>
        <v>69.31029995663981</v>
      </c>
      <c r="AX25" s="29">
        <f t="shared" si="4"/>
        <v>65.710299956639815</v>
      </c>
      <c r="AY25" s="29">
        <f t="shared" si="4"/>
        <v>62.110299956639814</v>
      </c>
      <c r="AZ25" s="29">
        <f t="shared" si="4"/>
        <v>58.410299956639811</v>
      </c>
      <c r="BA25" s="29">
        <f t="shared" si="4"/>
        <v>56.010299956639813</v>
      </c>
      <c r="BB25" s="29">
        <f t="shared" si="4"/>
        <v>52.410299956639811</v>
      </c>
      <c r="BC25" s="29">
        <f t="shared" si="4"/>
        <v>49.710299956639815</v>
      </c>
      <c r="BD25" s="29">
        <v>77</v>
      </c>
      <c r="BE25" s="28">
        <v>84.2</v>
      </c>
      <c r="BF25" s="30">
        <v>84.9</v>
      </c>
    </row>
    <row r="26" spans="1:58">
      <c r="A26" s="4">
        <v>3</v>
      </c>
      <c r="B26" s="10" t="str">
        <f t="shared" si="2"/>
        <v>South</v>
      </c>
      <c r="C26" s="6">
        <v>45063</v>
      </c>
      <c r="D26" s="3">
        <v>0.43289351851851854</v>
      </c>
      <c r="E26" s="7">
        <v>1.5740740740740741E-3</v>
      </c>
      <c r="F26" s="26">
        <v>2</v>
      </c>
      <c r="G26" s="23">
        <v>2</v>
      </c>
      <c r="H26" s="34">
        <f t="shared" ref="H26:BC26" si="5">H5+20*LOG($G26)-10*LOG($F26)+11</f>
        <v>91.010299956639813</v>
      </c>
      <c r="I26" s="34">
        <f t="shared" si="5"/>
        <v>89.31029995663981</v>
      </c>
      <c r="J26" s="34">
        <f t="shared" si="5"/>
        <v>90.110299956639807</v>
      </c>
      <c r="K26" s="15">
        <f t="shared" si="5"/>
        <v>91.710299956639815</v>
      </c>
      <c r="L26" s="15">
        <f t="shared" si="5"/>
        <v>90.410299956639818</v>
      </c>
      <c r="M26" s="15">
        <f t="shared" si="5"/>
        <v>89.210299956639815</v>
      </c>
      <c r="N26" s="15">
        <f t="shared" si="5"/>
        <v>90.910299956639818</v>
      </c>
      <c r="O26" s="15">
        <f t="shared" si="5"/>
        <v>86.610299956639807</v>
      </c>
      <c r="P26" s="15">
        <f t="shared" si="5"/>
        <v>85.210299956639815</v>
      </c>
      <c r="Q26" s="15">
        <f t="shared" si="5"/>
        <v>82.610299956639807</v>
      </c>
      <c r="R26" s="15">
        <f t="shared" si="5"/>
        <v>76.910299956639804</v>
      </c>
      <c r="S26" s="15">
        <f t="shared" si="5"/>
        <v>69.710299956639815</v>
      </c>
      <c r="T26" s="15">
        <f t="shared" si="5"/>
        <v>60.510299956639813</v>
      </c>
      <c r="U26" s="29">
        <f t="shared" si="5"/>
        <v>74.910299956639804</v>
      </c>
      <c r="V26" s="29">
        <f t="shared" si="5"/>
        <v>74.31029995663981</v>
      </c>
      <c r="W26" s="29">
        <f t="shared" si="5"/>
        <v>80.510299956639813</v>
      </c>
      <c r="X26" s="29">
        <f t="shared" si="5"/>
        <v>76.210299956639815</v>
      </c>
      <c r="Y26" s="29">
        <f t="shared" si="5"/>
        <v>79.410299956639818</v>
      </c>
      <c r="Z26" s="29">
        <f t="shared" si="5"/>
        <v>89.81029995663981</v>
      </c>
      <c r="AA26" s="29">
        <f t="shared" si="5"/>
        <v>82.710299956639815</v>
      </c>
      <c r="AB26" s="29">
        <f t="shared" si="5"/>
        <v>86.010299956639813</v>
      </c>
      <c r="AC26" s="29">
        <f t="shared" si="5"/>
        <v>86.31029995663981</v>
      </c>
      <c r="AD26" s="29">
        <f t="shared" si="5"/>
        <v>86.910299956639818</v>
      </c>
      <c r="AE26" s="29">
        <f t="shared" si="5"/>
        <v>83.710299956639815</v>
      </c>
      <c r="AF26" s="29">
        <f t="shared" si="5"/>
        <v>85.410299956639818</v>
      </c>
      <c r="AG26" s="29">
        <f t="shared" si="5"/>
        <v>82.110299956639807</v>
      </c>
      <c r="AH26" s="29">
        <f t="shared" si="5"/>
        <v>85.410299956639818</v>
      </c>
      <c r="AI26" s="29">
        <f t="shared" si="5"/>
        <v>88.610299956639807</v>
      </c>
      <c r="AJ26" s="29">
        <f t="shared" si="5"/>
        <v>85.31029995663981</v>
      </c>
      <c r="AK26" s="29">
        <f t="shared" si="5"/>
        <v>82.81029995663981</v>
      </c>
      <c r="AL26" s="29">
        <f t="shared" si="5"/>
        <v>83.710299956639815</v>
      </c>
      <c r="AM26" s="29">
        <f t="shared" si="5"/>
        <v>80.81029995663981</v>
      </c>
      <c r="AN26" s="29">
        <f t="shared" si="5"/>
        <v>80.610299956639807</v>
      </c>
      <c r="AO26" s="29">
        <f t="shared" si="5"/>
        <v>79.410299956639818</v>
      </c>
      <c r="AP26" s="29">
        <f t="shared" si="5"/>
        <v>81.31029995663981</v>
      </c>
      <c r="AQ26" s="29">
        <f t="shared" si="5"/>
        <v>80.81029995663981</v>
      </c>
      <c r="AR26" s="29">
        <f t="shared" si="5"/>
        <v>79.910299956639818</v>
      </c>
      <c r="AS26" s="29">
        <f t="shared" si="5"/>
        <v>77.610299956639807</v>
      </c>
      <c r="AT26" s="29">
        <f t="shared" si="5"/>
        <v>75.010299956639813</v>
      </c>
      <c r="AU26" s="29">
        <f t="shared" si="5"/>
        <v>73.710299956639815</v>
      </c>
      <c r="AV26" s="29">
        <f t="shared" si="5"/>
        <v>72.31029995663981</v>
      </c>
      <c r="AW26" s="29">
        <f t="shared" si="5"/>
        <v>70.110299956639807</v>
      </c>
      <c r="AX26" s="29">
        <f t="shared" si="5"/>
        <v>67.31029995663981</v>
      </c>
      <c r="AY26" s="29">
        <f t="shared" si="5"/>
        <v>64.410299956639818</v>
      </c>
      <c r="AZ26" s="29">
        <f t="shared" si="5"/>
        <v>61.81029995663981</v>
      </c>
      <c r="BA26" s="29">
        <f t="shared" si="5"/>
        <v>58.510299956639813</v>
      </c>
      <c r="BB26" s="29">
        <f t="shared" si="5"/>
        <v>54.610299956639814</v>
      </c>
      <c r="BC26" s="29">
        <f t="shared" si="5"/>
        <v>50.410299956639811</v>
      </c>
      <c r="BD26" s="29">
        <v>77.5</v>
      </c>
      <c r="BE26" s="28">
        <v>84.7</v>
      </c>
      <c r="BF26" s="30">
        <v>85.1</v>
      </c>
    </row>
    <row r="27" spans="1:58">
      <c r="A27" s="4">
        <v>4</v>
      </c>
      <c r="B27" s="10" t="str">
        <f t="shared" si="2"/>
        <v>Clark Diesel Fork lift truck, lifting &amp; turn @2m</v>
      </c>
      <c r="C27" s="6">
        <v>45063</v>
      </c>
      <c r="D27" s="3">
        <v>0.43447916666666669</v>
      </c>
      <c r="E27" s="7">
        <v>2.3726851851851851E-3</v>
      </c>
      <c r="F27" s="26">
        <v>2</v>
      </c>
      <c r="G27" s="23">
        <v>2</v>
      </c>
      <c r="H27" s="34">
        <f t="shared" ref="H27:BC27" si="6">H6+20*LOG($G27)-10*LOG($F27)+11</f>
        <v>92.910299956639818</v>
      </c>
      <c r="I27" s="34">
        <f t="shared" si="6"/>
        <v>88.210299956639815</v>
      </c>
      <c r="J27" s="34">
        <f t="shared" si="6"/>
        <v>90.410299956639818</v>
      </c>
      <c r="K27" s="15">
        <f t="shared" si="6"/>
        <v>88.710299956639815</v>
      </c>
      <c r="L27" s="15">
        <f t="shared" si="6"/>
        <v>97.610299956639807</v>
      </c>
      <c r="M27" s="15">
        <f t="shared" si="6"/>
        <v>91.410299956639818</v>
      </c>
      <c r="N27" s="15">
        <f t="shared" si="6"/>
        <v>89.31029995663981</v>
      </c>
      <c r="O27" s="15">
        <f t="shared" si="6"/>
        <v>87.410299956639818</v>
      </c>
      <c r="P27" s="15">
        <f t="shared" si="6"/>
        <v>85.710299956639815</v>
      </c>
      <c r="Q27" s="15">
        <f t="shared" si="6"/>
        <v>82.81029995663981</v>
      </c>
      <c r="R27" s="15">
        <f t="shared" si="6"/>
        <v>76.710299956639815</v>
      </c>
      <c r="S27" s="15">
        <f t="shared" si="6"/>
        <v>68.010299956639813</v>
      </c>
      <c r="T27" s="15">
        <f t="shared" si="6"/>
        <v>59.510299956639813</v>
      </c>
      <c r="U27" s="29">
        <f t="shared" si="6"/>
        <v>71.210299956639815</v>
      </c>
      <c r="V27" s="29">
        <f t="shared" si="6"/>
        <v>71.510299956639813</v>
      </c>
      <c r="W27" s="29">
        <f t="shared" si="6"/>
        <v>79.31029995663981</v>
      </c>
      <c r="X27" s="29">
        <f t="shared" si="6"/>
        <v>69.110299956639807</v>
      </c>
      <c r="Y27" s="29">
        <f t="shared" si="6"/>
        <v>74.31029995663981</v>
      </c>
      <c r="Z27" s="29">
        <f t="shared" si="6"/>
        <v>86.610299956639807</v>
      </c>
      <c r="AA27" s="29">
        <f t="shared" si="6"/>
        <v>82.610299956639807</v>
      </c>
      <c r="AB27" s="29">
        <f t="shared" si="6"/>
        <v>81.210299956639815</v>
      </c>
      <c r="AC27" s="29">
        <f t="shared" si="6"/>
        <v>96.210299956639815</v>
      </c>
      <c r="AD27" s="29">
        <f t="shared" si="6"/>
        <v>92.110299956639807</v>
      </c>
      <c r="AE27" s="29">
        <f t="shared" si="6"/>
        <v>79.710299956639815</v>
      </c>
      <c r="AF27" s="29">
        <f t="shared" si="6"/>
        <v>84.31029995663981</v>
      </c>
      <c r="AG27" s="29">
        <f t="shared" si="6"/>
        <v>87.010299956639813</v>
      </c>
      <c r="AH27" s="29">
        <f t="shared" si="6"/>
        <v>88.110299956639807</v>
      </c>
      <c r="AI27" s="29">
        <f t="shared" si="6"/>
        <v>86.210299956639815</v>
      </c>
      <c r="AJ27" s="29">
        <f t="shared" si="6"/>
        <v>84.510299956639813</v>
      </c>
      <c r="AK27" s="29">
        <f t="shared" si="6"/>
        <v>82.910299956639818</v>
      </c>
      <c r="AL27" s="29">
        <f t="shared" si="6"/>
        <v>83.510299956639813</v>
      </c>
      <c r="AM27" s="29">
        <f t="shared" si="6"/>
        <v>82.210299956639815</v>
      </c>
      <c r="AN27" s="29">
        <f t="shared" si="6"/>
        <v>82.410299956639818</v>
      </c>
      <c r="AO27" s="29">
        <f t="shared" si="6"/>
        <v>82.010299956639813</v>
      </c>
      <c r="AP27" s="29">
        <f t="shared" si="6"/>
        <v>81.31029995663981</v>
      </c>
      <c r="AQ27" s="29">
        <f t="shared" si="6"/>
        <v>79.710299956639815</v>
      </c>
      <c r="AR27" s="29">
        <f t="shared" si="6"/>
        <v>79.31029995663981</v>
      </c>
      <c r="AS27" s="29">
        <f t="shared" si="6"/>
        <v>78.31029995663981</v>
      </c>
      <c r="AT27" s="29">
        <f t="shared" si="6"/>
        <v>76.410299956639804</v>
      </c>
      <c r="AU27" s="29">
        <f t="shared" si="6"/>
        <v>73.910299956639804</v>
      </c>
      <c r="AV27" s="29">
        <f t="shared" si="6"/>
        <v>72.110299956639807</v>
      </c>
      <c r="AW27" s="29">
        <f t="shared" si="6"/>
        <v>69.010299956639813</v>
      </c>
      <c r="AX27" s="29">
        <f t="shared" si="6"/>
        <v>65.610299956639807</v>
      </c>
      <c r="AY27" s="29">
        <f t="shared" si="6"/>
        <v>62.81029995663981</v>
      </c>
      <c r="AZ27" s="29">
        <f t="shared" si="6"/>
        <v>59.710299956639815</v>
      </c>
      <c r="BA27" s="29">
        <f t="shared" si="6"/>
        <v>57.110299956639814</v>
      </c>
      <c r="BB27" s="29">
        <f t="shared" si="6"/>
        <v>53.610299956639814</v>
      </c>
      <c r="BC27" s="29">
        <f t="shared" si="6"/>
        <v>51.210299956639815</v>
      </c>
      <c r="BD27" s="29">
        <v>77.7</v>
      </c>
      <c r="BE27" s="28">
        <v>83.4</v>
      </c>
      <c r="BF27" s="30">
        <v>84.2</v>
      </c>
    </row>
    <row r="28" spans="1:58">
      <c r="A28" s="4">
        <v>5</v>
      </c>
      <c r="B28" s="10" t="str">
        <f t="shared" si="2"/>
        <v>As above run 2 @2m</v>
      </c>
      <c r="C28" s="6">
        <v>45063</v>
      </c>
      <c r="D28" s="3">
        <v>0.44930555555555557</v>
      </c>
      <c r="E28" s="7">
        <v>1.9097222222222222E-3</v>
      </c>
      <c r="F28" s="26">
        <v>2</v>
      </c>
      <c r="G28" s="23">
        <v>2</v>
      </c>
      <c r="H28" s="34">
        <f t="shared" ref="H28:BC28" si="7">H7+20*LOG($G28)-10*LOG($F28)+11</f>
        <v>112.11029995663981</v>
      </c>
      <c r="I28" s="34">
        <f t="shared" si="7"/>
        <v>87.410299956639818</v>
      </c>
      <c r="J28" s="34">
        <f t="shared" si="7"/>
        <v>94.610299956639807</v>
      </c>
      <c r="K28" s="15">
        <f t="shared" si="7"/>
        <v>97.010299956639813</v>
      </c>
      <c r="L28" s="15">
        <f t="shared" si="7"/>
        <v>98.81029995663981</v>
      </c>
      <c r="M28" s="15">
        <f t="shared" si="7"/>
        <v>90.410299956639818</v>
      </c>
      <c r="N28" s="15">
        <f t="shared" si="7"/>
        <v>89.610299956639807</v>
      </c>
      <c r="O28" s="15">
        <f t="shared" si="7"/>
        <v>88.31029995663981</v>
      </c>
      <c r="P28" s="15">
        <f t="shared" si="7"/>
        <v>89.410299956639818</v>
      </c>
      <c r="Q28" s="15">
        <f t="shared" si="7"/>
        <v>89.610299956639807</v>
      </c>
      <c r="R28" s="15">
        <f t="shared" si="7"/>
        <v>84.31029995663981</v>
      </c>
      <c r="S28" s="15">
        <f t="shared" si="7"/>
        <v>74.710299956639815</v>
      </c>
      <c r="T28" s="15">
        <f t="shared" si="7"/>
        <v>62.710299956639815</v>
      </c>
      <c r="U28" s="29">
        <f t="shared" si="7"/>
        <v>74.410299956639804</v>
      </c>
      <c r="V28" s="29">
        <f t="shared" si="7"/>
        <v>73.910299956639804</v>
      </c>
      <c r="W28" s="29">
        <f t="shared" si="7"/>
        <v>79.710299956639815</v>
      </c>
      <c r="X28" s="29">
        <f t="shared" si="7"/>
        <v>68.81029995663981</v>
      </c>
      <c r="Y28" s="29">
        <f t="shared" si="7"/>
        <v>74.510299956639813</v>
      </c>
      <c r="Z28" s="29">
        <f t="shared" si="7"/>
        <v>87.710299956639815</v>
      </c>
      <c r="AA28" s="29">
        <f t="shared" si="7"/>
        <v>85.910299956639818</v>
      </c>
      <c r="AB28" s="29">
        <f t="shared" si="7"/>
        <v>96.210299956639815</v>
      </c>
      <c r="AC28" s="29">
        <f t="shared" si="7"/>
        <v>98.510299956639813</v>
      </c>
      <c r="AD28" s="29">
        <f t="shared" si="7"/>
        <v>86.81029995663981</v>
      </c>
      <c r="AE28" s="29">
        <f t="shared" si="7"/>
        <v>84.81029995663981</v>
      </c>
      <c r="AF28" s="29">
        <f t="shared" si="7"/>
        <v>83.210299956639815</v>
      </c>
      <c r="AG28" s="29">
        <f t="shared" si="7"/>
        <v>86.210299956639815</v>
      </c>
      <c r="AH28" s="29">
        <f t="shared" si="7"/>
        <v>87.010299956639813</v>
      </c>
      <c r="AI28" s="29">
        <f t="shared" si="7"/>
        <v>87.010299956639813</v>
      </c>
      <c r="AJ28" s="29">
        <f t="shared" si="7"/>
        <v>83.610299956639807</v>
      </c>
      <c r="AK28" s="29">
        <f t="shared" si="7"/>
        <v>83.31029995663981</v>
      </c>
      <c r="AL28" s="29">
        <f t="shared" si="7"/>
        <v>82.910299956639818</v>
      </c>
      <c r="AM28" s="29">
        <f t="shared" si="7"/>
        <v>83.010299956639813</v>
      </c>
      <c r="AN28" s="29">
        <f t="shared" si="7"/>
        <v>84.81029995663981</v>
      </c>
      <c r="AO28" s="29">
        <f t="shared" si="7"/>
        <v>83.610299956639807</v>
      </c>
      <c r="AP28" s="29">
        <f t="shared" si="7"/>
        <v>85.910299956639818</v>
      </c>
      <c r="AQ28" s="29">
        <f t="shared" si="7"/>
        <v>84.610299956639807</v>
      </c>
      <c r="AR28" s="29">
        <f t="shared" si="7"/>
        <v>84.410299956639818</v>
      </c>
      <c r="AS28" s="29">
        <f t="shared" si="7"/>
        <v>85.710299956639815</v>
      </c>
      <c r="AT28" s="29">
        <f t="shared" si="7"/>
        <v>84.81029995663981</v>
      </c>
      <c r="AU28" s="29">
        <f t="shared" si="7"/>
        <v>82.010299956639813</v>
      </c>
      <c r="AV28" s="29">
        <f t="shared" si="7"/>
        <v>79.410299956639818</v>
      </c>
      <c r="AW28" s="29">
        <f t="shared" si="7"/>
        <v>75.110299956639807</v>
      </c>
      <c r="AX28" s="29">
        <f t="shared" si="7"/>
        <v>72.710299956639815</v>
      </c>
      <c r="AY28" s="29">
        <f t="shared" si="7"/>
        <v>69.610299956639807</v>
      </c>
      <c r="AZ28" s="29">
        <f t="shared" si="7"/>
        <v>64.610299956639807</v>
      </c>
      <c r="BA28" s="29">
        <f t="shared" si="7"/>
        <v>60.610299956639814</v>
      </c>
      <c r="BB28" s="29">
        <f t="shared" si="7"/>
        <v>56.010299956639813</v>
      </c>
      <c r="BC28" s="29">
        <f t="shared" si="7"/>
        <v>54.110299956639814</v>
      </c>
      <c r="BD28" s="29">
        <v>80.3</v>
      </c>
      <c r="BE28" s="28">
        <v>81.8</v>
      </c>
      <c r="BF28" s="30">
        <v>85</v>
      </c>
    </row>
    <row r="29" spans="1:58">
      <c r="A29" s="4">
        <v>6</v>
      </c>
      <c r="B29" s="10" t="str">
        <f t="shared" si="2"/>
        <v>SRT plant running, Open RSD to East</v>
      </c>
      <c r="C29" s="6">
        <v>45063</v>
      </c>
      <c r="D29" s="3">
        <v>0.45298611111111109</v>
      </c>
      <c r="E29" s="7">
        <v>1.4004629629629629E-3</v>
      </c>
      <c r="F29" s="26">
        <v>2</v>
      </c>
      <c r="G29" s="23">
        <v>2</v>
      </c>
      <c r="H29" s="34">
        <f t="shared" ref="H29:BC29" si="8">H8+20*LOG($G29)-10*LOG($F29)+11</f>
        <v>93.910299956639818</v>
      </c>
      <c r="I29" s="34">
        <f t="shared" si="8"/>
        <v>91.31029995663981</v>
      </c>
      <c r="J29" s="34">
        <f t="shared" si="8"/>
        <v>92.610299956639807</v>
      </c>
      <c r="K29" s="15">
        <f t="shared" si="8"/>
        <v>86.410299956639818</v>
      </c>
      <c r="L29" s="15">
        <f t="shared" si="8"/>
        <v>94.010299956639813</v>
      </c>
      <c r="M29" s="15">
        <f t="shared" si="8"/>
        <v>90.910299956639818</v>
      </c>
      <c r="N29" s="15">
        <f t="shared" si="8"/>
        <v>88.610299956639807</v>
      </c>
      <c r="O29" s="15">
        <f t="shared" si="8"/>
        <v>84.110299956639807</v>
      </c>
      <c r="P29" s="15">
        <f t="shared" si="8"/>
        <v>88.710299956639815</v>
      </c>
      <c r="Q29" s="15">
        <f t="shared" si="8"/>
        <v>86.81029995663981</v>
      </c>
      <c r="R29" s="15">
        <f t="shared" si="8"/>
        <v>79.710299956639815</v>
      </c>
      <c r="S29" s="15">
        <f t="shared" si="8"/>
        <v>67.81029995663981</v>
      </c>
      <c r="T29" s="15">
        <f t="shared" si="8"/>
        <v>56.010299956639813</v>
      </c>
      <c r="U29" s="29">
        <f t="shared" si="8"/>
        <v>74.210299956639815</v>
      </c>
      <c r="V29" s="29">
        <f t="shared" si="8"/>
        <v>69.010299956639813</v>
      </c>
      <c r="W29" s="29">
        <f t="shared" si="8"/>
        <v>72.610299956639807</v>
      </c>
      <c r="X29" s="29">
        <f t="shared" si="8"/>
        <v>70.910299956639818</v>
      </c>
      <c r="Y29" s="29">
        <f t="shared" si="8"/>
        <v>74.410299956639804</v>
      </c>
      <c r="Z29" s="29">
        <f t="shared" si="8"/>
        <v>83.010299956639813</v>
      </c>
      <c r="AA29" s="29">
        <f t="shared" si="8"/>
        <v>78.31029995663981</v>
      </c>
      <c r="AB29" s="29">
        <f t="shared" si="8"/>
        <v>82.610299956639807</v>
      </c>
      <c r="AC29" s="29">
        <f t="shared" si="8"/>
        <v>92.31029995663981</v>
      </c>
      <c r="AD29" s="29">
        <f t="shared" si="8"/>
        <v>85.210299956639815</v>
      </c>
      <c r="AE29" s="29">
        <f t="shared" si="8"/>
        <v>87.710299956639815</v>
      </c>
      <c r="AF29" s="29">
        <f t="shared" si="8"/>
        <v>90.31029995663981</v>
      </c>
      <c r="AG29" s="29">
        <f t="shared" si="8"/>
        <v>80.510299956639813</v>
      </c>
      <c r="AH29" s="29">
        <f t="shared" si="8"/>
        <v>80.510299956639813</v>
      </c>
      <c r="AI29" s="29">
        <f t="shared" si="8"/>
        <v>81.210299956639815</v>
      </c>
      <c r="AJ29" s="29">
        <f t="shared" si="8"/>
        <v>82.31029995663981</v>
      </c>
      <c r="AK29" s="29">
        <f t="shared" si="8"/>
        <v>86.610299956639807</v>
      </c>
      <c r="AL29" s="29">
        <f t="shared" si="8"/>
        <v>79.010299956639813</v>
      </c>
      <c r="AM29" s="29">
        <f t="shared" si="8"/>
        <v>76.910299956639804</v>
      </c>
      <c r="AN29" s="29">
        <f t="shared" si="8"/>
        <v>81.410299956639818</v>
      </c>
      <c r="AO29" s="29">
        <f t="shared" si="8"/>
        <v>79.510299956639813</v>
      </c>
      <c r="AP29" s="29">
        <f t="shared" si="8"/>
        <v>79.410299956639818</v>
      </c>
      <c r="AQ29" s="29">
        <f t="shared" si="8"/>
        <v>87.710299956639815</v>
      </c>
      <c r="AR29" s="29">
        <f t="shared" si="8"/>
        <v>82.910299956639818</v>
      </c>
      <c r="AS29" s="29">
        <f t="shared" si="8"/>
        <v>80.510299956639813</v>
      </c>
      <c r="AT29" s="29">
        <f t="shared" si="8"/>
        <v>82.81029995663981</v>
      </c>
      <c r="AU29" s="29">
        <f t="shared" si="8"/>
        <v>76.910299956639804</v>
      </c>
      <c r="AV29" s="29">
        <f t="shared" si="8"/>
        <v>75.610299956639807</v>
      </c>
      <c r="AW29" s="29">
        <f t="shared" si="8"/>
        <v>70.510299956639813</v>
      </c>
      <c r="AX29" s="29">
        <f t="shared" si="8"/>
        <v>66.510299956639813</v>
      </c>
      <c r="AY29" s="29">
        <f t="shared" si="8"/>
        <v>61.710299956639815</v>
      </c>
      <c r="AZ29" s="29">
        <f t="shared" si="8"/>
        <v>56.210299956639815</v>
      </c>
      <c r="BA29" s="29">
        <f t="shared" si="8"/>
        <v>53.110299956639814</v>
      </c>
      <c r="BB29" s="29">
        <f t="shared" si="8"/>
        <v>49.910299956639811</v>
      </c>
      <c r="BC29" s="29">
        <f t="shared" si="8"/>
        <v>49.410299956639811</v>
      </c>
      <c r="BD29" s="29">
        <v>78.3</v>
      </c>
      <c r="BE29" s="28">
        <v>83.8</v>
      </c>
      <c r="BF29" s="30">
        <v>85</v>
      </c>
    </row>
    <row r="30" spans="1:58">
      <c r="A30" s="4">
        <v>7</v>
      </c>
      <c r="B30" s="10" t="str">
        <f t="shared" si="2"/>
        <v>SRT plant, weighbridge, South</v>
      </c>
      <c r="C30" s="6">
        <v>45063</v>
      </c>
      <c r="D30" s="3">
        <v>0.46062500000000001</v>
      </c>
      <c r="E30" s="7">
        <v>2.3726851851851851E-3</v>
      </c>
      <c r="F30" s="26">
        <v>2</v>
      </c>
      <c r="G30" s="23">
        <v>3</v>
      </c>
      <c r="H30" s="34">
        <f t="shared" ref="H30:BC30" si="9">H9+20*LOG($G30)-10*LOG($F30)+11</f>
        <v>89.332125137753437</v>
      </c>
      <c r="I30" s="34">
        <f t="shared" si="9"/>
        <v>76.432125137753431</v>
      </c>
      <c r="J30" s="34">
        <f t="shared" si="9"/>
        <v>78.232125137753442</v>
      </c>
      <c r="K30" s="15">
        <f t="shared" si="9"/>
        <v>80.932125137753431</v>
      </c>
      <c r="L30" s="15">
        <f t="shared" si="9"/>
        <v>85.832125137753437</v>
      </c>
      <c r="M30" s="15">
        <f t="shared" si="9"/>
        <v>78.832125137753437</v>
      </c>
      <c r="N30" s="15">
        <f t="shared" si="9"/>
        <v>78.332125137753437</v>
      </c>
      <c r="O30" s="15">
        <f t="shared" si="9"/>
        <v>74.53212513775344</v>
      </c>
      <c r="P30" s="15">
        <f t="shared" si="9"/>
        <v>72.732125137753442</v>
      </c>
      <c r="Q30" s="15">
        <f t="shared" si="9"/>
        <v>71.332125137753437</v>
      </c>
      <c r="R30" s="15">
        <f t="shared" si="9"/>
        <v>64.332125137753437</v>
      </c>
      <c r="S30" s="15">
        <f t="shared" si="9"/>
        <v>53.832125137753437</v>
      </c>
      <c r="T30" s="15">
        <f t="shared" si="9"/>
        <v>44.732125137753435</v>
      </c>
      <c r="U30" s="29">
        <f t="shared" si="9"/>
        <v>74.332125137753437</v>
      </c>
      <c r="V30" s="29">
        <f t="shared" si="9"/>
        <v>71.232125137753442</v>
      </c>
      <c r="W30" s="29">
        <f t="shared" si="9"/>
        <v>74.03212513775344</v>
      </c>
      <c r="X30" s="29">
        <f t="shared" si="9"/>
        <v>69.132125137753434</v>
      </c>
      <c r="Y30" s="29">
        <f t="shared" si="9"/>
        <v>69.332125137753437</v>
      </c>
      <c r="Z30" s="29">
        <f t="shared" si="9"/>
        <v>78.03212513775344</v>
      </c>
      <c r="AA30" s="29">
        <f t="shared" si="9"/>
        <v>75.332125137753437</v>
      </c>
      <c r="AB30" s="29">
        <f t="shared" si="9"/>
        <v>75.03212513775344</v>
      </c>
      <c r="AC30" s="29">
        <f t="shared" si="9"/>
        <v>83.632125137753434</v>
      </c>
      <c r="AD30" s="29">
        <f t="shared" si="9"/>
        <v>75.432125137753431</v>
      </c>
      <c r="AE30" s="29">
        <f t="shared" si="9"/>
        <v>81.03212513775344</v>
      </c>
      <c r="AF30" s="29">
        <f t="shared" si="9"/>
        <v>76.332125137753437</v>
      </c>
      <c r="AG30" s="29">
        <f t="shared" si="9"/>
        <v>72.432125137753431</v>
      </c>
      <c r="AH30" s="29">
        <f t="shared" si="9"/>
        <v>72.632125137753434</v>
      </c>
      <c r="AI30" s="29">
        <f t="shared" si="9"/>
        <v>74.132125137753434</v>
      </c>
      <c r="AJ30" s="29">
        <f t="shared" si="9"/>
        <v>73.832125137753437</v>
      </c>
      <c r="AK30" s="29">
        <f t="shared" si="9"/>
        <v>73.232125137753442</v>
      </c>
      <c r="AL30" s="29">
        <f t="shared" si="9"/>
        <v>70.832125137753437</v>
      </c>
      <c r="AM30" s="29">
        <f t="shared" si="9"/>
        <v>68.832125137753437</v>
      </c>
      <c r="AN30" s="29">
        <f t="shared" si="9"/>
        <v>69.732125137753442</v>
      </c>
      <c r="AO30" s="29">
        <f t="shared" si="9"/>
        <v>67.432125137753431</v>
      </c>
      <c r="AP30" s="29">
        <f t="shared" si="9"/>
        <v>67.332125137753437</v>
      </c>
      <c r="AQ30" s="29">
        <f t="shared" si="9"/>
        <v>69.332125137753437</v>
      </c>
      <c r="AR30" s="29">
        <f t="shared" si="9"/>
        <v>67.732125137753442</v>
      </c>
      <c r="AS30" s="29">
        <f t="shared" si="9"/>
        <v>65.732125137753442</v>
      </c>
      <c r="AT30" s="29">
        <f t="shared" si="9"/>
        <v>66.53212513775344</v>
      </c>
      <c r="AU30" s="29">
        <f t="shared" si="9"/>
        <v>61.53212513775344</v>
      </c>
      <c r="AV30" s="29">
        <f t="shared" si="9"/>
        <v>60.132125137753434</v>
      </c>
      <c r="AW30" s="29">
        <f t="shared" si="9"/>
        <v>55.732125137753442</v>
      </c>
      <c r="AX30" s="29">
        <f t="shared" si="9"/>
        <v>51.832125137753437</v>
      </c>
      <c r="AY30" s="29">
        <f t="shared" si="9"/>
        <v>48.53212513775344</v>
      </c>
      <c r="AZ30" s="29">
        <f t="shared" si="9"/>
        <v>44.232125137753435</v>
      </c>
      <c r="BA30" s="29">
        <f t="shared" si="9"/>
        <v>40.732125137753435</v>
      </c>
      <c r="BB30" s="29">
        <f t="shared" si="9"/>
        <v>38.232125137753435</v>
      </c>
      <c r="BC30" s="29">
        <f t="shared" si="9"/>
        <v>40.232125137753435</v>
      </c>
      <c r="BD30" s="29">
        <v>76</v>
      </c>
      <c r="BE30" s="28">
        <v>82.5</v>
      </c>
      <c r="BF30" s="30">
        <v>83.4</v>
      </c>
    </row>
    <row r="31" spans="1:58">
      <c r="A31" s="4">
        <v>8</v>
      </c>
      <c r="B31" s="10" t="str">
        <f t="shared" si="2"/>
        <v>SRT plant, West, towards rear near extraction motor</v>
      </c>
      <c r="C31" s="6">
        <v>45063</v>
      </c>
      <c r="D31" s="3">
        <v>0.46671296296296294</v>
      </c>
      <c r="E31" s="7">
        <v>1.3541666666666667E-3</v>
      </c>
      <c r="F31" s="26">
        <v>2</v>
      </c>
      <c r="G31" s="23">
        <v>2</v>
      </c>
      <c r="H31" s="34">
        <f t="shared" ref="H31:BC31" si="10">H10+20*LOG($G31)-10*LOG($F31)+11</f>
        <v>85.610299956639807</v>
      </c>
      <c r="I31" s="34">
        <f t="shared" si="10"/>
        <v>81.81029995663981</v>
      </c>
      <c r="J31" s="34">
        <f t="shared" si="10"/>
        <v>82.710299956639815</v>
      </c>
      <c r="K31" s="15">
        <f t="shared" si="10"/>
        <v>89.410299956639818</v>
      </c>
      <c r="L31" s="15">
        <f t="shared" si="10"/>
        <v>91.710299956639815</v>
      </c>
      <c r="M31" s="15">
        <f t="shared" si="10"/>
        <v>82.31029995663981</v>
      </c>
      <c r="N31" s="15">
        <f t="shared" si="10"/>
        <v>78.210299956639815</v>
      </c>
      <c r="O31" s="15">
        <f t="shared" si="10"/>
        <v>77.110299956639807</v>
      </c>
      <c r="P31" s="15">
        <f t="shared" si="10"/>
        <v>78.81029995663981</v>
      </c>
      <c r="Q31" s="15">
        <f t="shared" si="10"/>
        <v>76.010299956639813</v>
      </c>
      <c r="R31" s="15">
        <f t="shared" si="10"/>
        <v>70.710299956639815</v>
      </c>
      <c r="S31" s="15">
        <f t="shared" si="10"/>
        <v>62.81029995663981</v>
      </c>
      <c r="T31" s="15">
        <f t="shared" si="10"/>
        <v>57.110299956639814</v>
      </c>
      <c r="U31" s="29">
        <f t="shared" si="10"/>
        <v>75.110299956639807</v>
      </c>
      <c r="V31" s="29">
        <f t="shared" si="10"/>
        <v>77.81029995663981</v>
      </c>
      <c r="W31" s="29">
        <f t="shared" si="10"/>
        <v>77.510299956639813</v>
      </c>
      <c r="X31" s="29">
        <f t="shared" si="10"/>
        <v>76.710299956639815</v>
      </c>
      <c r="Y31" s="29">
        <f t="shared" si="10"/>
        <v>78.210299956639815</v>
      </c>
      <c r="Z31" s="29">
        <f t="shared" si="10"/>
        <v>83.010299956639813</v>
      </c>
      <c r="AA31" s="29">
        <f t="shared" si="10"/>
        <v>87.110299956639807</v>
      </c>
      <c r="AB31" s="29">
        <f t="shared" si="10"/>
        <v>82.81029995663981</v>
      </c>
      <c r="AC31" s="29">
        <f t="shared" si="10"/>
        <v>90.510299956639813</v>
      </c>
      <c r="AD31" s="29">
        <f t="shared" si="10"/>
        <v>81.610299956639807</v>
      </c>
      <c r="AE31" s="29">
        <f t="shared" si="10"/>
        <v>83.910299956639818</v>
      </c>
      <c r="AF31" s="29">
        <f t="shared" si="10"/>
        <v>79.31029995663981</v>
      </c>
      <c r="AG31" s="29">
        <f t="shared" si="10"/>
        <v>77.410299956639804</v>
      </c>
      <c r="AH31" s="29">
        <f t="shared" si="10"/>
        <v>75.510299956639813</v>
      </c>
      <c r="AI31" s="29">
        <f t="shared" si="10"/>
        <v>73.910299956639804</v>
      </c>
      <c r="AJ31" s="29">
        <f t="shared" si="10"/>
        <v>72.610299956639807</v>
      </c>
      <c r="AK31" s="29">
        <f t="shared" si="10"/>
        <v>74.110299956639807</v>
      </c>
      <c r="AL31" s="29">
        <f t="shared" si="10"/>
        <v>71.31029995663981</v>
      </c>
      <c r="AM31" s="29">
        <f t="shared" si="10"/>
        <v>73.410299956639804</v>
      </c>
      <c r="AN31" s="29">
        <f t="shared" si="10"/>
        <v>72.510299956639813</v>
      </c>
      <c r="AO31" s="29">
        <f t="shared" si="10"/>
        <v>72.510299956639813</v>
      </c>
      <c r="AP31" s="29">
        <f t="shared" si="10"/>
        <v>75.510299956639813</v>
      </c>
      <c r="AQ31" s="29">
        <f t="shared" si="10"/>
        <v>74.110299956639807</v>
      </c>
      <c r="AR31" s="29">
        <f t="shared" si="10"/>
        <v>71.81029995663981</v>
      </c>
      <c r="AS31" s="29">
        <f t="shared" si="10"/>
        <v>69.510299956639813</v>
      </c>
      <c r="AT31" s="29">
        <f t="shared" si="10"/>
        <v>72.31029995663981</v>
      </c>
      <c r="AU31" s="29">
        <f t="shared" si="10"/>
        <v>66.910299956639818</v>
      </c>
      <c r="AV31" s="29">
        <f t="shared" si="10"/>
        <v>67.010299956639813</v>
      </c>
      <c r="AW31" s="29">
        <f t="shared" si="10"/>
        <v>63.710299956639815</v>
      </c>
      <c r="AX31" s="29">
        <f t="shared" si="10"/>
        <v>60.010299956639813</v>
      </c>
      <c r="AY31" s="29">
        <f t="shared" si="10"/>
        <v>58.210299956639815</v>
      </c>
      <c r="AZ31" s="29">
        <f t="shared" si="10"/>
        <v>55.210299956639815</v>
      </c>
      <c r="BA31" s="29">
        <f t="shared" si="10"/>
        <v>53.31029995663981</v>
      </c>
      <c r="BB31" s="29">
        <f t="shared" si="10"/>
        <v>52.710299956639815</v>
      </c>
      <c r="BC31" s="29">
        <f t="shared" si="10"/>
        <v>49.510299956639813</v>
      </c>
      <c r="BD31" s="29">
        <v>72.7</v>
      </c>
      <c r="BE31" s="28">
        <v>77.7</v>
      </c>
      <c r="BF31" s="30">
        <v>80</v>
      </c>
    </row>
    <row r="32" spans="1:58">
      <c r="A32" s="4">
        <v>9</v>
      </c>
      <c r="B32" s="10" t="str">
        <f t="shared" si="2"/>
        <v>SRT plant Open RSD, north</v>
      </c>
      <c r="C32" s="6">
        <v>45063</v>
      </c>
      <c r="D32" s="3">
        <v>0.47206018518518517</v>
      </c>
      <c r="E32" s="7">
        <v>1.4930555555555556E-3</v>
      </c>
      <c r="F32" s="26">
        <v>2</v>
      </c>
      <c r="G32" s="23">
        <v>2</v>
      </c>
      <c r="H32" s="34">
        <f t="shared" ref="H32:BC32" si="11">H11+20*LOG($G32)-10*LOG($F32)+11</f>
        <v>96.410299956639818</v>
      </c>
      <c r="I32" s="34">
        <f t="shared" si="11"/>
        <v>93.110299956639807</v>
      </c>
      <c r="J32" s="34">
        <f t="shared" si="11"/>
        <v>94.610299956639807</v>
      </c>
      <c r="K32" s="15">
        <f t="shared" si="11"/>
        <v>87.410299956639818</v>
      </c>
      <c r="L32" s="15">
        <f t="shared" si="11"/>
        <v>94.31029995663981</v>
      </c>
      <c r="M32" s="15">
        <f t="shared" si="11"/>
        <v>86.410299956639818</v>
      </c>
      <c r="N32" s="15">
        <f t="shared" si="11"/>
        <v>87.81029995663981</v>
      </c>
      <c r="O32" s="15">
        <f t="shared" si="11"/>
        <v>83.010299956639813</v>
      </c>
      <c r="P32" s="15">
        <f t="shared" si="11"/>
        <v>89.31029995663981</v>
      </c>
      <c r="Q32" s="15">
        <f t="shared" si="11"/>
        <v>90.710299956639815</v>
      </c>
      <c r="R32" s="15">
        <f t="shared" si="11"/>
        <v>83.31029995663981</v>
      </c>
      <c r="S32" s="15">
        <f t="shared" si="11"/>
        <v>69.410299956639818</v>
      </c>
      <c r="T32" s="15">
        <f t="shared" si="11"/>
        <v>58.110299956639814</v>
      </c>
      <c r="U32" s="29">
        <f t="shared" si="11"/>
        <v>73.81029995663981</v>
      </c>
      <c r="V32" s="29">
        <f t="shared" si="11"/>
        <v>74.010299956639813</v>
      </c>
      <c r="W32" s="29">
        <f t="shared" si="11"/>
        <v>77.31029995663981</v>
      </c>
      <c r="X32" s="29">
        <f t="shared" si="11"/>
        <v>73.010299956639813</v>
      </c>
      <c r="Y32" s="29">
        <f t="shared" si="11"/>
        <v>75.31029995663981</v>
      </c>
      <c r="Z32" s="29">
        <f t="shared" si="11"/>
        <v>81.210299956639815</v>
      </c>
      <c r="AA32" s="29">
        <f t="shared" si="11"/>
        <v>84.010299956639813</v>
      </c>
      <c r="AB32" s="29">
        <f t="shared" si="11"/>
        <v>82.910299956639818</v>
      </c>
      <c r="AC32" s="29">
        <f t="shared" si="11"/>
        <v>92.910299956639818</v>
      </c>
      <c r="AD32" s="29">
        <f t="shared" si="11"/>
        <v>83.81029995663981</v>
      </c>
      <c r="AE32" s="29">
        <f t="shared" si="11"/>
        <v>87.81029995663981</v>
      </c>
      <c r="AF32" s="29">
        <f t="shared" si="11"/>
        <v>82.710299956639815</v>
      </c>
      <c r="AG32" s="29">
        <f t="shared" si="11"/>
        <v>80.710299956639815</v>
      </c>
      <c r="AH32" s="29">
        <f t="shared" si="11"/>
        <v>81.610299956639807</v>
      </c>
      <c r="AI32" s="29">
        <f t="shared" si="11"/>
        <v>82.81029995663981</v>
      </c>
      <c r="AJ32" s="29">
        <f t="shared" si="11"/>
        <v>80.31029995663981</v>
      </c>
      <c r="AK32" s="29">
        <f t="shared" si="11"/>
        <v>85.110299956639807</v>
      </c>
      <c r="AL32" s="29">
        <f t="shared" si="11"/>
        <v>79.710299956639815</v>
      </c>
      <c r="AM32" s="29">
        <f t="shared" si="11"/>
        <v>77.710299956639815</v>
      </c>
      <c r="AN32" s="29">
        <f t="shared" si="11"/>
        <v>77.210299956639815</v>
      </c>
      <c r="AO32" s="29">
        <f t="shared" si="11"/>
        <v>82.010299956639813</v>
      </c>
      <c r="AP32" s="29">
        <f t="shared" si="11"/>
        <v>81.510299956639813</v>
      </c>
      <c r="AQ32" s="29">
        <f t="shared" si="11"/>
        <v>87.610299956639807</v>
      </c>
      <c r="AR32" s="29">
        <f t="shared" si="11"/>
        <v>85.31029995663981</v>
      </c>
      <c r="AS32" s="29">
        <f t="shared" si="11"/>
        <v>82.910299956639818</v>
      </c>
      <c r="AT32" s="29">
        <f t="shared" si="11"/>
        <v>88.410299956639818</v>
      </c>
      <c r="AU32" s="29">
        <f t="shared" si="11"/>
        <v>79.910299956639818</v>
      </c>
      <c r="AV32" s="29">
        <f t="shared" si="11"/>
        <v>79.910299956639818</v>
      </c>
      <c r="AW32" s="29">
        <f t="shared" si="11"/>
        <v>74.010299956639813</v>
      </c>
      <c r="AX32" s="29">
        <f t="shared" si="11"/>
        <v>68.110299956639807</v>
      </c>
      <c r="AY32" s="29">
        <f t="shared" si="11"/>
        <v>63.210299956639815</v>
      </c>
      <c r="AZ32" s="29">
        <f t="shared" si="11"/>
        <v>57.510299956639813</v>
      </c>
      <c r="BA32" s="29">
        <f t="shared" si="11"/>
        <v>55.110299956639814</v>
      </c>
      <c r="BB32" s="29">
        <f t="shared" si="11"/>
        <v>51.710299956639815</v>
      </c>
      <c r="BC32" s="29">
        <f t="shared" si="11"/>
        <v>51.81029995663981</v>
      </c>
      <c r="BD32" s="29">
        <v>78.3</v>
      </c>
      <c r="BE32" s="28">
        <v>82.1</v>
      </c>
      <c r="BF32" s="30">
        <v>82.6</v>
      </c>
    </row>
    <row r="33" spans="1:58">
      <c r="A33" s="4">
        <v>10</v>
      </c>
      <c r="B33" s="10" t="str">
        <f t="shared" si="2"/>
        <v>Gravity Separator, Fan on Max</v>
      </c>
      <c r="C33" s="6">
        <v>45063</v>
      </c>
      <c r="D33" s="3">
        <v>0.47452546296296294</v>
      </c>
      <c r="E33" s="7">
        <v>1.0763888888888889E-3</v>
      </c>
      <c r="F33" s="26">
        <v>2</v>
      </c>
      <c r="G33" s="23">
        <v>2</v>
      </c>
      <c r="H33" s="34">
        <f t="shared" ref="H33:BC33" si="12">H12+20*LOG($G33)-10*LOG($F33)+11</f>
        <v>94.910299956639818</v>
      </c>
      <c r="I33" s="34">
        <f t="shared" si="12"/>
        <v>92.510299956639813</v>
      </c>
      <c r="J33" s="34">
        <f t="shared" si="12"/>
        <v>93.710299956639815</v>
      </c>
      <c r="K33" s="15">
        <f t="shared" si="12"/>
        <v>81.510299956639813</v>
      </c>
      <c r="L33" s="15">
        <f t="shared" si="12"/>
        <v>88.81029995663981</v>
      </c>
      <c r="M33" s="15">
        <f t="shared" si="12"/>
        <v>88.210299956639815</v>
      </c>
      <c r="N33" s="15">
        <f t="shared" si="12"/>
        <v>89.210299956639815</v>
      </c>
      <c r="O33" s="15">
        <f t="shared" si="12"/>
        <v>91.510299956639813</v>
      </c>
      <c r="P33" s="15">
        <f t="shared" si="12"/>
        <v>88.510299956639813</v>
      </c>
      <c r="Q33" s="15">
        <f t="shared" si="12"/>
        <v>87.610299956639807</v>
      </c>
      <c r="R33" s="15">
        <f t="shared" si="12"/>
        <v>80.610299956639807</v>
      </c>
      <c r="S33" s="15">
        <f t="shared" si="12"/>
        <v>73.110299956639807</v>
      </c>
      <c r="T33" s="15">
        <f t="shared" si="12"/>
        <v>61.81029995663981</v>
      </c>
      <c r="U33" s="29">
        <f t="shared" si="12"/>
        <v>73.010299956639813</v>
      </c>
      <c r="V33" s="29">
        <f t="shared" si="12"/>
        <v>72.31029995663981</v>
      </c>
      <c r="W33" s="29">
        <f t="shared" si="12"/>
        <v>73.110299956639807</v>
      </c>
      <c r="X33" s="29">
        <f t="shared" si="12"/>
        <v>77.510299956639813</v>
      </c>
      <c r="Y33" s="29">
        <f t="shared" si="12"/>
        <v>76.010299956639813</v>
      </c>
      <c r="Z33" s="29">
        <f t="shared" si="12"/>
        <v>76.910299956639804</v>
      </c>
      <c r="AA33" s="29">
        <f t="shared" si="12"/>
        <v>75.110299956639807</v>
      </c>
      <c r="AB33" s="29">
        <f t="shared" si="12"/>
        <v>78.110299956639807</v>
      </c>
      <c r="AC33" s="29">
        <f t="shared" si="12"/>
        <v>82.210299956639815</v>
      </c>
      <c r="AD33" s="29">
        <f t="shared" si="12"/>
        <v>85.010299956639813</v>
      </c>
      <c r="AE33" s="29">
        <f t="shared" si="12"/>
        <v>84.910299956639818</v>
      </c>
      <c r="AF33" s="29">
        <f t="shared" si="12"/>
        <v>84.510299956639813</v>
      </c>
      <c r="AG33" s="29">
        <f t="shared" si="12"/>
        <v>82.81029995663981</v>
      </c>
      <c r="AH33" s="29">
        <f t="shared" si="12"/>
        <v>83.31029995663981</v>
      </c>
      <c r="AI33" s="29">
        <f t="shared" si="12"/>
        <v>83.110299956639807</v>
      </c>
      <c r="AJ33" s="29">
        <f t="shared" si="12"/>
        <v>82.410299956639818</v>
      </c>
      <c r="AK33" s="29">
        <f t="shared" si="12"/>
        <v>86.81029995663981</v>
      </c>
      <c r="AL33" s="29">
        <f t="shared" si="12"/>
        <v>89.010299956639813</v>
      </c>
      <c r="AM33" s="29">
        <f t="shared" si="12"/>
        <v>86.31029995663981</v>
      </c>
      <c r="AN33" s="29">
        <f t="shared" si="12"/>
        <v>83.910299956639818</v>
      </c>
      <c r="AO33" s="29">
        <f t="shared" si="12"/>
        <v>84.510299956639813</v>
      </c>
      <c r="AP33" s="29">
        <f t="shared" si="12"/>
        <v>83.010299956639813</v>
      </c>
      <c r="AQ33" s="29">
        <f t="shared" si="12"/>
        <v>84.110299956639807</v>
      </c>
      <c r="AR33" s="29">
        <f t="shared" si="12"/>
        <v>84.010299956639813</v>
      </c>
      <c r="AS33" s="29">
        <f t="shared" si="12"/>
        <v>83.210299956639815</v>
      </c>
      <c r="AT33" s="29">
        <f t="shared" si="12"/>
        <v>81.31029995663981</v>
      </c>
      <c r="AU33" s="29">
        <f t="shared" si="12"/>
        <v>77.710299956639815</v>
      </c>
      <c r="AV33" s="29">
        <f t="shared" si="12"/>
        <v>75.81029995663981</v>
      </c>
      <c r="AW33" s="29">
        <f t="shared" si="12"/>
        <v>73.510299956639813</v>
      </c>
      <c r="AX33" s="29">
        <f t="shared" si="12"/>
        <v>70.81029995663981</v>
      </c>
      <c r="AY33" s="29">
        <f t="shared" si="12"/>
        <v>68.110299956639807</v>
      </c>
      <c r="AZ33" s="29">
        <f t="shared" si="12"/>
        <v>63.610299956639814</v>
      </c>
      <c r="BA33" s="29">
        <f t="shared" si="12"/>
        <v>60.010299956639813</v>
      </c>
      <c r="BB33" s="29">
        <f t="shared" si="12"/>
        <v>55.81029995663981</v>
      </c>
      <c r="BC33" s="29">
        <f t="shared" si="12"/>
        <v>51.110299956639814</v>
      </c>
      <c r="BD33" s="29">
        <v>75.3</v>
      </c>
      <c r="BE33" s="28">
        <v>78.3</v>
      </c>
      <c r="BF33" s="30">
        <v>79.3</v>
      </c>
    </row>
    <row r="34" spans="1:58">
      <c r="A34" s="4">
        <v>11</v>
      </c>
      <c r="B34" s="10" t="str">
        <f t="shared" si="2"/>
        <v>Extraction at Side of Gravity separator plant</v>
      </c>
      <c r="C34" s="6">
        <v>45063</v>
      </c>
      <c r="D34" s="3">
        <v>0.48277777777777775</v>
      </c>
      <c r="E34" s="7">
        <v>1.712962962962963E-3</v>
      </c>
      <c r="F34" s="26">
        <v>2</v>
      </c>
      <c r="G34" s="23">
        <v>2</v>
      </c>
      <c r="H34" s="34">
        <f t="shared" ref="H34:BC34" si="13">H13+20*LOG($G34)-10*LOG($F34)+11</f>
        <v>89.510299956639813</v>
      </c>
      <c r="I34" s="34">
        <f t="shared" si="13"/>
        <v>82.31029995663981</v>
      </c>
      <c r="J34" s="34">
        <f t="shared" si="13"/>
        <v>84.31029995663981</v>
      </c>
      <c r="K34" s="15">
        <f t="shared" si="13"/>
        <v>93.410299956639818</v>
      </c>
      <c r="L34" s="15">
        <f t="shared" si="13"/>
        <v>91.31029995663981</v>
      </c>
      <c r="M34" s="15">
        <f t="shared" si="13"/>
        <v>89.610299956639807</v>
      </c>
      <c r="N34" s="15">
        <f t="shared" si="13"/>
        <v>81.81029995663981</v>
      </c>
      <c r="O34" s="15">
        <f t="shared" si="13"/>
        <v>85.010299956639813</v>
      </c>
      <c r="P34" s="15">
        <f t="shared" si="13"/>
        <v>77.510299956639813</v>
      </c>
      <c r="Q34" s="15">
        <f t="shared" si="13"/>
        <v>74.410299956639804</v>
      </c>
      <c r="R34" s="15">
        <f t="shared" si="13"/>
        <v>65.510299956639813</v>
      </c>
      <c r="S34" s="15">
        <f t="shared" si="13"/>
        <v>62.510299956639813</v>
      </c>
      <c r="T34" s="15">
        <f t="shared" si="13"/>
        <v>51.31029995663981</v>
      </c>
      <c r="U34" s="29">
        <f t="shared" si="13"/>
        <v>71.910299956639818</v>
      </c>
      <c r="V34" s="29">
        <f t="shared" si="13"/>
        <v>76.710299956639815</v>
      </c>
      <c r="W34" s="29">
        <f t="shared" si="13"/>
        <v>73.81029995663981</v>
      </c>
      <c r="X34" s="29">
        <f t="shared" si="13"/>
        <v>78.210299956639815</v>
      </c>
      <c r="Y34" s="29">
        <f t="shared" si="13"/>
        <v>81.910299956639818</v>
      </c>
      <c r="Z34" s="29">
        <f t="shared" si="13"/>
        <v>91.210299956639815</v>
      </c>
      <c r="AA34" s="29">
        <f t="shared" si="13"/>
        <v>88.010299956639813</v>
      </c>
      <c r="AB34" s="29">
        <f t="shared" si="13"/>
        <v>85.110299956639807</v>
      </c>
      <c r="AC34" s="29">
        <f t="shared" si="13"/>
        <v>86.110299956639807</v>
      </c>
      <c r="AD34" s="29">
        <f t="shared" si="13"/>
        <v>87.410299956639818</v>
      </c>
      <c r="AE34" s="29">
        <f t="shared" si="13"/>
        <v>86.410299956639818</v>
      </c>
      <c r="AF34" s="29">
        <f t="shared" si="13"/>
        <v>88.210299956639815</v>
      </c>
      <c r="AG34" s="29">
        <f t="shared" si="13"/>
        <v>82.110299956639807</v>
      </c>
      <c r="AH34" s="29">
        <f t="shared" si="13"/>
        <v>80.81029995663981</v>
      </c>
      <c r="AI34" s="29">
        <f t="shared" si="13"/>
        <v>77.210299956639815</v>
      </c>
      <c r="AJ34" s="29">
        <f t="shared" si="13"/>
        <v>77.510299956639813</v>
      </c>
      <c r="AK34" s="29">
        <f t="shared" si="13"/>
        <v>76.81029995663981</v>
      </c>
      <c r="AL34" s="29">
        <f t="shared" si="13"/>
        <v>83.81029995663981</v>
      </c>
      <c r="AM34" s="29">
        <f t="shared" si="13"/>
        <v>76.910299956639804</v>
      </c>
      <c r="AN34" s="29">
        <f t="shared" si="13"/>
        <v>76.210299956639815</v>
      </c>
      <c r="AO34" s="29">
        <f t="shared" si="13"/>
        <v>74.31029995663981</v>
      </c>
      <c r="AP34" s="29">
        <f t="shared" si="13"/>
        <v>72.81029995663981</v>
      </c>
      <c r="AQ34" s="29">
        <f t="shared" si="13"/>
        <v>71.110299956639807</v>
      </c>
      <c r="AR34" s="29">
        <f t="shared" si="13"/>
        <v>70.010299956639813</v>
      </c>
      <c r="AS34" s="29">
        <f t="shared" si="13"/>
        <v>69.81029995663981</v>
      </c>
      <c r="AT34" s="29">
        <f t="shared" si="13"/>
        <v>69.510299956639813</v>
      </c>
      <c r="AU34" s="29">
        <f t="shared" si="13"/>
        <v>62.710299956639815</v>
      </c>
      <c r="AV34" s="29">
        <f t="shared" si="13"/>
        <v>59.510299956639813</v>
      </c>
      <c r="AW34" s="29">
        <f t="shared" si="13"/>
        <v>59.510299956639813</v>
      </c>
      <c r="AX34" s="29">
        <f t="shared" si="13"/>
        <v>60.110299956639814</v>
      </c>
      <c r="AY34" s="29">
        <f t="shared" si="13"/>
        <v>58.010299956639813</v>
      </c>
      <c r="AZ34" s="29">
        <f t="shared" si="13"/>
        <v>52.110299956639814</v>
      </c>
      <c r="BA34" s="29">
        <f t="shared" si="13"/>
        <v>48.410299956639811</v>
      </c>
      <c r="BB34" s="29">
        <f t="shared" si="13"/>
        <v>45.410299956639811</v>
      </c>
      <c r="BC34" s="29">
        <f t="shared" si="13"/>
        <v>44.610299956639814</v>
      </c>
      <c r="BD34" s="29">
        <v>82.1</v>
      </c>
      <c r="BE34" s="28">
        <v>87.1</v>
      </c>
      <c r="BF34" s="30">
        <v>90.1</v>
      </c>
    </row>
    <row r="35" spans="1:58">
      <c r="A35" s="4">
        <v>12</v>
      </c>
      <c r="B35" s="10" t="str">
        <f t="shared" si="2"/>
        <v>SRT North, RSD shut</v>
      </c>
      <c r="C35" s="6">
        <v>45063</v>
      </c>
      <c r="D35" s="3">
        <v>0.48666666666666664</v>
      </c>
      <c r="E35" s="7">
        <v>1.2731481481481483E-3</v>
      </c>
      <c r="F35" s="26">
        <v>1</v>
      </c>
      <c r="G35" s="23">
        <v>3</v>
      </c>
      <c r="H35" s="34">
        <f t="shared" ref="H35:BC35" si="14">H14+20*LOG($G35)-10*LOG($F35)+11</f>
        <v>90.842425094393249</v>
      </c>
      <c r="I35" s="34">
        <f t="shared" si="14"/>
        <v>88.742425094393255</v>
      </c>
      <c r="J35" s="34">
        <f t="shared" si="14"/>
        <v>89.742425094393255</v>
      </c>
      <c r="K35" s="15">
        <f t="shared" si="14"/>
        <v>93.042425094393252</v>
      </c>
      <c r="L35" s="15">
        <f t="shared" si="14"/>
        <v>99.842425094393249</v>
      </c>
      <c r="M35" s="15">
        <f t="shared" si="14"/>
        <v>90.342425094393249</v>
      </c>
      <c r="N35" s="15">
        <f t="shared" si="14"/>
        <v>87.542425094393252</v>
      </c>
      <c r="O35" s="15">
        <f t="shared" si="14"/>
        <v>83.342425094393249</v>
      </c>
      <c r="P35" s="15">
        <f t="shared" si="14"/>
        <v>86.742425094393255</v>
      </c>
      <c r="Q35" s="15">
        <f t="shared" si="14"/>
        <v>80.942425094393244</v>
      </c>
      <c r="R35" s="15">
        <f t="shared" si="14"/>
        <v>76.542425094393252</v>
      </c>
      <c r="S35" s="15">
        <f t="shared" si="14"/>
        <v>66.342425094393249</v>
      </c>
      <c r="T35" s="15">
        <f t="shared" si="14"/>
        <v>56.142425094393246</v>
      </c>
      <c r="U35" s="29">
        <f t="shared" si="14"/>
        <v>79.542425094393252</v>
      </c>
      <c r="V35" s="29">
        <f t="shared" si="14"/>
        <v>81.042425094393252</v>
      </c>
      <c r="W35" s="29">
        <f t="shared" si="14"/>
        <v>81.142425094393246</v>
      </c>
      <c r="X35" s="29">
        <f t="shared" si="14"/>
        <v>78.842425094393249</v>
      </c>
      <c r="Y35" s="29">
        <f t="shared" si="14"/>
        <v>81.842425094393249</v>
      </c>
      <c r="Z35" s="29">
        <f t="shared" si="14"/>
        <v>86.542425094393252</v>
      </c>
      <c r="AA35" s="29">
        <f t="shared" si="14"/>
        <v>89.842425094393249</v>
      </c>
      <c r="AB35" s="29">
        <f t="shared" si="14"/>
        <v>88.142425094393246</v>
      </c>
      <c r="AC35" s="29">
        <f t="shared" si="14"/>
        <v>99.442425094393258</v>
      </c>
      <c r="AD35" s="29">
        <f t="shared" si="14"/>
        <v>88.742425094393255</v>
      </c>
      <c r="AE35" s="29">
        <f t="shared" si="14"/>
        <v>87.642425094393246</v>
      </c>
      <c r="AF35" s="29">
        <f t="shared" si="14"/>
        <v>87.442425094393258</v>
      </c>
      <c r="AG35" s="29">
        <f t="shared" si="14"/>
        <v>84.642425094393246</v>
      </c>
      <c r="AH35" s="29">
        <f t="shared" si="14"/>
        <v>84.242425094393255</v>
      </c>
      <c r="AI35" s="29">
        <f t="shared" si="14"/>
        <v>82.342425094393249</v>
      </c>
      <c r="AJ35" s="29">
        <f t="shared" si="14"/>
        <v>81.842425094393249</v>
      </c>
      <c r="AK35" s="29">
        <f t="shared" si="14"/>
        <v>84.242425094393255</v>
      </c>
      <c r="AL35" s="29">
        <f t="shared" si="14"/>
        <v>79.542425094393252</v>
      </c>
      <c r="AM35" s="29">
        <f t="shared" si="14"/>
        <v>78.942425094393244</v>
      </c>
      <c r="AN35" s="29">
        <f t="shared" si="14"/>
        <v>77.542425094393252</v>
      </c>
      <c r="AO35" s="29">
        <f t="shared" si="14"/>
        <v>79.142425094393246</v>
      </c>
      <c r="AP35" s="29">
        <f t="shared" si="14"/>
        <v>79.542425094393252</v>
      </c>
      <c r="AQ35" s="29">
        <f t="shared" si="14"/>
        <v>85.042425094393252</v>
      </c>
      <c r="AR35" s="29">
        <f t="shared" si="14"/>
        <v>76.942425094393244</v>
      </c>
      <c r="AS35" s="29">
        <f t="shared" si="14"/>
        <v>75.042425094393252</v>
      </c>
      <c r="AT35" s="29">
        <f t="shared" si="14"/>
        <v>76.742425094393255</v>
      </c>
      <c r="AU35" s="29">
        <f t="shared" si="14"/>
        <v>72.142425094393246</v>
      </c>
      <c r="AV35" s="29">
        <f t="shared" si="14"/>
        <v>73.242425094393255</v>
      </c>
      <c r="AW35" s="29">
        <f t="shared" si="14"/>
        <v>69.542425094393252</v>
      </c>
      <c r="AX35" s="29">
        <f t="shared" si="14"/>
        <v>64.842425094393249</v>
      </c>
      <c r="AY35" s="29">
        <f t="shared" si="14"/>
        <v>60.342425094393249</v>
      </c>
      <c r="AZ35" s="29">
        <f t="shared" si="14"/>
        <v>55.742425094393255</v>
      </c>
      <c r="BA35" s="29">
        <f t="shared" si="14"/>
        <v>52.942425094393244</v>
      </c>
      <c r="BB35" s="29">
        <f t="shared" si="14"/>
        <v>50.742425094393248</v>
      </c>
      <c r="BC35" s="29">
        <f t="shared" si="14"/>
        <v>49.342425094393249</v>
      </c>
      <c r="BD35" s="29">
        <v>70.099999999999994</v>
      </c>
      <c r="BE35" s="28">
        <v>77.3</v>
      </c>
      <c r="BF35" s="30">
        <v>78.2</v>
      </c>
    </row>
    <row r="36" spans="1:58" ht="7.5" customHeight="1">
      <c r="A36" s="12"/>
      <c r="B36" s="11"/>
      <c r="C36" s="8"/>
      <c r="D36" s="8"/>
      <c r="E36" s="8"/>
      <c r="F36" s="20"/>
      <c r="G36" s="24"/>
      <c r="H36" s="11"/>
      <c r="I36" s="8"/>
      <c r="J36" s="13"/>
      <c r="K36" s="12"/>
      <c r="L36" s="8"/>
      <c r="M36" s="8"/>
      <c r="N36" s="8"/>
      <c r="O36" s="8"/>
      <c r="P36" s="8"/>
      <c r="Q36" s="8"/>
      <c r="R36" s="8"/>
      <c r="S36" s="8"/>
      <c r="T36" s="13"/>
      <c r="U36" s="31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3"/>
      <c r="BD36" s="31"/>
      <c r="BE36" s="32"/>
      <c r="BF36" s="33"/>
    </row>
    <row r="37" spans="1:58">
      <c r="A37" s="4">
        <v>1</v>
      </c>
      <c r="B37" s="10" t="str">
        <f>B16</f>
        <v>The Observatory</v>
      </c>
      <c r="C37" s="6">
        <v>45070</v>
      </c>
      <c r="D37" s="3">
        <v>5.4085648148148147E-2</v>
      </c>
      <c r="E37" s="7">
        <v>3.4953703703703705E-3</v>
      </c>
      <c r="F37" s="25"/>
      <c r="G37" s="23" t="s">
        <v>66</v>
      </c>
      <c r="H37" s="10">
        <v>57.1</v>
      </c>
      <c r="I37" s="2">
        <v>52.7</v>
      </c>
      <c r="J37" s="14">
        <v>53.9</v>
      </c>
      <c r="K37" s="15">
        <f t="shared" ref="K37:K41" si="15">ROUND(10*LOG(10^(Z37/10)+10^(AA37/10)+10^(AB37/10)),1)</f>
        <v>58.6</v>
      </c>
      <c r="L37" s="9">
        <f t="shared" ref="L37:L41" si="16">ROUND(10*LOG(10^(AC37/10)+10^(AD37/10)+10^(AE37/10)),1)</f>
        <v>56.6</v>
      </c>
      <c r="M37" s="9">
        <f t="shared" ref="M37:M41" si="17">ROUND(10*LOG(10^(AF37/10)+10^(AG37/10)+10^(AH37/10)),1)</f>
        <v>61.5</v>
      </c>
      <c r="N37" s="9">
        <f t="shared" ref="N37:N41" si="18">ROUND(10*LOG(10^(AI37/10)+10^(AJ37/10)+10^(AK37/10)),1)</f>
        <v>57.7</v>
      </c>
      <c r="O37" s="9">
        <f t="shared" ref="O37:O41" si="19">ROUND(10*LOG(10^(AL37/10)+10^(AM37/10)+10^(AN37/10)),1)</f>
        <v>50.3</v>
      </c>
      <c r="P37" s="9">
        <f t="shared" ref="P37:P41" si="20">ROUND(10*LOG(10^(AO37/10)+10^(AP37/10)+10^(AQ37/10)),1)</f>
        <v>47.7</v>
      </c>
      <c r="Q37" s="9">
        <f t="shared" ref="Q37:Q41" si="21">ROUND(10*LOG(10^(AR37/10)+10^(AS37/10)+10^(AT37/10)),1)</f>
        <v>43.9</v>
      </c>
      <c r="R37" s="9">
        <f t="shared" ref="R37:R41" si="22">ROUND(10*LOG(10^(AU37/10)+10^(AV37/10)+10^(AW37/10)),1)</f>
        <v>36.700000000000003</v>
      </c>
      <c r="S37" s="9">
        <f t="shared" ref="S37:S41" si="23">ROUND(10*LOG(10^(AX37/10)+10^(AY37/10)+10^(AZ37/10)),1)</f>
        <v>28.4</v>
      </c>
      <c r="T37" s="16">
        <f t="shared" ref="T37:T41" si="24">ROUND(10*LOG(10^(BA37/10)+10^(BB37/10)+10^(BC37/10)),1)</f>
        <v>27.8</v>
      </c>
      <c r="U37" s="29">
        <v>49.2</v>
      </c>
      <c r="V37" s="28">
        <v>49.4</v>
      </c>
      <c r="W37" s="28">
        <v>47.9</v>
      </c>
      <c r="X37" s="28">
        <v>43.6</v>
      </c>
      <c r="Y37" s="28">
        <v>47</v>
      </c>
      <c r="Z37" s="28">
        <v>50.9</v>
      </c>
      <c r="AA37" s="28">
        <v>57.4</v>
      </c>
      <c r="AB37" s="28">
        <v>46.6</v>
      </c>
      <c r="AC37" s="28">
        <v>47.9</v>
      </c>
      <c r="AD37" s="28">
        <v>52.3</v>
      </c>
      <c r="AE37" s="28">
        <v>53.6</v>
      </c>
      <c r="AF37" s="28">
        <v>56.6</v>
      </c>
      <c r="AG37" s="28">
        <v>56.5</v>
      </c>
      <c r="AH37" s="28">
        <v>57</v>
      </c>
      <c r="AI37" s="28">
        <v>55.3</v>
      </c>
      <c r="AJ37" s="28">
        <v>52.1</v>
      </c>
      <c r="AK37" s="28">
        <v>49.1</v>
      </c>
      <c r="AL37" s="28">
        <v>46.3</v>
      </c>
      <c r="AM37" s="28">
        <v>45.8</v>
      </c>
      <c r="AN37" s="28">
        <v>44.3</v>
      </c>
      <c r="AO37" s="28">
        <v>43.9</v>
      </c>
      <c r="AP37" s="28">
        <v>42.7</v>
      </c>
      <c r="AQ37" s="28">
        <v>41.8</v>
      </c>
      <c r="AR37" s="28">
        <v>40.5</v>
      </c>
      <c r="AS37" s="28">
        <v>39.4</v>
      </c>
      <c r="AT37" s="28">
        <v>36.6</v>
      </c>
      <c r="AU37" s="28">
        <v>34.5</v>
      </c>
      <c r="AV37" s="28">
        <v>30.9</v>
      </c>
      <c r="AW37" s="28">
        <v>27.6</v>
      </c>
      <c r="AX37" s="28">
        <v>24.5</v>
      </c>
      <c r="AY37" s="28">
        <v>22.7</v>
      </c>
      <c r="AZ37" s="28">
        <v>23.4</v>
      </c>
      <c r="BA37" s="28">
        <v>22.7</v>
      </c>
      <c r="BB37" s="28">
        <v>23</v>
      </c>
      <c r="BC37" s="30">
        <v>23.3</v>
      </c>
      <c r="BD37" s="29">
        <v>53.9</v>
      </c>
      <c r="BE37" s="28">
        <v>64.5</v>
      </c>
      <c r="BF37" s="30">
        <v>66.3</v>
      </c>
    </row>
    <row r="38" spans="1:58">
      <c r="A38" s="4">
        <v>2</v>
      </c>
      <c r="B38" s="10" t="str">
        <f>B17</f>
        <v>79 Hillcott</v>
      </c>
      <c r="C38" s="6">
        <v>45070</v>
      </c>
      <c r="D38" s="3">
        <v>6.6620370370370371E-2</v>
      </c>
      <c r="E38" s="7">
        <v>4.1782407407407402E-3</v>
      </c>
      <c r="F38" s="25"/>
      <c r="G38" s="23" t="s">
        <v>66</v>
      </c>
      <c r="H38" s="10">
        <v>58.6</v>
      </c>
      <c r="I38" s="2">
        <v>54</v>
      </c>
      <c r="J38" s="14">
        <v>55.5</v>
      </c>
      <c r="K38" s="15">
        <f t="shared" si="15"/>
        <v>59.3</v>
      </c>
      <c r="L38" s="9">
        <f t="shared" si="16"/>
        <v>58.7</v>
      </c>
      <c r="M38" s="9">
        <f t="shared" si="17"/>
        <v>60.3</v>
      </c>
      <c r="N38" s="9">
        <f t="shared" si="18"/>
        <v>61.6</v>
      </c>
      <c r="O38" s="9">
        <f t="shared" si="19"/>
        <v>51.2</v>
      </c>
      <c r="P38" s="9">
        <f t="shared" si="20"/>
        <v>47.7</v>
      </c>
      <c r="Q38" s="9">
        <f t="shared" si="21"/>
        <v>43.6</v>
      </c>
      <c r="R38" s="9">
        <f t="shared" si="22"/>
        <v>36.700000000000003</v>
      </c>
      <c r="S38" s="9">
        <f t="shared" si="23"/>
        <v>28</v>
      </c>
      <c r="T38" s="16">
        <f t="shared" si="24"/>
        <v>27.6</v>
      </c>
      <c r="U38" s="29">
        <v>48</v>
      </c>
      <c r="V38" s="28">
        <v>51.9</v>
      </c>
      <c r="W38" s="28">
        <v>52.8</v>
      </c>
      <c r="X38" s="28">
        <v>45</v>
      </c>
      <c r="Y38" s="28">
        <v>49.9</v>
      </c>
      <c r="Z38" s="28">
        <v>54</v>
      </c>
      <c r="AA38" s="28">
        <v>57.4</v>
      </c>
      <c r="AB38" s="28">
        <v>47.5</v>
      </c>
      <c r="AC38" s="28">
        <v>49.6</v>
      </c>
      <c r="AD38" s="28">
        <v>53.6</v>
      </c>
      <c r="AE38" s="28">
        <v>56.3</v>
      </c>
      <c r="AF38" s="28">
        <v>56.2</v>
      </c>
      <c r="AG38" s="28">
        <v>55.2</v>
      </c>
      <c r="AH38" s="28">
        <v>55.1</v>
      </c>
      <c r="AI38" s="28">
        <v>58.6</v>
      </c>
      <c r="AJ38" s="28">
        <v>56.5</v>
      </c>
      <c r="AK38" s="28">
        <v>54.5</v>
      </c>
      <c r="AL38" s="28">
        <v>47.6</v>
      </c>
      <c r="AM38" s="28">
        <v>46.1</v>
      </c>
      <c r="AN38" s="28">
        <v>45.3</v>
      </c>
      <c r="AO38" s="28">
        <v>43.5</v>
      </c>
      <c r="AP38" s="28">
        <v>42.9</v>
      </c>
      <c r="AQ38" s="28">
        <v>42.2</v>
      </c>
      <c r="AR38" s="28">
        <v>40.700000000000003</v>
      </c>
      <c r="AS38" s="28">
        <v>38.4</v>
      </c>
      <c r="AT38" s="28">
        <v>36.299999999999997</v>
      </c>
      <c r="AU38" s="28">
        <v>34.299999999999997</v>
      </c>
      <c r="AV38" s="28">
        <v>31.2</v>
      </c>
      <c r="AW38" s="28">
        <v>28.3</v>
      </c>
      <c r="AX38" s="28">
        <v>24.3</v>
      </c>
      <c r="AY38" s="28">
        <v>22.9</v>
      </c>
      <c r="AZ38" s="28">
        <v>22.1</v>
      </c>
      <c r="BA38" s="28">
        <v>22.4</v>
      </c>
      <c r="BB38" s="28">
        <v>22.8</v>
      </c>
      <c r="BC38" s="30">
        <v>23.2</v>
      </c>
      <c r="BD38" s="29">
        <v>55.5</v>
      </c>
      <c r="BE38" s="28">
        <v>65.7</v>
      </c>
      <c r="BF38" s="30">
        <v>67.3</v>
      </c>
    </row>
    <row r="39" spans="1:58">
      <c r="A39" s="4">
        <v>3</v>
      </c>
      <c r="B39" s="10" t="str">
        <f>B18</f>
        <v>79 Hillcott, plant running (RSD North closed)</v>
      </c>
      <c r="C39" s="6">
        <v>45070</v>
      </c>
      <c r="D39" s="3">
        <v>7.2175925925925921E-2</v>
      </c>
      <c r="E39" s="7">
        <v>4.1898148148148146E-3</v>
      </c>
      <c r="F39" s="25"/>
      <c r="G39" s="23" t="s">
        <v>66</v>
      </c>
      <c r="H39" s="10">
        <v>53.6</v>
      </c>
      <c r="I39" s="2">
        <v>49.1</v>
      </c>
      <c r="J39" s="14">
        <v>50.4</v>
      </c>
      <c r="K39" s="15">
        <f t="shared" si="15"/>
        <v>55.2</v>
      </c>
      <c r="L39" s="9">
        <f t="shared" si="16"/>
        <v>54</v>
      </c>
      <c r="M39" s="9">
        <f t="shared" si="17"/>
        <v>52.9</v>
      </c>
      <c r="N39" s="9">
        <f t="shared" si="18"/>
        <v>51.8</v>
      </c>
      <c r="O39" s="9">
        <f t="shared" si="19"/>
        <v>48.7</v>
      </c>
      <c r="P39" s="9">
        <f t="shared" si="20"/>
        <v>45.8</v>
      </c>
      <c r="Q39" s="9">
        <f t="shared" si="21"/>
        <v>40.4</v>
      </c>
      <c r="R39" s="9">
        <f t="shared" si="22"/>
        <v>31.9</v>
      </c>
      <c r="S39" s="9">
        <f t="shared" si="23"/>
        <v>26</v>
      </c>
      <c r="T39" s="16">
        <f t="shared" si="24"/>
        <v>27.5</v>
      </c>
      <c r="U39" s="29">
        <v>50.2</v>
      </c>
      <c r="V39" s="28">
        <v>52.9</v>
      </c>
      <c r="W39" s="28">
        <v>48.7</v>
      </c>
      <c r="X39" s="28">
        <v>46.5</v>
      </c>
      <c r="Y39" s="28">
        <v>46</v>
      </c>
      <c r="Z39" s="28">
        <v>50.2</v>
      </c>
      <c r="AA39" s="28">
        <v>52.6</v>
      </c>
      <c r="AB39" s="28">
        <v>46.6</v>
      </c>
      <c r="AC39" s="28">
        <v>49.2</v>
      </c>
      <c r="AD39" s="28">
        <v>47.2</v>
      </c>
      <c r="AE39" s="28">
        <v>50.6</v>
      </c>
      <c r="AF39" s="28">
        <v>49.6</v>
      </c>
      <c r="AG39" s="28">
        <v>48</v>
      </c>
      <c r="AH39" s="28">
        <v>46.1</v>
      </c>
      <c r="AI39" s="28">
        <v>46.5</v>
      </c>
      <c r="AJ39" s="28">
        <v>46.1</v>
      </c>
      <c r="AK39" s="28">
        <v>48.1</v>
      </c>
      <c r="AL39" s="28">
        <v>45.8</v>
      </c>
      <c r="AM39" s="28">
        <v>44.2</v>
      </c>
      <c r="AN39" s="28">
        <v>40.1</v>
      </c>
      <c r="AO39" s="28">
        <v>43.4</v>
      </c>
      <c r="AP39" s="28">
        <v>38.700000000000003</v>
      </c>
      <c r="AQ39" s="28">
        <v>39.299999999999997</v>
      </c>
      <c r="AR39" s="28">
        <v>36.9</v>
      </c>
      <c r="AS39" s="28">
        <v>36.6</v>
      </c>
      <c r="AT39" s="28">
        <v>32</v>
      </c>
      <c r="AU39" s="28">
        <v>29.4</v>
      </c>
      <c r="AV39" s="28">
        <v>26.6</v>
      </c>
      <c r="AW39" s="28">
        <v>23.5</v>
      </c>
      <c r="AX39" s="28">
        <v>21.3</v>
      </c>
      <c r="AY39" s="28">
        <v>20.9</v>
      </c>
      <c r="AZ39" s="28">
        <v>21.6</v>
      </c>
      <c r="BA39" s="28">
        <v>22.2</v>
      </c>
      <c r="BB39" s="28">
        <v>22.8</v>
      </c>
      <c r="BC39" s="30">
        <v>23.2</v>
      </c>
      <c r="BD39" s="29">
        <v>50.4</v>
      </c>
      <c r="BE39" s="28">
        <v>59.2</v>
      </c>
      <c r="BF39" s="30">
        <v>62.2</v>
      </c>
    </row>
    <row r="40" spans="1:58">
      <c r="A40" s="4">
        <v>4</v>
      </c>
      <c r="B40" s="10" t="e">
        <f>#REF!</f>
        <v>#REF!</v>
      </c>
      <c r="C40" s="6">
        <v>45070</v>
      </c>
      <c r="D40" s="3">
        <v>7.7650462962962963E-2</v>
      </c>
      <c r="E40" s="7">
        <v>3.5185185185185185E-3</v>
      </c>
      <c r="F40" s="25"/>
      <c r="G40" s="16">
        <v>7.5</v>
      </c>
      <c r="H40" s="10">
        <v>67.8</v>
      </c>
      <c r="I40" s="2">
        <v>56.8</v>
      </c>
      <c r="J40" s="14">
        <v>58.3</v>
      </c>
      <c r="K40" s="15">
        <f t="shared" si="15"/>
        <v>62.1</v>
      </c>
      <c r="L40" s="9">
        <f t="shared" si="16"/>
        <v>61.3</v>
      </c>
      <c r="M40" s="9">
        <f t="shared" si="17"/>
        <v>64.900000000000006</v>
      </c>
      <c r="N40" s="9">
        <f t="shared" si="18"/>
        <v>62</v>
      </c>
      <c r="O40" s="9">
        <f t="shared" si="19"/>
        <v>54.2</v>
      </c>
      <c r="P40" s="9">
        <f t="shared" si="20"/>
        <v>51.8</v>
      </c>
      <c r="Q40" s="9">
        <f t="shared" si="21"/>
        <v>48.8</v>
      </c>
      <c r="R40" s="9">
        <f t="shared" si="22"/>
        <v>42.2</v>
      </c>
      <c r="S40" s="9">
        <f t="shared" si="23"/>
        <v>32.200000000000003</v>
      </c>
      <c r="T40" s="16">
        <f t="shared" si="24"/>
        <v>28</v>
      </c>
      <c r="U40" s="29">
        <v>49.6</v>
      </c>
      <c r="V40" s="28">
        <v>52</v>
      </c>
      <c r="W40" s="28">
        <v>52.7</v>
      </c>
      <c r="X40" s="28">
        <v>47.1</v>
      </c>
      <c r="Y40" s="28">
        <v>54.5</v>
      </c>
      <c r="Z40" s="28">
        <v>60.4</v>
      </c>
      <c r="AA40" s="28">
        <v>56</v>
      </c>
      <c r="AB40" s="28">
        <v>50.7</v>
      </c>
      <c r="AC40" s="28">
        <v>56.9</v>
      </c>
      <c r="AD40" s="28">
        <v>55.1</v>
      </c>
      <c r="AE40" s="28">
        <v>57.2</v>
      </c>
      <c r="AF40" s="28">
        <v>62.1</v>
      </c>
      <c r="AG40" s="28">
        <v>58.3</v>
      </c>
      <c r="AH40" s="28">
        <v>59</v>
      </c>
      <c r="AI40" s="28">
        <v>57.6</v>
      </c>
      <c r="AJ40" s="28">
        <v>55.1</v>
      </c>
      <c r="AK40" s="28">
        <v>58.3</v>
      </c>
      <c r="AL40" s="28">
        <v>49.9</v>
      </c>
      <c r="AM40" s="28">
        <v>49.7</v>
      </c>
      <c r="AN40" s="28">
        <v>48.7</v>
      </c>
      <c r="AO40" s="28">
        <v>47.3</v>
      </c>
      <c r="AP40" s="28">
        <v>47.3</v>
      </c>
      <c r="AQ40" s="28">
        <v>46.5</v>
      </c>
      <c r="AR40" s="28">
        <v>45.8</v>
      </c>
      <c r="AS40" s="28">
        <v>43.8</v>
      </c>
      <c r="AT40" s="28">
        <v>41.6</v>
      </c>
      <c r="AU40" s="28">
        <v>39.799999999999997</v>
      </c>
      <c r="AV40" s="28">
        <v>36.5</v>
      </c>
      <c r="AW40" s="28">
        <v>33.799999999999997</v>
      </c>
      <c r="AX40" s="28">
        <v>29.6</v>
      </c>
      <c r="AY40" s="28">
        <v>26.7</v>
      </c>
      <c r="AZ40" s="28">
        <v>24.4</v>
      </c>
      <c r="BA40" s="28">
        <v>23.2</v>
      </c>
      <c r="BB40" s="28">
        <v>23.1</v>
      </c>
      <c r="BC40" s="30">
        <v>23.3</v>
      </c>
      <c r="BD40" s="29">
        <v>58.3</v>
      </c>
      <c r="BE40" s="28">
        <v>68.3</v>
      </c>
      <c r="BF40" s="30">
        <v>69.5</v>
      </c>
    </row>
    <row r="41" spans="1:58">
      <c r="A41" s="4">
        <v>5</v>
      </c>
      <c r="B41" s="10" t="str">
        <f>B19</f>
        <v>Rock Cottage</v>
      </c>
      <c r="C41" s="6">
        <v>45070</v>
      </c>
      <c r="D41" s="3">
        <v>8.2060185185185194E-2</v>
      </c>
      <c r="E41" s="7">
        <v>3.5185185185185185E-3</v>
      </c>
      <c r="F41" s="25"/>
      <c r="G41" s="23" t="s">
        <v>66</v>
      </c>
      <c r="H41" s="10">
        <v>53.8</v>
      </c>
      <c r="I41" s="2">
        <v>45.7</v>
      </c>
      <c r="J41" s="14">
        <v>47.6</v>
      </c>
      <c r="K41" s="15">
        <f t="shared" si="15"/>
        <v>60.6</v>
      </c>
      <c r="L41" s="9">
        <f t="shared" si="16"/>
        <v>54.8</v>
      </c>
      <c r="M41" s="9">
        <f t="shared" si="17"/>
        <v>53.1</v>
      </c>
      <c r="N41" s="9">
        <f t="shared" si="18"/>
        <v>50.7</v>
      </c>
      <c r="O41" s="9">
        <f t="shared" si="19"/>
        <v>44.8</v>
      </c>
      <c r="P41" s="9">
        <f t="shared" si="20"/>
        <v>42.4</v>
      </c>
      <c r="Q41" s="9">
        <f t="shared" si="21"/>
        <v>37.5</v>
      </c>
      <c r="R41" s="9">
        <f t="shared" si="22"/>
        <v>29.3</v>
      </c>
      <c r="S41" s="9">
        <f t="shared" si="23"/>
        <v>25.1</v>
      </c>
      <c r="T41" s="16">
        <f t="shared" si="24"/>
        <v>27.5</v>
      </c>
      <c r="U41" s="29">
        <v>46.6</v>
      </c>
      <c r="V41" s="28">
        <v>50.3</v>
      </c>
      <c r="W41" s="28">
        <v>52.5</v>
      </c>
      <c r="X41" s="28">
        <v>52</v>
      </c>
      <c r="Y41" s="28">
        <v>55.8</v>
      </c>
      <c r="Z41" s="28">
        <v>59</v>
      </c>
      <c r="AA41" s="28">
        <v>55</v>
      </c>
      <c r="AB41" s="28">
        <v>46.3</v>
      </c>
      <c r="AC41" s="28">
        <v>44.2</v>
      </c>
      <c r="AD41" s="28">
        <v>49</v>
      </c>
      <c r="AE41" s="28">
        <v>52.9</v>
      </c>
      <c r="AF41" s="28">
        <v>50.1</v>
      </c>
      <c r="AG41" s="28">
        <v>47.3</v>
      </c>
      <c r="AH41" s="28">
        <v>47</v>
      </c>
      <c r="AI41" s="28">
        <v>48.6</v>
      </c>
      <c r="AJ41" s="28">
        <v>44.3</v>
      </c>
      <c r="AK41" s="28">
        <v>42.3</v>
      </c>
      <c r="AL41" s="28">
        <v>39.6</v>
      </c>
      <c r="AM41" s="28">
        <v>40.4</v>
      </c>
      <c r="AN41" s="28">
        <v>40</v>
      </c>
      <c r="AO41" s="28">
        <v>38.9</v>
      </c>
      <c r="AP41" s="28">
        <v>37.4</v>
      </c>
      <c r="AQ41" s="28">
        <v>36.1</v>
      </c>
      <c r="AR41" s="28">
        <v>34.799999999999997</v>
      </c>
      <c r="AS41" s="28">
        <v>32.5</v>
      </c>
      <c r="AT41" s="28">
        <v>29.4</v>
      </c>
      <c r="AU41" s="28">
        <v>26.9</v>
      </c>
      <c r="AV41" s="28">
        <v>23.6</v>
      </c>
      <c r="AW41" s="28">
        <v>21.1</v>
      </c>
      <c r="AX41" s="28">
        <v>19.7</v>
      </c>
      <c r="AY41" s="28">
        <v>20.100000000000001</v>
      </c>
      <c r="AZ41" s="28">
        <v>21.1</v>
      </c>
      <c r="BA41" s="28">
        <v>22.1</v>
      </c>
      <c r="BB41" s="28">
        <v>22.7</v>
      </c>
      <c r="BC41" s="30">
        <v>23.2</v>
      </c>
      <c r="BD41" s="29">
        <v>47.6</v>
      </c>
      <c r="BE41" s="28">
        <v>60.8</v>
      </c>
      <c r="BF41" s="30">
        <v>64.5</v>
      </c>
    </row>
  </sheetData>
  <mergeCells count="10">
    <mergeCell ref="K1:T1"/>
    <mergeCell ref="U1:BC1"/>
    <mergeCell ref="BD1:BF1"/>
    <mergeCell ref="A22:G22"/>
    <mergeCell ref="H22:J22"/>
    <mergeCell ref="K22:T22"/>
    <mergeCell ref="U22:BC22"/>
    <mergeCell ref="BD22:BF22"/>
    <mergeCell ref="A1:G1"/>
    <mergeCell ref="H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EA486-CF3D-4805-A47F-0FA321455013}">
  <dimension ref="A1:Q13"/>
  <sheetViews>
    <sheetView workbookViewId="0">
      <selection activeCell="A10" sqref="A10:C13"/>
    </sheetView>
  </sheetViews>
  <sheetFormatPr defaultColWidth="8.85546875" defaultRowHeight="15"/>
  <sheetData>
    <row r="1" spans="1:17">
      <c r="A1" t="s">
        <v>70</v>
      </c>
      <c r="C1" t="s">
        <v>71</v>
      </c>
      <c r="D1" t="s">
        <v>72</v>
      </c>
      <c r="F1" t="s">
        <v>73</v>
      </c>
      <c r="I1" t="s">
        <v>74</v>
      </c>
      <c r="K1" t="s">
        <v>75</v>
      </c>
      <c r="M1" t="s">
        <v>76</v>
      </c>
      <c r="O1" t="s">
        <v>77</v>
      </c>
      <c r="Q1" t="s">
        <v>78</v>
      </c>
    </row>
    <row r="2" spans="1:17">
      <c r="A2" t="s">
        <v>2</v>
      </c>
      <c r="B2" t="s">
        <v>79</v>
      </c>
      <c r="D2" t="s">
        <v>80</v>
      </c>
      <c r="E2" t="s">
        <v>81</v>
      </c>
      <c r="F2" t="s">
        <v>82</v>
      </c>
      <c r="G2" t="s">
        <v>83</v>
      </c>
      <c r="H2" t="s">
        <v>84</v>
      </c>
      <c r="I2" t="s">
        <v>80</v>
      </c>
      <c r="J2" t="s">
        <v>81</v>
      </c>
      <c r="K2" t="s">
        <v>80</v>
      </c>
      <c r="L2" t="s">
        <v>81</v>
      </c>
      <c r="M2" t="s">
        <v>80</v>
      </c>
      <c r="N2" t="s">
        <v>81</v>
      </c>
      <c r="O2" t="s">
        <v>80</v>
      </c>
      <c r="P2" t="s">
        <v>81</v>
      </c>
    </row>
    <row r="3" spans="1:17">
      <c r="D3" t="s">
        <v>85</v>
      </c>
      <c r="E3" t="s">
        <v>85</v>
      </c>
      <c r="F3" t="s">
        <v>86</v>
      </c>
      <c r="G3" t="s">
        <v>86</v>
      </c>
      <c r="H3" t="s">
        <v>86</v>
      </c>
      <c r="I3" t="s">
        <v>85</v>
      </c>
      <c r="J3" t="s">
        <v>85</v>
      </c>
      <c r="K3" t="s">
        <v>85</v>
      </c>
      <c r="L3" t="s">
        <v>85</v>
      </c>
      <c r="M3" t="s">
        <v>85</v>
      </c>
      <c r="N3" t="s">
        <v>85</v>
      </c>
      <c r="O3" t="s">
        <v>85</v>
      </c>
      <c r="P3" t="s">
        <v>85</v>
      </c>
      <c r="Q3" t="s">
        <v>85</v>
      </c>
    </row>
    <row r="4" spans="1:17">
      <c r="A4" t="s">
        <v>25</v>
      </c>
      <c r="D4">
        <v>0</v>
      </c>
      <c r="E4">
        <v>0</v>
      </c>
      <c r="F4">
        <v>51</v>
      </c>
      <c r="G4">
        <v>41.8</v>
      </c>
      <c r="H4">
        <v>4</v>
      </c>
      <c r="I4">
        <v>30.9</v>
      </c>
      <c r="J4">
        <v>30.9</v>
      </c>
      <c r="K4">
        <v>30.9</v>
      </c>
      <c r="L4">
        <v>30.9</v>
      </c>
      <c r="M4">
        <v>0</v>
      </c>
      <c r="N4">
        <v>0</v>
      </c>
      <c r="O4" t="s">
        <v>87</v>
      </c>
      <c r="P4" t="s">
        <v>87</v>
      </c>
      <c r="Q4" t="s">
        <v>87</v>
      </c>
    </row>
    <row r="5" spans="1:17">
      <c r="A5" t="s">
        <v>28</v>
      </c>
      <c r="D5">
        <v>0</v>
      </c>
      <c r="E5">
        <v>0</v>
      </c>
      <c r="F5">
        <v>560</v>
      </c>
      <c r="G5">
        <v>21.82</v>
      </c>
      <c r="H5">
        <v>5.99</v>
      </c>
      <c r="I5">
        <v>31.4</v>
      </c>
      <c r="J5">
        <v>31.4</v>
      </c>
      <c r="K5">
        <v>31.4</v>
      </c>
      <c r="L5">
        <v>31.4</v>
      </c>
      <c r="M5">
        <v>0</v>
      </c>
      <c r="N5">
        <v>0</v>
      </c>
      <c r="O5" t="s">
        <v>87</v>
      </c>
      <c r="P5" t="s">
        <v>87</v>
      </c>
      <c r="Q5" t="s">
        <v>87</v>
      </c>
    </row>
    <row r="6" spans="1:17">
      <c r="A6" t="s">
        <v>26</v>
      </c>
      <c r="D6">
        <v>0</v>
      </c>
      <c r="E6">
        <v>0</v>
      </c>
      <c r="F6">
        <v>550</v>
      </c>
      <c r="G6">
        <v>19.98</v>
      </c>
      <c r="H6">
        <v>0.76</v>
      </c>
      <c r="I6">
        <v>31.5</v>
      </c>
      <c r="J6">
        <v>31.5</v>
      </c>
      <c r="K6">
        <v>31.5</v>
      </c>
      <c r="L6">
        <v>31.5</v>
      </c>
      <c r="M6">
        <v>0</v>
      </c>
      <c r="N6">
        <v>0</v>
      </c>
      <c r="O6" t="s">
        <v>87</v>
      </c>
      <c r="P6" t="s">
        <v>87</v>
      </c>
      <c r="Q6" t="s">
        <v>87</v>
      </c>
    </row>
    <row r="10" spans="1:17">
      <c r="C10" t="s">
        <v>85</v>
      </c>
    </row>
    <row r="11" spans="1:17">
      <c r="A11" t="s">
        <v>25</v>
      </c>
      <c r="C11">
        <v>30.9</v>
      </c>
    </row>
    <row r="12" spans="1:17">
      <c r="A12" t="s">
        <v>28</v>
      </c>
      <c r="C12">
        <v>31.4</v>
      </c>
    </row>
    <row r="13" spans="1:17">
      <c r="A13" t="s">
        <v>26</v>
      </c>
      <c r="C13">
        <v>31.5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2:AV72"/>
  <sheetViews>
    <sheetView zoomScale="66" zoomScaleNormal="66" workbookViewId="0">
      <selection activeCell="A52" sqref="A52:XFD52"/>
    </sheetView>
  </sheetViews>
  <sheetFormatPr defaultColWidth="8.7109375" defaultRowHeight="12.95"/>
  <cols>
    <col min="1" max="2" width="8.7109375" style="35"/>
    <col min="3" max="3" width="35" style="47" bestFit="1" customWidth="1"/>
    <col min="4" max="4" width="11.7109375" style="47" hidden="1" customWidth="1"/>
    <col min="5" max="5" width="10.42578125" style="47" hidden="1" customWidth="1"/>
    <col min="6" max="6" width="9.42578125" style="47" hidden="1" customWidth="1"/>
    <col min="7" max="7" width="10.42578125" style="47" hidden="1" customWidth="1"/>
    <col min="8" max="8" width="9.42578125" style="47" hidden="1" customWidth="1"/>
    <col min="9" max="9" width="10.42578125" style="47" hidden="1" customWidth="1"/>
    <col min="10" max="10" width="9.42578125" style="47" hidden="1" customWidth="1"/>
    <col min="11" max="11" width="10.42578125" style="47" hidden="1" customWidth="1"/>
    <col min="12" max="12" width="9.42578125" style="47" hidden="1" customWidth="1"/>
    <col min="13" max="13" width="9.42578125" style="47" customWidth="1"/>
    <col min="14" max="38" width="9" style="35" customWidth="1"/>
    <col min="39" max="39" width="18.85546875" style="35" customWidth="1"/>
    <col min="40" max="16384" width="8.7109375" style="35"/>
  </cols>
  <sheetData>
    <row r="2" spans="1:48" ht="20.25" customHeight="1">
      <c r="C2" s="85" t="s">
        <v>88</v>
      </c>
      <c r="D2" s="96" t="s">
        <v>89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8"/>
      <c r="AM2" s="82" t="s">
        <v>90</v>
      </c>
    </row>
    <row r="3" spans="1:48" ht="14.25" customHeight="1">
      <c r="C3" s="85"/>
      <c r="D3" s="99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1"/>
      <c r="AM3" s="82"/>
    </row>
    <row r="4" spans="1:48" ht="26.25" customHeight="1">
      <c r="C4" s="36" t="s">
        <v>91</v>
      </c>
      <c r="D4" s="37">
        <v>8</v>
      </c>
      <c r="E4" s="37">
        <v>10</v>
      </c>
      <c r="F4" s="37">
        <v>12.5</v>
      </c>
      <c r="G4" s="37">
        <v>16</v>
      </c>
      <c r="H4" s="37">
        <v>20</v>
      </c>
      <c r="I4" s="37">
        <v>25</v>
      </c>
      <c r="J4" s="37">
        <v>31.5</v>
      </c>
      <c r="K4" s="37">
        <v>40</v>
      </c>
      <c r="L4" s="37">
        <v>50</v>
      </c>
      <c r="M4" s="37">
        <v>63</v>
      </c>
      <c r="N4" s="37">
        <v>80</v>
      </c>
      <c r="O4" s="37">
        <v>100</v>
      </c>
      <c r="P4" s="37">
        <v>125</v>
      </c>
      <c r="Q4" s="37">
        <v>160</v>
      </c>
      <c r="R4" s="37">
        <v>200</v>
      </c>
      <c r="S4" s="37">
        <v>250</v>
      </c>
      <c r="T4" s="37">
        <v>315</v>
      </c>
      <c r="U4" s="37">
        <v>400</v>
      </c>
      <c r="V4" s="37">
        <v>500</v>
      </c>
      <c r="W4" s="37">
        <v>630</v>
      </c>
      <c r="X4" s="37">
        <v>800</v>
      </c>
      <c r="Y4" s="37" t="s">
        <v>41</v>
      </c>
      <c r="Z4" s="37" t="s">
        <v>46</v>
      </c>
      <c r="AA4" s="37" t="s">
        <v>47</v>
      </c>
      <c r="AB4" s="37" t="s">
        <v>42</v>
      </c>
      <c r="AC4" s="37" t="s">
        <v>48</v>
      </c>
      <c r="AD4" s="37" t="s">
        <v>49</v>
      </c>
      <c r="AE4" s="37" t="s">
        <v>43</v>
      </c>
      <c r="AF4" s="37" t="s">
        <v>50</v>
      </c>
      <c r="AG4" s="37" t="s">
        <v>51</v>
      </c>
      <c r="AH4" s="37" t="s">
        <v>44</v>
      </c>
      <c r="AI4" s="37" t="s">
        <v>52</v>
      </c>
      <c r="AJ4" s="37" t="s">
        <v>53</v>
      </c>
      <c r="AK4" s="37" t="s">
        <v>45</v>
      </c>
      <c r="AL4" s="37" t="s">
        <v>54</v>
      </c>
      <c r="AM4" s="82"/>
    </row>
    <row r="5" spans="1:48">
      <c r="C5" s="38" t="s">
        <v>92</v>
      </c>
      <c r="D5" s="39">
        <f>'Site &amp; NSR'!U24</f>
        <v>70.010299956639813</v>
      </c>
      <c r="E5" s="39">
        <f>'Site &amp; NSR'!V24</f>
        <v>70.410299956639818</v>
      </c>
      <c r="F5" s="39">
        <f>'Site &amp; NSR'!W24</f>
        <v>85.710299956639815</v>
      </c>
      <c r="G5" s="39">
        <f>'Site &amp; NSR'!X24</f>
        <v>79.110299956639807</v>
      </c>
      <c r="H5" s="39">
        <f>'Site &amp; NSR'!Y24</f>
        <v>81.110299956639807</v>
      </c>
      <c r="I5" s="39">
        <f>'Site &amp; NSR'!Z24</f>
        <v>84.910299956639818</v>
      </c>
      <c r="J5" s="39">
        <f>'Site &amp; NSR'!AA24</f>
        <v>86.81029995663981</v>
      </c>
      <c r="K5" s="39">
        <f>'Site &amp; NSR'!AB24</f>
        <v>86.510299956639813</v>
      </c>
      <c r="L5" s="39">
        <f>'Site &amp; NSR'!AC24</f>
        <v>86.910299956639818</v>
      </c>
      <c r="M5" s="39">
        <f>'Site &amp; NSR'!AD24</f>
        <v>88.81029995663981</v>
      </c>
      <c r="N5" s="39">
        <f>'Site &amp; NSR'!AE24</f>
        <v>86.010299956639813</v>
      </c>
      <c r="O5" s="39">
        <f>'Site &amp; NSR'!AF24</f>
        <v>83.710299956639815</v>
      </c>
      <c r="P5" s="39">
        <f>'Site &amp; NSR'!AG24</f>
        <v>86.410299956639818</v>
      </c>
      <c r="Q5" s="39">
        <f>'Site &amp; NSR'!AH24</f>
        <v>88.410299956639818</v>
      </c>
      <c r="R5" s="39">
        <f>'Site &amp; NSR'!AI24</f>
        <v>89.210299956639815</v>
      </c>
      <c r="S5" s="39">
        <f>'Site &amp; NSR'!AJ24</f>
        <v>87.510299956639813</v>
      </c>
      <c r="T5" s="39">
        <f>'Site &amp; NSR'!AK24</f>
        <v>85.710299956639815</v>
      </c>
      <c r="U5" s="39">
        <f>'Site &amp; NSR'!AL24</f>
        <v>86.110299956639807</v>
      </c>
      <c r="V5" s="39">
        <f>'Site &amp; NSR'!AM24</f>
        <v>83.010299956639813</v>
      </c>
      <c r="W5" s="39">
        <f>'Site &amp; NSR'!AN24</f>
        <v>83.610299956639807</v>
      </c>
      <c r="X5" s="39">
        <f>'Site &amp; NSR'!AO24</f>
        <v>83.110299956639807</v>
      </c>
      <c r="Y5" s="39">
        <f>'Site &amp; NSR'!AP24</f>
        <v>84.110299956639807</v>
      </c>
      <c r="Z5" s="39">
        <f>'Site &amp; NSR'!AQ24</f>
        <v>83.710299956639815</v>
      </c>
      <c r="AA5" s="39">
        <f>'Site &amp; NSR'!AR24</f>
        <v>81.510299956639813</v>
      </c>
      <c r="AB5" s="39">
        <f>'Site &amp; NSR'!AS24</f>
        <v>79.910299956639818</v>
      </c>
      <c r="AC5" s="39">
        <f>'Site &amp; NSR'!AT24</f>
        <v>77.210299956639815</v>
      </c>
      <c r="AD5" s="39">
        <f>'Site &amp; NSR'!AU24</f>
        <v>75.610299956639807</v>
      </c>
      <c r="AE5" s="39">
        <f>'Site &amp; NSR'!AV24</f>
        <v>74.910299956639804</v>
      </c>
      <c r="AF5" s="39">
        <f>'Site &amp; NSR'!AW24</f>
        <v>72.210299956639815</v>
      </c>
      <c r="AG5" s="39">
        <f>'Site &amp; NSR'!AX24</f>
        <v>69.010299956639813</v>
      </c>
      <c r="AH5" s="39">
        <f>'Site &amp; NSR'!AY24</f>
        <v>66.710299956639815</v>
      </c>
      <c r="AI5" s="39">
        <f>'Site &amp; NSR'!AZ24</f>
        <v>64.210299956639815</v>
      </c>
      <c r="AJ5" s="39">
        <f>'Site &amp; NSR'!BA24</f>
        <v>60.910299956639811</v>
      </c>
      <c r="AK5" s="39">
        <f>'Site &amp; NSR'!BB24</f>
        <v>57.110299956639814</v>
      </c>
      <c r="AL5" s="39">
        <f>'Site &amp; NSR'!BC24</f>
        <v>53.210299956639815</v>
      </c>
      <c r="AM5" s="40">
        <f>10*LOG((10^(D5/10)+10^(E5/10)+10^(F5/10)+10^(G5/10)+10^(H5/10)+10^(I5/10)+10^(J5/10)+10^(K5/10)+10^(L5/10)+10^(M5/10)+10^(N5/10)+10^(O5/10)+10^(P5/10)+10^(Q5/10)+10^(R5/10)+10^(S5/10)+10^(T5/10)+10^(U5/10)+10^(V5/10)+10^(W5/10)+10^(X5/10)+10^(Y5/10)+10^(Z5/10)+10^(AA5/10)+10^(AB5/10)+10^(AC5/10)+10^(AD5/10)+10^(AE5/10)+10^(AF5/10)+10^(AG5/10)+10^(AH5/10)+10^(AI5/10)+10^(AJ5/10)+10^(AK5/10)+10^(AL5/10)))</f>
        <v>99.322804418438352</v>
      </c>
      <c r="AN5" s="41"/>
      <c r="AO5" s="42"/>
      <c r="AP5" s="42"/>
      <c r="AQ5" s="42"/>
      <c r="AR5" s="42"/>
      <c r="AS5" s="42"/>
      <c r="AT5" s="42"/>
      <c r="AU5" s="42"/>
      <c r="AV5" s="42"/>
    </row>
    <row r="6" spans="1:48">
      <c r="C6" s="38" t="s">
        <v>93</v>
      </c>
      <c r="D6" s="39">
        <f t="shared" ref="D6:AL6" si="0">D5+D$55</f>
        <v>-7.5897000433601818</v>
      </c>
      <c r="E6" s="39">
        <f t="shared" si="0"/>
        <v>1.0299956639812535E-2</v>
      </c>
      <c r="F6" s="39">
        <f t="shared" si="0"/>
        <v>22.110299956639814</v>
      </c>
      <c r="G6" s="39">
        <f t="shared" si="0"/>
        <v>22.710299956639808</v>
      </c>
      <c r="H6" s="39">
        <f t="shared" si="0"/>
        <v>30.710299956639808</v>
      </c>
      <c r="I6" s="39">
        <f t="shared" si="0"/>
        <v>40.110299956639821</v>
      </c>
      <c r="J6" s="39">
        <f t="shared" si="0"/>
        <v>47.31029995663981</v>
      </c>
      <c r="K6" s="39">
        <f t="shared" si="0"/>
        <v>52.010299956639813</v>
      </c>
      <c r="L6" s="39">
        <f t="shared" si="0"/>
        <v>56.710299956639815</v>
      </c>
      <c r="M6" s="39">
        <f t="shared" si="0"/>
        <v>62.610299956639807</v>
      </c>
      <c r="N6" s="39">
        <f t="shared" si="0"/>
        <v>63.510299956639813</v>
      </c>
      <c r="O6" s="39">
        <f t="shared" si="0"/>
        <v>64.610299956639807</v>
      </c>
      <c r="P6" s="39">
        <f t="shared" si="0"/>
        <v>70.310299956639824</v>
      </c>
      <c r="Q6" s="39">
        <f t="shared" si="0"/>
        <v>75.010299956639813</v>
      </c>
      <c r="R6" s="39">
        <f t="shared" si="0"/>
        <v>78.31029995663981</v>
      </c>
      <c r="S6" s="39">
        <f t="shared" si="0"/>
        <v>78.910299956639818</v>
      </c>
      <c r="T6" s="39">
        <f t="shared" si="0"/>
        <v>79.110299956639821</v>
      </c>
      <c r="U6" s="39">
        <f t="shared" si="0"/>
        <v>81.31029995663981</v>
      </c>
      <c r="V6" s="39">
        <f t="shared" si="0"/>
        <v>79.81029995663981</v>
      </c>
      <c r="W6" s="39">
        <f t="shared" si="0"/>
        <v>81.710299956639801</v>
      </c>
      <c r="X6" s="39">
        <f t="shared" si="0"/>
        <v>82.31029995663981</v>
      </c>
      <c r="Y6" s="39">
        <f t="shared" si="0"/>
        <v>84.110299956639807</v>
      </c>
      <c r="Z6" s="39">
        <f t="shared" si="0"/>
        <v>84.31029995663981</v>
      </c>
      <c r="AA6" s="39">
        <f t="shared" si="0"/>
        <v>82.510299956639813</v>
      </c>
      <c r="AB6" s="39">
        <f t="shared" si="0"/>
        <v>81.110299956639821</v>
      </c>
      <c r="AC6" s="39">
        <f t="shared" si="0"/>
        <v>78.510299956639813</v>
      </c>
      <c r="AD6" s="39">
        <f t="shared" si="0"/>
        <v>76.81029995663981</v>
      </c>
      <c r="AE6" s="39">
        <f t="shared" si="0"/>
        <v>75.910299956639804</v>
      </c>
      <c r="AF6" s="39">
        <f t="shared" si="0"/>
        <v>72.710299956639815</v>
      </c>
      <c r="AG6" s="39">
        <f t="shared" si="0"/>
        <v>68.910299956639818</v>
      </c>
      <c r="AH6" s="39">
        <f t="shared" si="0"/>
        <v>65.610299956639821</v>
      </c>
      <c r="AI6" s="39">
        <f t="shared" si="0"/>
        <v>61.710299956639815</v>
      </c>
      <c r="AJ6" s="39">
        <f t="shared" si="0"/>
        <v>56.610299956639814</v>
      </c>
      <c r="AK6" s="39">
        <f t="shared" si="0"/>
        <v>50.410299956639811</v>
      </c>
      <c r="AL6" s="39">
        <f t="shared" si="0"/>
        <v>43.910299956639818</v>
      </c>
      <c r="AM6" s="40">
        <f>10*LOG((10^(D6/10)+10^(E6/10)+10^(F6/10)+10^(G6/10)+10^(H6/10)+10^(I6/10)+10^(J6/10)+10^(K6/10)+10^(L6/10)+10^(M6/10)+10^(N6/10)+10^(O6/10)+10^(P6/10)+10^(Q6/10)+10^(R6/10)+10^(S6/10)+10^(T6/10)+10^(U6/10)+10^(V6/10)+10^(W6/10)+10^(X6/10)+10^(Y6/10)+10^(Z6/10)+10^(AA6/10)+10^(AB6/10)+10^(AC6/10)+10^(AD6/10)+10^(AE6/10)+10^(AF6/10)+10^(AG6/10)+10^(AH6/10)+10^(AI6/10)+10^(AJ6/10)+10^(AK6/10)+10^(AL6/10)))</f>
        <v>92.675231058771033</v>
      </c>
    </row>
    <row r="7" spans="1:48">
      <c r="B7" s="35">
        <v>2</v>
      </c>
      <c r="C7" s="38" t="s">
        <v>94</v>
      </c>
      <c r="D7" s="38">
        <f t="shared" ref="D7:AL7" si="1">$B$7</f>
        <v>2</v>
      </c>
      <c r="E7" s="38">
        <f t="shared" si="1"/>
        <v>2</v>
      </c>
      <c r="F7" s="38">
        <f t="shared" si="1"/>
        <v>2</v>
      </c>
      <c r="G7" s="38">
        <f t="shared" si="1"/>
        <v>2</v>
      </c>
      <c r="H7" s="38">
        <f t="shared" si="1"/>
        <v>2</v>
      </c>
      <c r="I7" s="38">
        <f t="shared" si="1"/>
        <v>2</v>
      </c>
      <c r="J7" s="38">
        <f t="shared" si="1"/>
        <v>2</v>
      </c>
      <c r="K7" s="38">
        <f t="shared" si="1"/>
        <v>2</v>
      </c>
      <c r="L7" s="38">
        <f t="shared" si="1"/>
        <v>2</v>
      </c>
      <c r="M7" s="38">
        <f t="shared" si="1"/>
        <v>2</v>
      </c>
      <c r="N7" s="38">
        <f t="shared" si="1"/>
        <v>2</v>
      </c>
      <c r="O7" s="38">
        <f t="shared" si="1"/>
        <v>2</v>
      </c>
      <c r="P7" s="38">
        <f t="shared" si="1"/>
        <v>2</v>
      </c>
      <c r="Q7" s="38">
        <f t="shared" si="1"/>
        <v>2</v>
      </c>
      <c r="R7" s="38">
        <f t="shared" si="1"/>
        <v>2</v>
      </c>
      <c r="S7" s="38">
        <f t="shared" si="1"/>
        <v>2</v>
      </c>
      <c r="T7" s="38">
        <f t="shared" si="1"/>
        <v>2</v>
      </c>
      <c r="U7" s="38">
        <f t="shared" si="1"/>
        <v>2</v>
      </c>
      <c r="V7" s="38">
        <f t="shared" si="1"/>
        <v>2</v>
      </c>
      <c r="W7" s="38">
        <f t="shared" si="1"/>
        <v>2</v>
      </c>
      <c r="X7" s="38">
        <f t="shared" si="1"/>
        <v>2</v>
      </c>
      <c r="Y7" s="38">
        <f t="shared" si="1"/>
        <v>2</v>
      </c>
      <c r="Z7" s="38">
        <f t="shared" si="1"/>
        <v>2</v>
      </c>
      <c r="AA7" s="38">
        <f t="shared" si="1"/>
        <v>2</v>
      </c>
      <c r="AB7" s="38">
        <f t="shared" si="1"/>
        <v>2</v>
      </c>
      <c r="AC7" s="38">
        <f t="shared" si="1"/>
        <v>2</v>
      </c>
      <c r="AD7" s="38">
        <f t="shared" si="1"/>
        <v>2</v>
      </c>
      <c r="AE7" s="38">
        <f t="shared" si="1"/>
        <v>2</v>
      </c>
      <c r="AF7" s="38">
        <f t="shared" si="1"/>
        <v>2</v>
      </c>
      <c r="AG7" s="38">
        <f t="shared" si="1"/>
        <v>2</v>
      </c>
      <c r="AH7" s="38">
        <f t="shared" si="1"/>
        <v>2</v>
      </c>
      <c r="AI7" s="38">
        <f t="shared" si="1"/>
        <v>2</v>
      </c>
      <c r="AJ7" s="38">
        <f t="shared" si="1"/>
        <v>2</v>
      </c>
      <c r="AK7" s="38">
        <f t="shared" si="1"/>
        <v>2</v>
      </c>
      <c r="AL7" s="38">
        <f t="shared" si="1"/>
        <v>2</v>
      </c>
      <c r="AM7" s="40">
        <f>AVERAGE(D7:AL7)</f>
        <v>2</v>
      </c>
    </row>
    <row r="8" spans="1:48">
      <c r="A8" s="35">
        <v>79</v>
      </c>
      <c r="B8" s="35">
        <v>94</v>
      </c>
      <c r="C8" s="38" t="s">
        <v>95</v>
      </c>
      <c r="D8" s="40">
        <f t="shared" ref="D8:AL8" si="2">-20*LOG($B$8)+10*LOG(D7)-11</f>
        <v>-47.452257115354158</v>
      </c>
      <c r="E8" s="40">
        <f t="shared" si="2"/>
        <v>-47.452257115354158</v>
      </c>
      <c r="F8" s="40">
        <f t="shared" si="2"/>
        <v>-47.452257115354158</v>
      </c>
      <c r="G8" s="40">
        <f t="shared" si="2"/>
        <v>-47.452257115354158</v>
      </c>
      <c r="H8" s="40">
        <f t="shared" si="2"/>
        <v>-47.452257115354158</v>
      </c>
      <c r="I8" s="40">
        <f t="shared" si="2"/>
        <v>-47.452257115354158</v>
      </c>
      <c r="J8" s="40">
        <f t="shared" si="2"/>
        <v>-47.452257115354158</v>
      </c>
      <c r="K8" s="40">
        <f t="shared" si="2"/>
        <v>-47.452257115354158</v>
      </c>
      <c r="L8" s="40">
        <f t="shared" si="2"/>
        <v>-47.452257115354158</v>
      </c>
      <c r="M8" s="40">
        <f t="shared" si="2"/>
        <v>-47.452257115354158</v>
      </c>
      <c r="N8" s="40">
        <f t="shared" si="2"/>
        <v>-47.452257115354158</v>
      </c>
      <c r="O8" s="40">
        <f t="shared" si="2"/>
        <v>-47.452257115354158</v>
      </c>
      <c r="P8" s="40">
        <f t="shared" si="2"/>
        <v>-47.452257115354158</v>
      </c>
      <c r="Q8" s="40">
        <f t="shared" si="2"/>
        <v>-47.452257115354158</v>
      </c>
      <c r="R8" s="40">
        <f t="shared" si="2"/>
        <v>-47.452257115354158</v>
      </c>
      <c r="S8" s="40">
        <f t="shared" si="2"/>
        <v>-47.452257115354158</v>
      </c>
      <c r="T8" s="40">
        <f t="shared" si="2"/>
        <v>-47.452257115354158</v>
      </c>
      <c r="U8" s="40">
        <f t="shared" si="2"/>
        <v>-47.452257115354158</v>
      </c>
      <c r="V8" s="40">
        <f t="shared" si="2"/>
        <v>-47.452257115354158</v>
      </c>
      <c r="W8" s="40">
        <f t="shared" si="2"/>
        <v>-47.452257115354158</v>
      </c>
      <c r="X8" s="40">
        <f t="shared" si="2"/>
        <v>-47.452257115354158</v>
      </c>
      <c r="Y8" s="40">
        <f t="shared" si="2"/>
        <v>-47.452257115354158</v>
      </c>
      <c r="Z8" s="40">
        <f t="shared" si="2"/>
        <v>-47.452257115354158</v>
      </c>
      <c r="AA8" s="40">
        <f t="shared" si="2"/>
        <v>-47.452257115354158</v>
      </c>
      <c r="AB8" s="40">
        <f t="shared" si="2"/>
        <v>-47.452257115354158</v>
      </c>
      <c r="AC8" s="40">
        <f t="shared" si="2"/>
        <v>-47.452257115354158</v>
      </c>
      <c r="AD8" s="40">
        <f t="shared" si="2"/>
        <v>-47.452257115354158</v>
      </c>
      <c r="AE8" s="40">
        <f t="shared" si="2"/>
        <v>-47.452257115354158</v>
      </c>
      <c r="AF8" s="40">
        <f t="shared" si="2"/>
        <v>-47.452257115354158</v>
      </c>
      <c r="AG8" s="40">
        <f t="shared" si="2"/>
        <v>-47.452257115354158</v>
      </c>
      <c r="AH8" s="40">
        <f t="shared" si="2"/>
        <v>-47.452257115354158</v>
      </c>
      <c r="AI8" s="40">
        <f t="shared" si="2"/>
        <v>-47.452257115354158</v>
      </c>
      <c r="AJ8" s="40">
        <f t="shared" si="2"/>
        <v>-47.452257115354158</v>
      </c>
      <c r="AK8" s="40">
        <f t="shared" si="2"/>
        <v>-47.452257115354158</v>
      </c>
      <c r="AL8" s="40">
        <f t="shared" si="2"/>
        <v>-47.452257115354158</v>
      </c>
      <c r="AM8" s="40">
        <f>AVERAGE(D8:AL8)</f>
        <v>-47.452257115354136</v>
      </c>
    </row>
    <row r="9" spans="1:48">
      <c r="B9" s="35">
        <v>0</v>
      </c>
      <c r="C9" s="38" t="s">
        <v>96</v>
      </c>
      <c r="D9" s="40">
        <f>$B$9</f>
        <v>0</v>
      </c>
      <c r="E9" s="40">
        <f t="shared" ref="E9:AL9" si="3">$B$9</f>
        <v>0</v>
      </c>
      <c r="F9" s="40">
        <f t="shared" si="3"/>
        <v>0</v>
      </c>
      <c r="G9" s="40">
        <f t="shared" si="3"/>
        <v>0</v>
      </c>
      <c r="H9" s="40">
        <f t="shared" si="3"/>
        <v>0</v>
      </c>
      <c r="I9" s="40">
        <f t="shared" si="3"/>
        <v>0</v>
      </c>
      <c r="J9" s="40">
        <f t="shared" si="3"/>
        <v>0</v>
      </c>
      <c r="K9" s="40">
        <f t="shared" si="3"/>
        <v>0</v>
      </c>
      <c r="L9" s="40">
        <f t="shared" si="3"/>
        <v>0</v>
      </c>
      <c r="M9" s="40">
        <f t="shared" si="3"/>
        <v>0</v>
      </c>
      <c r="N9" s="40">
        <f t="shared" si="3"/>
        <v>0</v>
      </c>
      <c r="O9" s="40">
        <f t="shared" si="3"/>
        <v>0</v>
      </c>
      <c r="P9" s="40">
        <f t="shared" si="3"/>
        <v>0</v>
      </c>
      <c r="Q9" s="40">
        <f t="shared" si="3"/>
        <v>0</v>
      </c>
      <c r="R9" s="40">
        <f t="shared" si="3"/>
        <v>0</v>
      </c>
      <c r="S9" s="40">
        <f t="shared" si="3"/>
        <v>0</v>
      </c>
      <c r="T9" s="40">
        <f t="shared" si="3"/>
        <v>0</v>
      </c>
      <c r="U9" s="40">
        <f t="shared" si="3"/>
        <v>0</v>
      </c>
      <c r="V9" s="40">
        <f t="shared" si="3"/>
        <v>0</v>
      </c>
      <c r="W9" s="40">
        <f t="shared" si="3"/>
        <v>0</v>
      </c>
      <c r="X9" s="40">
        <f t="shared" si="3"/>
        <v>0</v>
      </c>
      <c r="Y9" s="40">
        <f t="shared" si="3"/>
        <v>0</v>
      </c>
      <c r="Z9" s="40">
        <f t="shared" si="3"/>
        <v>0</v>
      </c>
      <c r="AA9" s="40">
        <f t="shared" si="3"/>
        <v>0</v>
      </c>
      <c r="AB9" s="40">
        <f t="shared" si="3"/>
        <v>0</v>
      </c>
      <c r="AC9" s="40">
        <f t="shared" si="3"/>
        <v>0</v>
      </c>
      <c r="AD9" s="40">
        <f t="shared" si="3"/>
        <v>0</v>
      </c>
      <c r="AE9" s="40">
        <f t="shared" si="3"/>
        <v>0</v>
      </c>
      <c r="AF9" s="40">
        <f t="shared" si="3"/>
        <v>0</v>
      </c>
      <c r="AG9" s="40">
        <f t="shared" si="3"/>
        <v>0</v>
      </c>
      <c r="AH9" s="40">
        <f t="shared" si="3"/>
        <v>0</v>
      </c>
      <c r="AI9" s="40">
        <f t="shared" si="3"/>
        <v>0</v>
      </c>
      <c r="AJ9" s="40">
        <f t="shared" si="3"/>
        <v>0</v>
      </c>
      <c r="AK9" s="40">
        <f t="shared" si="3"/>
        <v>0</v>
      </c>
      <c r="AL9" s="40">
        <f t="shared" si="3"/>
        <v>0</v>
      </c>
      <c r="AM9" s="40">
        <f>AVERAGE(D9:AL9)</f>
        <v>0</v>
      </c>
    </row>
    <row r="10" spans="1:48">
      <c r="B10" s="35">
        <v>0</v>
      </c>
      <c r="C10" s="38" t="s">
        <v>97</v>
      </c>
      <c r="D10" s="40">
        <f>$B$10</f>
        <v>0</v>
      </c>
      <c r="E10" s="40">
        <f t="shared" ref="E10:AL10" si="4">$B$10</f>
        <v>0</v>
      </c>
      <c r="F10" s="40">
        <f t="shared" si="4"/>
        <v>0</v>
      </c>
      <c r="G10" s="40">
        <f t="shared" si="4"/>
        <v>0</v>
      </c>
      <c r="H10" s="40">
        <f t="shared" si="4"/>
        <v>0</v>
      </c>
      <c r="I10" s="40">
        <f t="shared" si="4"/>
        <v>0</v>
      </c>
      <c r="J10" s="40">
        <f t="shared" si="4"/>
        <v>0</v>
      </c>
      <c r="K10" s="40">
        <f t="shared" si="4"/>
        <v>0</v>
      </c>
      <c r="L10" s="40">
        <f t="shared" si="4"/>
        <v>0</v>
      </c>
      <c r="M10" s="40">
        <f t="shared" si="4"/>
        <v>0</v>
      </c>
      <c r="N10" s="40">
        <f t="shared" si="4"/>
        <v>0</v>
      </c>
      <c r="O10" s="40">
        <f t="shared" si="4"/>
        <v>0</v>
      </c>
      <c r="P10" s="40">
        <f t="shared" si="4"/>
        <v>0</v>
      </c>
      <c r="Q10" s="40">
        <f t="shared" si="4"/>
        <v>0</v>
      </c>
      <c r="R10" s="40">
        <f t="shared" si="4"/>
        <v>0</v>
      </c>
      <c r="S10" s="40">
        <f t="shared" si="4"/>
        <v>0</v>
      </c>
      <c r="T10" s="40">
        <f t="shared" si="4"/>
        <v>0</v>
      </c>
      <c r="U10" s="40">
        <f t="shared" si="4"/>
        <v>0</v>
      </c>
      <c r="V10" s="40">
        <f t="shared" si="4"/>
        <v>0</v>
      </c>
      <c r="W10" s="40">
        <f t="shared" si="4"/>
        <v>0</v>
      </c>
      <c r="X10" s="40">
        <f t="shared" si="4"/>
        <v>0</v>
      </c>
      <c r="Y10" s="40">
        <f t="shared" si="4"/>
        <v>0</v>
      </c>
      <c r="Z10" s="40">
        <f t="shared" si="4"/>
        <v>0</v>
      </c>
      <c r="AA10" s="40">
        <f t="shared" si="4"/>
        <v>0</v>
      </c>
      <c r="AB10" s="40">
        <f t="shared" si="4"/>
        <v>0</v>
      </c>
      <c r="AC10" s="40">
        <f t="shared" si="4"/>
        <v>0</v>
      </c>
      <c r="AD10" s="40">
        <f t="shared" si="4"/>
        <v>0</v>
      </c>
      <c r="AE10" s="40">
        <f t="shared" si="4"/>
        <v>0</v>
      </c>
      <c r="AF10" s="40">
        <f t="shared" si="4"/>
        <v>0</v>
      </c>
      <c r="AG10" s="40">
        <f t="shared" si="4"/>
        <v>0</v>
      </c>
      <c r="AH10" s="40">
        <f t="shared" si="4"/>
        <v>0</v>
      </c>
      <c r="AI10" s="40">
        <f t="shared" si="4"/>
        <v>0</v>
      </c>
      <c r="AJ10" s="40">
        <f t="shared" si="4"/>
        <v>0</v>
      </c>
      <c r="AK10" s="40">
        <f t="shared" si="4"/>
        <v>0</v>
      </c>
      <c r="AL10" s="40">
        <f t="shared" si="4"/>
        <v>0</v>
      </c>
      <c r="AM10" s="40">
        <f>AVERAGE(D10:AL10)</f>
        <v>0</v>
      </c>
    </row>
    <row r="11" spans="1:48">
      <c r="C11" s="38" t="s">
        <v>98</v>
      </c>
      <c r="D11" s="40">
        <f>D6+D8+D9+D10</f>
        <v>-55.041957158714339</v>
      </c>
      <c r="E11" s="40">
        <f t="shared" ref="E11:AL11" si="5">E6+E8+E9+E10</f>
        <v>-47.441957158714345</v>
      </c>
      <c r="F11" s="40">
        <f t="shared" si="5"/>
        <v>-25.341957158714344</v>
      </c>
      <c r="G11" s="40">
        <f t="shared" si="5"/>
        <v>-24.741957158714349</v>
      </c>
      <c r="H11" s="40">
        <f t="shared" si="5"/>
        <v>-16.741957158714349</v>
      </c>
      <c r="I11" s="40">
        <f t="shared" si="5"/>
        <v>-7.3419571587143366</v>
      </c>
      <c r="J11" s="40">
        <f t="shared" si="5"/>
        <v>-0.141957158714348</v>
      </c>
      <c r="K11" s="40">
        <f t="shared" si="5"/>
        <v>4.5580428412856548</v>
      </c>
      <c r="L11" s="40">
        <f t="shared" si="5"/>
        <v>9.2580428412856577</v>
      </c>
      <c r="M11" s="40">
        <f t="shared" si="5"/>
        <v>15.158042841285649</v>
      </c>
      <c r="N11" s="40">
        <f t="shared" si="5"/>
        <v>16.058042841285655</v>
      </c>
      <c r="O11" s="40">
        <f t="shared" si="5"/>
        <v>17.158042841285649</v>
      </c>
      <c r="P11" s="40">
        <f t="shared" si="5"/>
        <v>22.858042841285666</v>
      </c>
      <c r="Q11" s="40">
        <f t="shared" si="5"/>
        <v>27.558042841285655</v>
      </c>
      <c r="R11" s="40">
        <f t="shared" si="5"/>
        <v>30.858042841285652</v>
      </c>
      <c r="S11" s="40">
        <f t="shared" si="5"/>
        <v>31.458042841285661</v>
      </c>
      <c r="T11" s="40">
        <f t="shared" si="5"/>
        <v>31.658042841285663</v>
      </c>
      <c r="U11" s="40">
        <f t="shared" si="5"/>
        <v>33.858042841285652</v>
      </c>
      <c r="V11" s="40">
        <f t="shared" si="5"/>
        <v>32.358042841285652</v>
      </c>
      <c r="W11" s="40">
        <f t="shared" si="5"/>
        <v>34.258042841285643</v>
      </c>
      <c r="X11" s="40">
        <f t="shared" si="5"/>
        <v>34.858042841285652</v>
      </c>
      <c r="Y11" s="40">
        <f t="shared" si="5"/>
        <v>36.658042841285649</v>
      </c>
      <c r="Z11" s="40">
        <f t="shared" si="5"/>
        <v>36.858042841285652</v>
      </c>
      <c r="AA11" s="40">
        <f t="shared" si="5"/>
        <v>35.058042841285655</v>
      </c>
      <c r="AB11" s="40">
        <f t="shared" si="5"/>
        <v>33.658042841285663</v>
      </c>
      <c r="AC11" s="40">
        <f t="shared" si="5"/>
        <v>31.058042841285655</v>
      </c>
      <c r="AD11" s="40">
        <f t="shared" si="5"/>
        <v>29.358042841285652</v>
      </c>
      <c r="AE11" s="40">
        <f t="shared" si="5"/>
        <v>28.458042841285646</v>
      </c>
      <c r="AF11" s="40">
        <f t="shared" si="5"/>
        <v>25.258042841285658</v>
      </c>
      <c r="AG11" s="40">
        <f t="shared" si="5"/>
        <v>21.458042841285661</v>
      </c>
      <c r="AH11" s="40">
        <f t="shared" si="5"/>
        <v>18.158042841285663</v>
      </c>
      <c r="AI11" s="40">
        <f t="shared" si="5"/>
        <v>14.258042841285658</v>
      </c>
      <c r="AJ11" s="40">
        <f t="shared" si="5"/>
        <v>9.1580428412856563</v>
      </c>
      <c r="AK11" s="40">
        <f t="shared" si="5"/>
        <v>2.9580428412856534</v>
      </c>
      <c r="AL11" s="40">
        <f t="shared" si="5"/>
        <v>-3.5419571587143395</v>
      </c>
      <c r="AM11" s="40">
        <f>10*LOG((10^(D11/10)+10^(E11/10)+10^(F11/10)+10^(G11/10)+10^(H11/10)+10^(I11/10)+10^(J11/10)+10^(K11/10)+10^(L11/10)+10^(M11/10)+10^(N11/10)+10^(O11/10)+10^(P11/10)+10^(Q11/10)+10^(R11/10)+10^(S11/10)+10^(T11/10)+10^(U11/10)+10^(V11/10)+10^(W11/10)+10^(X11/10)+10^(Y11/10)+10^(Z11/10)+10^(AA11/10)+10^(AB11/10)+10^(AC11/10)+10^(AD11/10)+10^(AE11/10)+10^(AF11/10)+10^(AG11/10)+10^(AH11/10)+10^(AI11/10)+10^(AJ11/10)+10^(AK11/10)+10^(AL11/10)))</f>
        <v>45.222973943416882</v>
      </c>
    </row>
    <row r="12" spans="1:48" ht="15">
      <c r="C12" s="102" t="s">
        <v>99</v>
      </c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4"/>
      <c r="AK12" s="105">
        <f>10*LOG((10^(D11/10)+10^(E11/10)+10^(F11/10)+10^(G11/10)+10^(H11/10)+10^(I11/10)+10^(J11/10)+10^(K11/10)+10^(L11/10)+10^(M11/10)+10^(N11/10)+10^(O11/10)+10^(P11/10)+10^(Q11/10)+10^(R11/10)+10^(S11/10)+10^(T11/10)+10^(U11/10)+10^(V11/10)+10^(W11/10)+10^(X11/10)+10^(Y11/10)+10^(Z11/10)+10^(AA11/10)+10^(AB11/10)+10^(AC11/10)+10^(AD11/10)+10^(AE11/10)+10^(AF11/10)+10^(AG11/10)+10^(AH11/10)+10^(AI11/10)+10^(AJ11/10)+10^(AK11/10)+10^(AL11/10)))</f>
        <v>45.222973943416882</v>
      </c>
      <c r="AL12" s="106"/>
    </row>
    <row r="13" spans="1:48" ht="25.5" customHeight="1">
      <c r="C13" s="43" t="s">
        <v>18</v>
      </c>
      <c r="D13" s="37">
        <v>8</v>
      </c>
      <c r="E13" s="37">
        <v>10</v>
      </c>
      <c r="F13" s="37">
        <v>12.5</v>
      </c>
      <c r="G13" s="37">
        <v>16</v>
      </c>
      <c r="H13" s="37">
        <v>20</v>
      </c>
      <c r="I13" s="37">
        <v>25</v>
      </c>
      <c r="J13" s="37">
        <v>31.5</v>
      </c>
      <c r="K13" s="37">
        <v>40</v>
      </c>
      <c r="L13" s="37">
        <v>50</v>
      </c>
      <c r="M13" s="37">
        <v>63</v>
      </c>
      <c r="N13" s="37">
        <v>80</v>
      </c>
      <c r="O13" s="37">
        <v>100</v>
      </c>
      <c r="P13" s="37">
        <v>125</v>
      </c>
      <c r="Q13" s="37">
        <v>160</v>
      </c>
      <c r="R13" s="37">
        <v>200</v>
      </c>
      <c r="S13" s="37">
        <v>250</v>
      </c>
      <c r="T13" s="37">
        <v>315</v>
      </c>
      <c r="U13" s="37">
        <v>400</v>
      </c>
      <c r="V13" s="37">
        <v>500</v>
      </c>
      <c r="W13" s="37">
        <v>630</v>
      </c>
      <c r="X13" s="37">
        <v>800</v>
      </c>
      <c r="Y13" s="37" t="s">
        <v>41</v>
      </c>
      <c r="Z13" s="37" t="s">
        <v>46</v>
      </c>
      <c r="AA13" s="37" t="s">
        <v>47</v>
      </c>
      <c r="AB13" s="37" t="s">
        <v>42</v>
      </c>
      <c r="AC13" s="37" t="s">
        <v>48</v>
      </c>
      <c r="AD13" s="37" t="s">
        <v>49</v>
      </c>
      <c r="AE13" s="37" t="s">
        <v>43</v>
      </c>
      <c r="AF13" s="37" t="s">
        <v>50</v>
      </c>
      <c r="AG13" s="37" t="s">
        <v>51</v>
      </c>
      <c r="AH13" s="37" t="s">
        <v>44</v>
      </c>
      <c r="AI13" s="37" t="s">
        <v>52</v>
      </c>
      <c r="AJ13" s="37" t="s">
        <v>53</v>
      </c>
      <c r="AK13" s="37" t="s">
        <v>45</v>
      </c>
      <c r="AL13" s="37" t="s">
        <v>54</v>
      </c>
    </row>
    <row r="14" spans="1:48">
      <c r="C14" s="38" t="s">
        <v>92</v>
      </c>
      <c r="D14" s="39">
        <f>'Site &amp; NSR'!U29</f>
        <v>74.210299956639815</v>
      </c>
      <c r="E14" s="39">
        <f>'Site &amp; NSR'!V29</f>
        <v>69.010299956639813</v>
      </c>
      <c r="F14" s="39">
        <f>'Site &amp; NSR'!W29</f>
        <v>72.610299956639807</v>
      </c>
      <c r="G14" s="39">
        <f>'Site &amp; NSR'!X29</f>
        <v>70.910299956639818</v>
      </c>
      <c r="H14" s="39">
        <f>'Site &amp; NSR'!Y29</f>
        <v>74.410299956639804</v>
      </c>
      <c r="I14" s="39">
        <f>'Site &amp; NSR'!Z29</f>
        <v>83.010299956639813</v>
      </c>
      <c r="J14" s="39">
        <f>'Site &amp; NSR'!AA29</f>
        <v>78.31029995663981</v>
      </c>
      <c r="K14" s="39">
        <f>'Site &amp; NSR'!AB29</f>
        <v>82.610299956639807</v>
      </c>
      <c r="L14" s="39">
        <f>'Site &amp; NSR'!AC29</f>
        <v>92.31029995663981</v>
      </c>
      <c r="M14" s="39">
        <f>'Site &amp; NSR'!AD29</f>
        <v>85.210299956639815</v>
      </c>
      <c r="N14" s="39">
        <f>'Site &amp; NSR'!AE29</f>
        <v>87.710299956639815</v>
      </c>
      <c r="O14" s="39">
        <f>'Site &amp; NSR'!AF29</f>
        <v>90.31029995663981</v>
      </c>
      <c r="P14" s="39">
        <f>'Site &amp; NSR'!AG29</f>
        <v>80.510299956639813</v>
      </c>
      <c r="Q14" s="39">
        <f>'Site &amp; NSR'!AH29</f>
        <v>80.510299956639813</v>
      </c>
      <c r="R14" s="39">
        <f>'Site &amp; NSR'!AI29</f>
        <v>81.210299956639815</v>
      </c>
      <c r="S14" s="39">
        <f>'Site &amp; NSR'!AJ29</f>
        <v>82.31029995663981</v>
      </c>
      <c r="T14" s="39">
        <f>'Site &amp; NSR'!AK29</f>
        <v>86.610299956639807</v>
      </c>
      <c r="U14" s="39">
        <f>'Site &amp; NSR'!AL29</f>
        <v>79.010299956639813</v>
      </c>
      <c r="V14" s="39">
        <f>'Site &amp; NSR'!AM29</f>
        <v>76.910299956639804</v>
      </c>
      <c r="W14" s="39">
        <f>'Site &amp; NSR'!AN29</f>
        <v>81.410299956639818</v>
      </c>
      <c r="X14" s="39">
        <f>'Site &amp; NSR'!AO29</f>
        <v>79.510299956639813</v>
      </c>
      <c r="Y14" s="39">
        <f>'Site &amp; NSR'!AP29</f>
        <v>79.410299956639818</v>
      </c>
      <c r="Z14" s="39">
        <f>'Site &amp; NSR'!AQ29</f>
        <v>87.710299956639815</v>
      </c>
      <c r="AA14" s="39">
        <f>'Site &amp; NSR'!AR29</f>
        <v>82.910299956639818</v>
      </c>
      <c r="AB14" s="39">
        <f>'Site &amp; NSR'!AS29</f>
        <v>80.510299956639813</v>
      </c>
      <c r="AC14" s="39">
        <f>'Site &amp; NSR'!AT29</f>
        <v>82.81029995663981</v>
      </c>
      <c r="AD14" s="39">
        <f>'Site &amp; NSR'!AU29</f>
        <v>76.910299956639804</v>
      </c>
      <c r="AE14" s="39">
        <f>'Site &amp; NSR'!AV29</f>
        <v>75.610299956639807</v>
      </c>
      <c r="AF14" s="39">
        <f>'Site &amp; NSR'!AW29</f>
        <v>70.510299956639813</v>
      </c>
      <c r="AG14" s="39">
        <f>'Site &amp; NSR'!AX29</f>
        <v>66.510299956639813</v>
      </c>
      <c r="AH14" s="39">
        <f>'Site &amp; NSR'!AY29</f>
        <v>61.710299956639815</v>
      </c>
      <c r="AI14" s="39">
        <f>'Site &amp; NSR'!AZ29</f>
        <v>56.210299956639815</v>
      </c>
      <c r="AJ14" s="39">
        <f>'Site &amp; NSR'!BA29</f>
        <v>53.110299956639814</v>
      </c>
      <c r="AK14" s="39">
        <f>'Site &amp; NSR'!BB29</f>
        <v>49.910299956639811</v>
      </c>
      <c r="AL14" s="39">
        <f>'Site &amp; NSR'!BC29</f>
        <v>49.410299956639811</v>
      </c>
      <c r="AM14" s="40">
        <f>10*LOG((10^(D14/10)+10^(E14/10)+10^(F14/10)+10^(G14/10)+10^(H14/10)+10^(I14/10)+10^(J14/10)+10^(K14/10)+10^(L14/10)+10^(M14/10)+10^(N14/10)+10^(O14/10)+10^(P14/10)+10^(Q14/10)+10^(R14/10)+10^(S14/10)+10^(T14/10)+10^(U14/10)+10^(V14/10)+10^(W14/10)+10^(X14/10)+10^(Y14/10)+10^(Z14/10)+10^(AA14/10)+10^(AB14/10)+10^(AC14/10)+10^(AD14/10)+10^(AE14/10)+10^(AF14/10)+10^(AG14/10)+10^(AH14/10)+10^(AI14/10)+10^(AJ14/10)+10^(AK14/10)+10^(AL14/10)))</f>
        <v>98.365161477661601</v>
      </c>
      <c r="AN14" s="42"/>
      <c r="AO14" s="42"/>
      <c r="AP14" s="42"/>
      <c r="AQ14" s="42"/>
      <c r="AR14" s="42"/>
      <c r="AS14" s="42"/>
      <c r="AT14" s="42"/>
      <c r="AU14" s="42"/>
      <c r="AV14" s="42"/>
    </row>
    <row r="15" spans="1:48">
      <c r="C15" s="38" t="s">
        <v>93</v>
      </c>
      <c r="D15" s="39">
        <f t="shared" ref="D15:AL15" si="6">D14+D$55</f>
        <v>-3.3897000433601789</v>
      </c>
      <c r="E15" s="39">
        <f t="shared" si="6"/>
        <v>-1.3897000433601931</v>
      </c>
      <c r="F15" s="39">
        <f t="shared" si="6"/>
        <v>9.0102999566398054</v>
      </c>
      <c r="G15" s="39">
        <f t="shared" si="6"/>
        <v>14.51029995663982</v>
      </c>
      <c r="H15" s="39">
        <f t="shared" si="6"/>
        <v>24.010299956639805</v>
      </c>
      <c r="I15" s="39">
        <f t="shared" si="6"/>
        <v>38.210299956639815</v>
      </c>
      <c r="J15" s="39">
        <f t="shared" si="6"/>
        <v>38.81029995663981</v>
      </c>
      <c r="K15" s="39">
        <f t="shared" si="6"/>
        <v>48.110299956639807</v>
      </c>
      <c r="L15" s="39">
        <f t="shared" si="6"/>
        <v>62.110299956639807</v>
      </c>
      <c r="M15" s="39">
        <f t="shared" si="6"/>
        <v>59.010299956639813</v>
      </c>
      <c r="N15" s="39">
        <f t="shared" si="6"/>
        <v>65.210299956639815</v>
      </c>
      <c r="O15" s="39">
        <f t="shared" si="6"/>
        <v>71.210299956639801</v>
      </c>
      <c r="P15" s="39">
        <f t="shared" si="6"/>
        <v>64.410299956639818</v>
      </c>
      <c r="Q15" s="39">
        <f t="shared" si="6"/>
        <v>67.110299956639807</v>
      </c>
      <c r="R15" s="39">
        <f t="shared" si="6"/>
        <v>70.31029995663981</v>
      </c>
      <c r="S15" s="39">
        <f t="shared" si="6"/>
        <v>73.710299956639815</v>
      </c>
      <c r="T15" s="39">
        <f t="shared" si="6"/>
        <v>80.010299956639813</v>
      </c>
      <c r="U15" s="39">
        <f t="shared" si="6"/>
        <v>74.210299956639815</v>
      </c>
      <c r="V15" s="39">
        <f t="shared" si="6"/>
        <v>73.710299956639801</v>
      </c>
      <c r="W15" s="39">
        <f t="shared" si="6"/>
        <v>79.510299956639813</v>
      </c>
      <c r="X15" s="39">
        <f t="shared" si="6"/>
        <v>78.710299956639815</v>
      </c>
      <c r="Y15" s="39">
        <f t="shared" si="6"/>
        <v>79.410299956639818</v>
      </c>
      <c r="Z15" s="39">
        <f t="shared" si="6"/>
        <v>88.31029995663981</v>
      </c>
      <c r="AA15" s="39">
        <f t="shared" si="6"/>
        <v>83.910299956639818</v>
      </c>
      <c r="AB15" s="39">
        <f t="shared" si="6"/>
        <v>81.710299956639815</v>
      </c>
      <c r="AC15" s="39">
        <f t="shared" si="6"/>
        <v>84.110299956639807</v>
      </c>
      <c r="AD15" s="39">
        <f t="shared" si="6"/>
        <v>78.110299956639807</v>
      </c>
      <c r="AE15" s="39">
        <f t="shared" si="6"/>
        <v>76.610299956639807</v>
      </c>
      <c r="AF15" s="39">
        <f t="shared" si="6"/>
        <v>71.010299956639813</v>
      </c>
      <c r="AG15" s="39">
        <f t="shared" si="6"/>
        <v>66.410299956639818</v>
      </c>
      <c r="AH15" s="39">
        <f t="shared" si="6"/>
        <v>60.610299956639814</v>
      </c>
      <c r="AI15" s="39">
        <f t="shared" si="6"/>
        <v>53.710299956639815</v>
      </c>
      <c r="AJ15" s="39">
        <f t="shared" si="6"/>
        <v>48.810299956639817</v>
      </c>
      <c r="AK15" s="39">
        <f t="shared" si="6"/>
        <v>43.210299956639808</v>
      </c>
      <c r="AL15" s="39">
        <f t="shared" si="6"/>
        <v>40.110299956639807</v>
      </c>
      <c r="AM15" s="40">
        <f>10*LOG((10^(D15/10)+10^(E15/10)+10^(F15/10)+10^(G15/10)+10^(H15/10)+10^(I15/10)+10^(J15/10)+10^(K15/10)+10^(L15/10)+10^(M15/10)+10^(N15/10)+10^(O15/10)+10^(P15/10)+10^(Q15/10)+10^(R15/10)+10^(S15/10)+10^(T15/10)+10^(U15/10)+10^(V15/10)+10^(W15/10)+10^(X15/10)+10^(Y15/10)+10^(Z15/10)+10^(AA15/10)+10^(AB15/10)+10^(AC15/10)+10^(AD15/10)+10^(AE15/10)+10^(AF15/10)+10^(AG15/10)+10^(AH15/10)+10^(AI15/10)+10^(AJ15/10)+10^(AK15/10)+10^(AL15/10)))</f>
        <v>92.835046750542091</v>
      </c>
    </row>
    <row r="16" spans="1:48">
      <c r="B16" s="35">
        <v>2</v>
      </c>
      <c r="C16" s="38" t="s">
        <v>94</v>
      </c>
      <c r="D16" s="38">
        <f t="shared" ref="D16:AL16" si="7">$B$7</f>
        <v>2</v>
      </c>
      <c r="E16" s="38">
        <f t="shared" si="7"/>
        <v>2</v>
      </c>
      <c r="F16" s="38">
        <f t="shared" si="7"/>
        <v>2</v>
      </c>
      <c r="G16" s="38">
        <f t="shared" si="7"/>
        <v>2</v>
      </c>
      <c r="H16" s="38">
        <f t="shared" si="7"/>
        <v>2</v>
      </c>
      <c r="I16" s="38">
        <f t="shared" si="7"/>
        <v>2</v>
      </c>
      <c r="J16" s="38">
        <f t="shared" si="7"/>
        <v>2</v>
      </c>
      <c r="K16" s="38">
        <f t="shared" si="7"/>
        <v>2</v>
      </c>
      <c r="L16" s="38">
        <f t="shared" si="7"/>
        <v>2</v>
      </c>
      <c r="M16" s="38">
        <f t="shared" si="7"/>
        <v>2</v>
      </c>
      <c r="N16" s="38">
        <f t="shared" si="7"/>
        <v>2</v>
      </c>
      <c r="O16" s="38">
        <f t="shared" si="7"/>
        <v>2</v>
      </c>
      <c r="P16" s="38">
        <f t="shared" si="7"/>
        <v>2</v>
      </c>
      <c r="Q16" s="38">
        <f t="shared" si="7"/>
        <v>2</v>
      </c>
      <c r="R16" s="38">
        <f t="shared" si="7"/>
        <v>2</v>
      </c>
      <c r="S16" s="38">
        <f t="shared" si="7"/>
        <v>2</v>
      </c>
      <c r="T16" s="38">
        <f t="shared" si="7"/>
        <v>2</v>
      </c>
      <c r="U16" s="38">
        <f t="shared" si="7"/>
        <v>2</v>
      </c>
      <c r="V16" s="38">
        <f t="shared" si="7"/>
        <v>2</v>
      </c>
      <c r="W16" s="38">
        <f t="shared" si="7"/>
        <v>2</v>
      </c>
      <c r="X16" s="38">
        <f t="shared" si="7"/>
        <v>2</v>
      </c>
      <c r="Y16" s="38">
        <f t="shared" si="7"/>
        <v>2</v>
      </c>
      <c r="Z16" s="38">
        <f t="shared" si="7"/>
        <v>2</v>
      </c>
      <c r="AA16" s="38">
        <f t="shared" si="7"/>
        <v>2</v>
      </c>
      <c r="AB16" s="38">
        <f t="shared" si="7"/>
        <v>2</v>
      </c>
      <c r="AC16" s="38">
        <f t="shared" si="7"/>
        <v>2</v>
      </c>
      <c r="AD16" s="38">
        <f t="shared" si="7"/>
        <v>2</v>
      </c>
      <c r="AE16" s="38">
        <f t="shared" si="7"/>
        <v>2</v>
      </c>
      <c r="AF16" s="38">
        <f t="shared" si="7"/>
        <v>2</v>
      </c>
      <c r="AG16" s="38">
        <f t="shared" si="7"/>
        <v>2</v>
      </c>
      <c r="AH16" s="38">
        <f t="shared" si="7"/>
        <v>2</v>
      </c>
      <c r="AI16" s="38">
        <f t="shared" si="7"/>
        <v>2</v>
      </c>
      <c r="AJ16" s="38">
        <f t="shared" si="7"/>
        <v>2</v>
      </c>
      <c r="AK16" s="38">
        <f t="shared" si="7"/>
        <v>2</v>
      </c>
      <c r="AL16" s="38">
        <f t="shared" si="7"/>
        <v>2</v>
      </c>
      <c r="AM16" s="40">
        <f>AVERAGE(D16:AL16)</f>
        <v>2</v>
      </c>
    </row>
    <row r="17" spans="1:48">
      <c r="A17" s="35">
        <v>79</v>
      </c>
      <c r="B17" s="35">
        <v>102</v>
      </c>
      <c r="C17" s="38" t="s">
        <v>100</v>
      </c>
      <c r="D17" s="40">
        <f>-20*LOG($B$17)+10*LOG(D16)-11</f>
        <v>-48.16170347859854</v>
      </c>
      <c r="E17" s="40">
        <f t="shared" ref="E17:AL17" si="8">-20*LOG($B$17)+10*LOG(E16)-11</f>
        <v>-48.16170347859854</v>
      </c>
      <c r="F17" s="40">
        <f t="shared" si="8"/>
        <v>-48.16170347859854</v>
      </c>
      <c r="G17" s="40">
        <f t="shared" si="8"/>
        <v>-48.16170347859854</v>
      </c>
      <c r="H17" s="40">
        <f t="shared" si="8"/>
        <v>-48.16170347859854</v>
      </c>
      <c r="I17" s="40">
        <f t="shared" si="8"/>
        <v>-48.16170347859854</v>
      </c>
      <c r="J17" s="40">
        <f t="shared" si="8"/>
        <v>-48.16170347859854</v>
      </c>
      <c r="K17" s="40">
        <f t="shared" si="8"/>
        <v>-48.16170347859854</v>
      </c>
      <c r="L17" s="40">
        <f t="shared" si="8"/>
        <v>-48.16170347859854</v>
      </c>
      <c r="M17" s="40">
        <f t="shared" si="8"/>
        <v>-48.16170347859854</v>
      </c>
      <c r="N17" s="40">
        <f t="shared" si="8"/>
        <v>-48.16170347859854</v>
      </c>
      <c r="O17" s="40">
        <f t="shared" si="8"/>
        <v>-48.16170347859854</v>
      </c>
      <c r="P17" s="40">
        <f t="shared" si="8"/>
        <v>-48.16170347859854</v>
      </c>
      <c r="Q17" s="40">
        <f t="shared" si="8"/>
        <v>-48.16170347859854</v>
      </c>
      <c r="R17" s="40">
        <f t="shared" si="8"/>
        <v>-48.16170347859854</v>
      </c>
      <c r="S17" s="40">
        <f t="shared" si="8"/>
        <v>-48.16170347859854</v>
      </c>
      <c r="T17" s="40">
        <f t="shared" si="8"/>
        <v>-48.16170347859854</v>
      </c>
      <c r="U17" s="40">
        <f t="shared" si="8"/>
        <v>-48.16170347859854</v>
      </c>
      <c r="V17" s="40">
        <f t="shared" si="8"/>
        <v>-48.16170347859854</v>
      </c>
      <c r="W17" s="40">
        <f t="shared" si="8"/>
        <v>-48.16170347859854</v>
      </c>
      <c r="X17" s="40">
        <f t="shared" si="8"/>
        <v>-48.16170347859854</v>
      </c>
      <c r="Y17" s="40">
        <f t="shared" si="8"/>
        <v>-48.16170347859854</v>
      </c>
      <c r="Z17" s="40">
        <f t="shared" si="8"/>
        <v>-48.16170347859854</v>
      </c>
      <c r="AA17" s="40">
        <f t="shared" si="8"/>
        <v>-48.16170347859854</v>
      </c>
      <c r="AB17" s="40">
        <f t="shared" si="8"/>
        <v>-48.16170347859854</v>
      </c>
      <c r="AC17" s="40">
        <f t="shared" si="8"/>
        <v>-48.16170347859854</v>
      </c>
      <c r="AD17" s="40">
        <f t="shared" si="8"/>
        <v>-48.16170347859854</v>
      </c>
      <c r="AE17" s="40">
        <f t="shared" si="8"/>
        <v>-48.16170347859854</v>
      </c>
      <c r="AF17" s="40">
        <f t="shared" si="8"/>
        <v>-48.16170347859854</v>
      </c>
      <c r="AG17" s="40">
        <f t="shared" si="8"/>
        <v>-48.16170347859854</v>
      </c>
      <c r="AH17" s="40">
        <f t="shared" si="8"/>
        <v>-48.16170347859854</v>
      </c>
      <c r="AI17" s="40">
        <f t="shared" si="8"/>
        <v>-48.16170347859854</v>
      </c>
      <c r="AJ17" s="40">
        <f t="shared" si="8"/>
        <v>-48.16170347859854</v>
      </c>
      <c r="AK17" s="40">
        <f t="shared" si="8"/>
        <v>-48.16170347859854</v>
      </c>
      <c r="AL17" s="40">
        <f t="shared" si="8"/>
        <v>-48.16170347859854</v>
      </c>
      <c r="AM17" s="40">
        <f>AVERAGE(D17:AL17)</f>
        <v>-48.161703478598561</v>
      </c>
    </row>
    <row r="18" spans="1:48">
      <c r="B18" s="35">
        <v>0</v>
      </c>
      <c r="C18" s="38" t="s">
        <v>96</v>
      </c>
      <c r="D18" s="40">
        <f>$B$18</f>
        <v>0</v>
      </c>
      <c r="E18" s="40">
        <f t="shared" ref="E18:AL18" si="9">$B$18</f>
        <v>0</v>
      </c>
      <c r="F18" s="40">
        <f t="shared" si="9"/>
        <v>0</v>
      </c>
      <c r="G18" s="40">
        <f t="shared" si="9"/>
        <v>0</v>
      </c>
      <c r="H18" s="40">
        <f t="shared" si="9"/>
        <v>0</v>
      </c>
      <c r="I18" s="40">
        <f t="shared" si="9"/>
        <v>0</v>
      </c>
      <c r="J18" s="40">
        <f t="shared" si="9"/>
        <v>0</v>
      </c>
      <c r="K18" s="40">
        <f t="shared" si="9"/>
        <v>0</v>
      </c>
      <c r="L18" s="40">
        <f t="shared" si="9"/>
        <v>0</v>
      </c>
      <c r="M18" s="40">
        <f t="shared" si="9"/>
        <v>0</v>
      </c>
      <c r="N18" s="40">
        <f t="shared" si="9"/>
        <v>0</v>
      </c>
      <c r="O18" s="40">
        <f t="shared" si="9"/>
        <v>0</v>
      </c>
      <c r="P18" s="40">
        <f t="shared" si="9"/>
        <v>0</v>
      </c>
      <c r="Q18" s="40">
        <f t="shared" si="9"/>
        <v>0</v>
      </c>
      <c r="R18" s="40">
        <f t="shared" si="9"/>
        <v>0</v>
      </c>
      <c r="S18" s="40">
        <f t="shared" si="9"/>
        <v>0</v>
      </c>
      <c r="T18" s="40">
        <f t="shared" si="9"/>
        <v>0</v>
      </c>
      <c r="U18" s="40">
        <f t="shared" si="9"/>
        <v>0</v>
      </c>
      <c r="V18" s="40">
        <f t="shared" si="9"/>
        <v>0</v>
      </c>
      <c r="W18" s="40">
        <f t="shared" si="9"/>
        <v>0</v>
      </c>
      <c r="X18" s="40">
        <f t="shared" si="9"/>
        <v>0</v>
      </c>
      <c r="Y18" s="40">
        <f t="shared" si="9"/>
        <v>0</v>
      </c>
      <c r="Z18" s="40">
        <f t="shared" si="9"/>
        <v>0</v>
      </c>
      <c r="AA18" s="40">
        <f t="shared" si="9"/>
        <v>0</v>
      </c>
      <c r="AB18" s="40">
        <f t="shared" si="9"/>
        <v>0</v>
      </c>
      <c r="AC18" s="40">
        <f t="shared" si="9"/>
        <v>0</v>
      </c>
      <c r="AD18" s="40">
        <f t="shared" si="9"/>
        <v>0</v>
      </c>
      <c r="AE18" s="40">
        <f t="shared" si="9"/>
        <v>0</v>
      </c>
      <c r="AF18" s="40">
        <f t="shared" si="9"/>
        <v>0</v>
      </c>
      <c r="AG18" s="40">
        <f t="shared" si="9"/>
        <v>0</v>
      </c>
      <c r="AH18" s="40">
        <f t="shared" si="9"/>
        <v>0</v>
      </c>
      <c r="AI18" s="40">
        <f t="shared" si="9"/>
        <v>0</v>
      </c>
      <c r="AJ18" s="40">
        <f t="shared" si="9"/>
        <v>0</v>
      </c>
      <c r="AK18" s="40">
        <f t="shared" si="9"/>
        <v>0</v>
      </c>
      <c r="AL18" s="40">
        <f t="shared" si="9"/>
        <v>0</v>
      </c>
      <c r="AM18" s="40">
        <f>AVERAGE(D18:AL18)</f>
        <v>0</v>
      </c>
    </row>
    <row r="19" spans="1:48">
      <c r="C19" s="38" t="s">
        <v>97</v>
      </c>
      <c r="D19" s="40">
        <f>$B$19</f>
        <v>0</v>
      </c>
      <c r="E19" s="40">
        <f t="shared" ref="E19:AL19" si="10">$B$19</f>
        <v>0</v>
      </c>
      <c r="F19" s="40">
        <f t="shared" si="10"/>
        <v>0</v>
      </c>
      <c r="G19" s="40">
        <f t="shared" si="10"/>
        <v>0</v>
      </c>
      <c r="H19" s="40">
        <f t="shared" si="10"/>
        <v>0</v>
      </c>
      <c r="I19" s="40">
        <f t="shared" si="10"/>
        <v>0</v>
      </c>
      <c r="J19" s="40">
        <f t="shared" si="10"/>
        <v>0</v>
      </c>
      <c r="K19" s="40">
        <f t="shared" si="10"/>
        <v>0</v>
      </c>
      <c r="L19" s="40">
        <f t="shared" si="10"/>
        <v>0</v>
      </c>
      <c r="M19" s="40">
        <f t="shared" si="10"/>
        <v>0</v>
      </c>
      <c r="N19" s="40">
        <f t="shared" si="10"/>
        <v>0</v>
      </c>
      <c r="O19" s="40">
        <f t="shared" si="10"/>
        <v>0</v>
      </c>
      <c r="P19" s="40">
        <f t="shared" si="10"/>
        <v>0</v>
      </c>
      <c r="Q19" s="40">
        <f t="shared" si="10"/>
        <v>0</v>
      </c>
      <c r="R19" s="40">
        <f t="shared" si="10"/>
        <v>0</v>
      </c>
      <c r="S19" s="40">
        <f t="shared" si="10"/>
        <v>0</v>
      </c>
      <c r="T19" s="40">
        <f t="shared" si="10"/>
        <v>0</v>
      </c>
      <c r="U19" s="40">
        <f t="shared" si="10"/>
        <v>0</v>
      </c>
      <c r="V19" s="40">
        <f t="shared" si="10"/>
        <v>0</v>
      </c>
      <c r="W19" s="40">
        <f t="shared" si="10"/>
        <v>0</v>
      </c>
      <c r="X19" s="40">
        <f t="shared" si="10"/>
        <v>0</v>
      </c>
      <c r="Y19" s="40">
        <f t="shared" si="10"/>
        <v>0</v>
      </c>
      <c r="Z19" s="40">
        <f t="shared" si="10"/>
        <v>0</v>
      </c>
      <c r="AA19" s="40">
        <f t="shared" si="10"/>
        <v>0</v>
      </c>
      <c r="AB19" s="40">
        <f t="shared" si="10"/>
        <v>0</v>
      </c>
      <c r="AC19" s="40">
        <f t="shared" si="10"/>
        <v>0</v>
      </c>
      <c r="AD19" s="40">
        <f t="shared" si="10"/>
        <v>0</v>
      </c>
      <c r="AE19" s="40">
        <f t="shared" si="10"/>
        <v>0</v>
      </c>
      <c r="AF19" s="40">
        <f t="shared" si="10"/>
        <v>0</v>
      </c>
      <c r="AG19" s="40">
        <f t="shared" si="10"/>
        <v>0</v>
      </c>
      <c r="AH19" s="40">
        <f t="shared" si="10"/>
        <v>0</v>
      </c>
      <c r="AI19" s="40">
        <f t="shared" si="10"/>
        <v>0</v>
      </c>
      <c r="AJ19" s="40">
        <f t="shared" si="10"/>
        <v>0</v>
      </c>
      <c r="AK19" s="40">
        <f t="shared" si="10"/>
        <v>0</v>
      </c>
      <c r="AL19" s="40">
        <f t="shared" si="10"/>
        <v>0</v>
      </c>
      <c r="AM19" s="40">
        <f>AVERAGE(D19:AL19)</f>
        <v>0</v>
      </c>
    </row>
    <row r="20" spans="1:48">
      <c r="C20" s="38" t="s">
        <v>98</v>
      </c>
      <c r="D20" s="40">
        <f>D15+D17+D18+D19</f>
        <v>-51.551403521958719</v>
      </c>
      <c r="E20" s="40">
        <f t="shared" ref="E20:AL20" si="11">E15+E17+E18+E19</f>
        <v>-49.551403521958733</v>
      </c>
      <c r="F20" s="40">
        <f t="shared" si="11"/>
        <v>-39.151403521958734</v>
      </c>
      <c r="G20" s="40">
        <f t="shared" si="11"/>
        <v>-33.65140352195872</v>
      </c>
      <c r="H20" s="40">
        <f t="shared" si="11"/>
        <v>-24.151403521958734</v>
      </c>
      <c r="I20" s="40">
        <f t="shared" si="11"/>
        <v>-9.9514035219587242</v>
      </c>
      <c r="J20" s="40">
        <f t="shared" si="11"/>
        <v>-9.3514035219587299</v>
      </c>
      <c r="K20" s="40">
        <f t="shared" si="11"/>
        <v>-5.1403521958732767E-2</v>
      </c>
      <c r="L20" s="40">
        <f t="shared" si="11"/>
        <v>13.948596478041267</v>
      </c>
      <c r="M20" s="40">
        <f t="shared" si="11"/>
        <v>10.848596478041273</v>
      </c>
      <c r="N20" s="40">
        <f t="shared" si="11"/>
        <v>17.048596478041276</v>
      </c>
      <c r="O20" s="40">
        <f t="shared" si="11"/>
        <v>23.048596478041262</v>
      </c>
      <c r="P20" s="40">
        <f t="shared" si="11"/>
        <v>16.248596478041279</v>
      </c>
      <c r="Q20" s="40">
        <f t="shared" si="11"/>
        <v>18.948596478041267</v>
      </c>
      <c r="R20" s="40">
        <f t="shared" si="11"/>
        <v>22.14859647804127</v>
      </c>
      <c r="S20" s="40">
        <f t="shared" si="11"/>
        <v>25.548596478041276</v>
      </c>
      <c r="T20" s="40">
        <f t="shared" si="11"/>
        <v>31.848596478041273</v>
      </c>
      <c r="U20" s="40">
        <f t="shared" si="11"/>
        <v>26.048596478041276</v>
      </c>
      <c r="V20" s="40">
        <f t="shared" si="11"/>
        <v>25.548596478041262</v>
      </c>
      <c r="W20" s="40">
        <f t="shared" si="11"/>
        <v>31.348596478041273</v>
      </c>
      <c r="X20" s="40">
        <f t="shared" si="11"/>
        <v>30.548596478041276</v>
      </c>
      <c r="Y20" s="40">
        <f t="shared" si="11"/>
        <v>31.248596478041279</v>
      </c>
      <c r="Z20" s="40">
        <f t="shared" si="11"/>
        <v>40.14859647804127</v>
      </c>
      <c r="AA20" s="40">
        <f t="shared" si="11"/>
        <v>35.748596478041279</v>
      </c>
      <c r="AB20" s="40">
        <f t="shared" si="11"/>
        <v>33.548596478041276</v>
      </c>
      <c r="AC20" s="40">
        <f t="shared" si="11"/>
        <v>35.948596478041267</v>
      </c>
      <c r="AD20" s="40">
        <f t="shared" si="11"/>
        <v>29.948596478041267</v>
      </c>
      <c r="AE20" s="40">
        <f t="shared" si="11"/>
        <v>28.448596478041267</v>
      </c>
      <c r="AF20" s="40">
        <f t="shared" si="11"/>
        <v>22.848596478041273</v>
      </c>
      <c r="AG20" s="40">
        <f t="shared" si="11"/>
        <v>18.248596478041279</v>
      </c>
      <c r="AH20" s="40">
        <f t="shared" si="11"/>
        <v>12.448596478041274</v>
      </c>
      <c r="AI20" s="40">
        <f t="shared" si="11"/>
        <v>5.5485964780412758</v>
      </c>
      <c r="AJ20" s="40">
        <f t="shared" si="11"/>
        <v>0.64859647804127718</v>
      </c>
      <c r="AK20" s="40">
        <f t="shared" si="11"/>
        <v>-4.9514035219587313</v>
      </c>
      <c r="AL20" s="40">
        <f t="shared" si="11"/>
        <v>-8.0514035219587328</v>
      </c>
      <c r="AM20" s="40">
        <f>10*LOG((10^(D20/10)+10^(E20/10)+10^(F20/10)+10^(G20/10)+10^(H20/10)+10^(I20/10)+10^(J20/10)+10^(K20/10)+10^(L20/10)+10^(M20/10)+10^(N20/10)+10^(O20/10)+10^(P20/10)+10^(Q20/10)+10^(R20/10)+10^(S20/10)+10^(T20/10)+10^(U20/10)+10^(V20/10)+10^(W20/10)+10^(X20/10)+10^(Y20/10)+10^(Z20/10)+10^(AA20/10)+10^(AB20/10)+10^(AC20/10)+10^(AD20/10)+10^(AE20/10)+10^(AF20/10)+10^(AG20/10)+10^(AH20/10)+10^(AI20/10)+10^(AJ20/10)+10^(AK20/10)+10^(AL20/10)))</f>
        <v>44.673343271943544</v>
      </c>
    </row>
    <row r="21" spans="1:48" ht="15">
      <c r="C21" s="102" t="s">
        <v>99</v>
      </c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4"/>
      <c r="AK21" s="105">
        <f>10*LOG((10^(D20/10)+10^(E20/10)+10^(F20/10)+10^(G20/10)+10^(H20/10)+10^(I20/10)+10^(J20/10)+10^(K20/10)+10^(L20/10)+10^(M20/10)+10^(N20/10)+10^(O20/10)+10^(P20/10)+10^(Q20/10)+10^(R20/10)+10^(S20/10)+10^(T20/10)+10^(U20/10)+10^(V20/10)+10^(W20/10)+10^(X20/10)+10^(Y20/10)+10^(Z20/10)+10^(AA20/10)+10^(AB20/10)+10^(AC20/10)+10^(AD20/10)+10^(AE20/10)+10^(AF20/10)+10^(AG20/10)+10^(AH20/10)+10^(AI20/10)+10^(AJ20/10)+10^(AK20/10)+10^(AL20/10)))</f>
        <v>44.673343271943544</v>
      </c>
      <c r="AL21" s="106"/>
    </row>
    <row r="22" spans="1:48" ht="25.5" customHeight="1">
      <c r="C22" s="43" t="s">
        <v>16</v>
      </c>
      <c r="D22" s="37">
        <v>8</v>
      </c>
      <c r="E22" s="37">
        <v>10</v>
      </c>
      <c r="F22" s="37">
        <v>12.5</v>
      </c>
      <c r="G22" s="37">
        <v>16</v>
      </c>
      <c r="H22" s="37">
        <v>20</v>
      </c>
      <c r="I22" s="37">
        <v>25</v>
      </c>
      <c r="J22" s="37">
        <v>31.5</v>
      </c>
      <c r="K22" s="37">
        <v>40</v>
      </c>
      <c r="L22" s="37">
        <v>50</v>
      </c>
      <c r="M22" s="37">
        <v>63</v>
      </c>
      <c r="N22" s="37">
        <v>80</v>
      </c>
      <c r="O22" s="37">
        <v>100</v>
      </c>
      <c r="P22" s="37">
        <v>125</v>
      </c>
      <c r="Q22" s="37">
        <v>160</v>
      </c>
      <c r="R22" s="37">
        <v>200</v>
      </c>
      <c r="S22" s="37">
        <v>250</v>
      </c>
      <c r="T22" s="37">
        <v>315</v>
      </c>
      <c r="U22" s="37">
        <v>400</v>
      </c>
      <c r="V22" s="37">
        <v>500</v>
      </c>
      <c r="W22" s="37">
        <v>630</v>
      </c>
      <c r="X22" s="37">
        <v>800</v>
      </c>
      <c r="Y22" s="37" t="s">
        <v>41</v>
      </c>
      <c r="Z22" s="37" t="s">
        <v>46</v>
      </c>
      <c r="AA22" s="37" t="s">
        <v>47</v>
      </c>
      <c r="AB22" s="37" t="s">
        <v>42</v>
      </c>
      <c r="AC22" s="37" t="s">
        <v>48</v>
      </c>
      <c r="AD22" s="37" t="s">
        <v>49</v>
      </c>
      <c r="AE22" s="37" t="s">
        <v>43</v>
      </c>
      <c r="AF22" s="37" t="s">
        <v>50</v>
      </c>
      <c r="AG22" s="37" t="s">
        <v>51</v>
      </c>
      <c r="AH22" s="37" t="s">
        <v>44</v>
      </c>
      <c r="AI22" s="37" t="s">
        <v>52</v>
      </c>
      <c r="AJ22" s="37" t="s">
        <v>53</v>
      </c>
      <c r="AK22" s="37" t="s">
        <v>45</v>
      </c>
      <c r="AL22" s="37" t="s">
        <v>54</v>
      </c>
    </row>
    <row r="23" spans="1:48">
      <c r="C23" s="38" t="s">
        <v>92</v>
      </c>
      <c r="D23" s="39">
        <f>'Site &amp; NSR'!U28</f>
        <v>74.410299956639804</v>
      </c>
      <c r="E23" s="39">
        <f>'Site &amp; NSR'!V28</f>
        <v>73.910299956639804</v>
      </c>
      <c r="F23" s="39">
        <f>'Site &amp; NSR'!W28</f>
        <v>79.710299956639815</v>
      </c>
      <c r="G23" s="39">
        <f>'Site &amp; NSR'!X28</f>
        <v>68.81029995663981</v>
      </c>
      <c r="H23" s="39">
        <f>'Site &amp; NSR'!Y28</f>
        <v>74.510299956639813</v>
      </c>
      <c r="I23" s="39">
        <f>'Site &amp; NSR'!Z28</f>
        <v>87.710299956639815</v>
      </c>
      <c r="J23" s="39">
        <f>'Site &amp; NSR'!AA28</f>
        <v>85.910299956639818</v>
      </c>
      <c r="K23" s="39">
        <f>'Site &amp; NSR'!AB28</f>
        <v>96.210299956639815</v>
      </c>
      <c r="L23" s="39">
        <f>'Site &amp; NSR'!AC28</f>
        <v>98.510299956639813</v>
      </c>
      <c r="M23" s="39">
        <f>'Site &amp; NSR'!AD28</f>
        <v>86.81029995663981</v>
      </c>
      <c r="N23" s="39">
        <f>'Site &amp; NSR'!AE28</f>
        <v>84.81029995663981</v>
      </c>
      <c r="O23" s="39">
        <f>'Site &amp; NSR'!AF28</f>
        <v>83.210299956639815</v>
      </c>
      <c r="P23" s="39">
        <f>'Site &amp; NSR'!AG28</f>
        <v>86.210299956639815</v>
      </c>
      <c r="Q23" s="39">
        <f>'Site &amp; NSR'!AH28</f>
        <v>87.010299956639813</v>
      </c>
      <c r="R23" s="39">
        <f>'Site &amp; NSR'!AI28</f>
        <v>87.010299956639813</v>
      </c>
      <c r="S23" s="39">
        <f>'Site &amp; NSR'!AJ28</f>
        <v>83.610299956639807</v>
      </c>
      <c r="T23" s="39">
        <f>'Site &amp; NSR'!AK28</f>
        <v>83.31029995663981</v>
      </c>
      <c r="U23" s="39">
        <f>'Site &amp; NSR'!AL28</f>
        <v>82.910299956639818</v>
      </c>
      <c r="V23" s="39">
        <f>'Site &amp; NSR'!AM28</f>
        <v>83.010299956639813</v>
      </c>
      <c r="W23" s="39">
        <f>'Site &amp; NSR'!AN28</f>
        <v>84.81029995663981</v>
      </c>
      <c r="X23" s="39">
        <f>'Site &amp; NSR'!AO28</f>
        <v>83.610299956639807</v>
      </c>
      <c r="Y23" s="39">
        <f>'Site &amp; NSR'!AP28</f>
        <v>85.910299956639818</v>
      </c>
      <c r="Z23" s="39">
        <f>'Site &amp; NSR'!AQ28</f>
        <v>84.610299956639807</v>
      </c>
      <c r="AA23" s="39">
        <f>'Site &amp; NSR'!AR28</f>
        <v>84.410299956639818</v>
      </c>
      <c r="AB23" s="39">
        <f>'Site &amp; NSR'!AS28</f>
        <v>85.710299956639815</v>
      </c>
      <c r="AC23" s="39">
        <f>'Site &amp; NSR'!AT28</f>
        <v>84.81029995663981</v>
      </c>
      <c r="AD23" s="39">
        <f>'Site &amp; NSR'!AU28</f>
        <v>82.010299956639813</v>
      </c>
      <c r="AE23" s="39">
        <f>'Site &amp; NSR'!AV28</f>
        <v>79.410299956639818</v>
      </c>
      <c r="AF23" s="39">
        <f>'Site &amp; NSR'!AW28</f>
        <v>75.110299956639807</v>
      </c>
      <c r="AG23" s="39">
        <f>'Site &amp; NSR'!AX28</f>
        <v>72.710299956639815</v>
      </c>
      <c r="AH23" s="39">
        <f>'Site &amp; NSR'!AY28</f>
        <v>69.610299956639807</v>
      </c>
      <c r="AI23" s="39">
        <f>'Site &amp; NSR'!AZ28</f>
        <v>64.610299956639807</v>
      </c>
      <c r="AJ23" s="39">
        <f>'Site &amp; NSR'!BA28</f>
        <v>60.610299956639814</v>
      </c>
      <c r="AK23" s="39">
        <f>'Site &amp; NSR'!BB28</f>
        <v>56.010299956639813</v>
      </c>
      <c r="AL23" s="39">
        <f>'Site &amp; NSR'!BC28</f>
        <v>54.110299956639814</v>
      </c>
      <c r="AM23" s="40">
        <f>10*LOG((10^(D23/10)+10^(E23/10)+10^(F23/10)+10^(G23/10)+10^(H23/10)+10^(I23/10)+10^(J23/10)+10^(K23/10)+10^(L23/10)+10^(M23/10)+10^(N23/10)+10^(O23/10)+10^(P23/10)+10^(Q23/10)+10^(R23/10)+10^(S23/10)+10^(T23/10)+10^(U23/10)+10^(V23/10)+10^(W23/10)+10^(X23/10)+10^(Y23/10)+10^(Z23/10)+10^(AA23/10)+10^(AB23/10)+10^(AC23/10)+10^(AD23/10)+10^(AE23/10)+10^(AF23/10)+10^(AG23/10)+10^(AH23/10)+10^(AI23/10)+10^(AJ23/10)+10^(AK23/10)+10^(AL23/10)))</f>
        <v>102.59218726209609</v>
      </c>
      <c r="AN23" s="42"/>
      <c r="AO23" s="42"/>
      <c r="AP23" s="42"/>
      <c r="AQ23" s="42"/>
      <c r="AR23" s="42"/>
      <c r="AS23" s="42"/>
      <c r="AT23" s="42"/>
      <c r="AU23" s="42"/>
      <c r="AV23" s="42"/>
    </row>
    <row r="24" spans="1:48">
      <c r="C24" s="38" t="s">
        <v>93</v>
      </c>
      <c r="D24" s="39">
        <f t="shared" ref="D24:AL24" si="12">D23+D$55</f>
        <v>-3.1897000433601903</v>
      </c>
      <c r="E24" s="39">
        <f t="shared" si="12"/>
        <v>3.5102999566397983</v>
      </c>
      <c r="F24" s="39">
        <f t="shared" si="12"/>
        <v>16.110299956639814</v>
      </c>
      <c r="G24" s="39">
        <f t="shared" si="12"/>
        <v>12.410299956639811</v>
      </c>
      <c r="H24" s="39">
        <f t="shared" si="12"/>
        <v>24.110299956639814</v>
      </c>
      <c r="I24" s="39">
        <f t="shared" si="12"/>
        <v>42.910299956639818</v>
      </c>
      <c r="J24" s="39">
        <f t="shared" si="12"/>
        <v>46.410299956639818</v>
      </c>
      <c r="K24" s="39">
        <f t="shared" si="12"/>
        <v>61.710299956639815</v>
      </c>
      <c r="L24" s="39">
        <f t="shared" si="12"/>
        <v>68.31029995663981</v>
      </c>
      <c r="M24" s="39">
        <f t="shared" si="12"/>
        <v>60.610299956639807</v>
      </c>
      <c r="N24" s="39">
        <f t="shared" si="12"/>
        <v>62.31029995663981</v>
      </c>
      <c r="O24" s="39">
        <f t="shared" si="12"/>
        <v>64.110299956639807</v>
      </c>
      <c r="P24" s="39">
        <f t="shared" si="12"/>
        <v>70.110299956639807</v>
      </c>
      <c r="Q24" s="39">
        <f t="shared" si="12"/>
        <v>73.610299956639807</v>
      </c>
      <c r="R24" s="39">
        <f t="shared" si="12"/>
        <v>76.110299956639807</v>
      </c>
      <c r="S24" s="39">
        <f t="shared" si="12"/>
        <v>75.010299956639813</v>
      </c>
      <c r="T24" s="39">
        <f t="shared" si="12"/>
        <v>76.710299956639815</v>
      </c>
      <c r="U24" s="39">
        <f t="shared" si="12"/>
        <v>78.110299956639821</v>
      </c>
      <c r="V24" s="39">
        <f t="shared" si="12"/>
        <v>79.81029995663981</v>
      </c>
      <c r="W24" s="39">
        <f t="shared" si="12"/>
        <v>82.910299956639804</v>
      </c>
      <c r="X24" s="39">
        <f t="shared" si="12"/>
        <v>82.81029995663981</v>
      </c>
      <c r="Y24" s="39">
        <f t="shared" si="12"/>
        <v>85.910299956639818</v>
      </c>
      <c r="Z24" s="39">
        <f t="shared" si="12"/>
        <v>85.210299956639801</v>
      </c>
      <c r="AA24" s="39">
        <f t="shared" si="12"/>
        <v>85.410299956639818</v>
      </c>
      <c r="AB24" s="39">
        <f t="shared" si="12"/>
        <v>86.910299956639818</v>
      </c>
      <c r="AC24" s="39">
        <f t="shared" si="12"/>
        <v>86.110299956639807</v>
      </c>
      <c r="AD24" s="39">
        <f t="shared" si="12"/>
        <v>83.210299956639815</v>
      </c>
      <c r="AE24" s="39">
        <f t="shared" si="12"/>
        <v>80.410299956639818</v>
      </c>
      <c r="AF24" s="39">
        <f t="shared" si="12"/>
        <v>75.610299956639807</v>
      </c>
      <c r="AG24" s="39">
        <f t="shared" si="12"/>
        <v>72.610299956639821</v>
      </c>
      <c r="AH24" s="39">
        <f t="shared" si="12"/>
        <v>68.510299956639813</v>
      </c>
      <c r="AI24" s="39">
        <f t="shared" si="12"/>
        <v>62.110299956639807</v>
      </c>
      <c r="AJ24" s="39">
        <f t="shared" si="12"/>
        <v>56.310299956639817</v>
      </c>
      <c r="AK24" s="39">
        <f t="shared" si="12"/>
        <v>49.31029995663981</v>
      </c>
      <c r="AL24" s="39">
        <f t="shared" si="12"/>
        <v>44.81029995663981</v>
      </c>
      <c r="AM24" s="40">
        <f>10*LOG((10^(D24/10)+10^(E24/10)+10^(F24/10)+10^(G24/10)+10^(H24/10)+10^(I24/10)+10^(J24/10)+10^(K24/10)+10^(L24/10)+10^(M24/10)+10^(N24/10)+10^(O24/10)+10^(P24/10)+10^(Q24/10)+10^(R24/10)+10^(S24/10)+10^(T24/10)+10^(U24/10)+10^(V24/10)+10^(W24/10)+10^(X24/10)+10^(Y24/10)+10^(Z24/10)+10^(AA24/10)+10^(AB24/10)+10^(AC24/10)+10^(AD24/10)+10^(AE24/10)+10^(AF24/10)+10^(AG24/10)+10^(AH24/10)+10^(AI24/10)+10^(AJ24/10)+10^(AK24/10)+10^(AL24/10)))</f>
        <v>94.864659087022943</v>
      </c>
    </row>
    <row r="25" spans="1:48">
      <c r="B25" s="35">
        <v>2</v>
      </c>
      <c r="C25" s="38" t="s">
        <v>94</v>
      </c>
      <c r="D25" s="38">
        <f t="shared" ref="D25:AL25" si="13">$B$7</f>
        <v>2</v>
      </c>
      <c r="E25" s="38">
        <f t="shared" si="13"/>
        <v>2</v>
      </c>
      <c r="F25" s="38">
        <f t="shared" si="13"/>
        <v>2</v>
      </c>
      <c r="G25" s="38">
        <f t="shared" si="13"/>
        <v>2</v>
      </c>
      <c r="H25" s="38">
        <f t="shared" si="13"/>
        <v>2</v>
      </c>
      <c r="I25" s="38">
        <f t="shared" si="13"/>
        <v>2</v>
      </c>
      <c r="J25" s="38">
        <f t="shared" si="13"/>
        <v>2</v>
      </c>
      <c r="K25" s="38">
        <f t="shared" si="13"/>
        <v>2</v>
      </c>
      <c r="L25" s="38">
        <f t="shared" si="13"/>
        <v>2</v>
      </c>
      <c r="M25" s="38">
        <f t="shared" si="13"/>
        <v>2</v>
      </c>
      <c r="N25" s="38">
        <f t="shared" si="13"/>
        <v>2</v>
      </c>
      <c r="O25" s="38">
        <f t="shared" si="13"/>
        <v>2</v>
      </c>
      <c r="P25" s="38">
        <f t="shared" si="13"/>
        <v>2</v>
      </c>
      <c r="Q25" s="38">
        <f t="shared" si="13"/>
        <v>2</v>
      </c>
      <c r="R25" s="38">
        <f t="shared" si="13"/>
        <v>2</v>
      </c>
      <c r="S25" s="38">
        <f t="shared" si="13"/>
        <v>2</v>
      </c>
      <c r="T25" s="38">
        <f t="shared" si="13"/>
        <v>2</v>
      </c>
      <c r="U25" s="38">
        <f t="shared" si="13"/>
        <v>2</v>
      </c>
      <c r="V25" s="38">
        <f t="shared" si="13"/>
        <v>2</v>
      </c>
      <c r="W25" s="38">
        <f t="shared" si="13"/>
        <v>2</v>
      </c>
      <c r="X25" s="38">
        <f t="shared" si="13"/>
        <v>2</v>
      </c>
      <c r="Y25" s="38">
        <f t="shared" si="13"/>
        <v>2</v>
      </c>
      <c r="Z25" s="38">
        <f t="shared" si="13"/>
        <v>2</v>
      </c>
      <c r="AA25" s="38">
        <f t="shared" si="13"/>
        <v>2</v>
      </c>
      <c r="AB25" s="38">
        <f t="shared" si="13"/>
        <v>2</v>
      </c>
      <c r="AC25" s="38">
        <f t="shared" si="13"/>
        <v>2</v>
      </c>
      <c r="AD25" s="38">
        <f t="shared" si="13"/>
        <v>2</v>
      </c>
      <c r="AE25" s="38">
        <f t="shared" si="13"/>
        <v>2</v>
      </c>
      <c r="AF25" s="38">
        <f t="shared" si="13"/>
        <v>2</v>
      </c>
      <c r="AG25" s="38">
        <f t="shared" si="13"/>
        <v>2</v>
      </c>
      <c r="AH25" s="38">
        <f t="shared" si="13"/>
        <v>2</v>
      </c>
      <c r="AI25" s="38">
        <f t="shared" si="13"/>
        <v>2</v>
      </c>
      <c r="AJ25" s="38">
        <f t="shared" si="13"/>
        <v>2</v>
      </c>
      <c r="AK25" s="38">
        <f t="shared" si="13"/>
        <v>2</v>
      </c>
      <c r="AL25" s="38">
        <f t="shared" si="13"/>
        <v>2</v>
      </c>
      <c r="AM25" s="40">
        <f>AVERAGE(D25:AL25)</f>
        <v>2</v>
      </c>
    </row>
    <row r="26" spans="1:48">
      <c r="A26" s="35">
        <v>79</v>
      </c>
      <c r="B26" s="35">
        <v>90</v>
      </c>
      <c r="C26" s="38" t="s">
        <v>101</v>
      </c>
      <c r="D26" s="40">
        <f>-20*LOG($B$26)+10*LOG(D25)-11</f>
        <v>-47.074550232146684</v>
      </c>
      <c r="E26" s="40">
        <f t="shared" ref="E26:AL26" si="14">-20*LOG($B$26)+10*LOG(E25)-11</f>
        <v>-47.074550232146684</v>
      </c>
      <c r="F26" s="40">
        <f t="shared" si="14"/>
        <v>-47.074550232146684</v>
      </c>
      <c r="G26" s="40">
        <f t="shared" si="14"/>
        <v>-47.074550232146684</v>
      </c>
      <c r="H26" s="40">
        <f t="shared" si="14"/>
        <v>-47.074550232146684</v>
      </c>
      <c r="I26" s="40">
        <f t="shared" si="14"/>
        <v>-47.074550232146684</v>
      </c>
      <c r="J26" s="40">
        <f t="shared" si="14"/>
        <v>-47.074550232146684</v>
      </c>
      <c r="K26" s="40">
        <f t="shared" si="14"/>
        <v>-47.074550232146684</v>
      </c>
      <c r="L26" s="40">
        <f t="shared" si="14"/>
        <v>-47.074550232146684</v>
      </c>
      <c r="M26" s="40">
        <f t="shared" si="14"/>
        <v>-47.074550232146684</v>
      </c>
      <c r="N26" s="40">
        <f t="shared" si="14"/>
        <v>-47.074550232146684</v>
      </c>
      <c r="O26" s="40">
        <f t="shared" si="14"/>
        <v>-47.074550232146684</v>
      </c>
      <c r="P26" s="40">
        <f t="shared" si="14"/>
        <v>-47.074550232146684</v>
      </c>
      <c r="Q26" s="40">
        <f t="shared" si="14"/>
        <v>-47.074550232146684</v>
      </c>
      <c r="R26" s="40">
        <f t="shared" si="14"/>
        <v>-47.074550232146684</v>
      </c>
      <c r="S26" s="40">
        <f t="shared" si="14"/>
        <v>-47.074550232146684</v>
      </c>
      <c r="T26" s="40">
        <f t="shared" si="14"/>
        <v>-47.074550232146684</v>
      </c>
      <c r="U26" s="40">
        <f t="shared" si="14"/>
        <v>-47.074550232146684</v>
      </c>
      <c r="V26" s="40">
        <f t="shared" si="14"/>
        <v>-47.074550232146684</v>
      </c>
      <c r="W26" s="40">
        <f t="shared" si="14"/>
        <v>-47.074550232146684</v>
      </c>
      <c r="X26" s="40">
        <f t="shared" si="14"/>
        <v>-47.074550232146684</v>
      </c>
      <c r="Y26" s="40">
        <f t="shared" si="14"/>
        <v>-47.074550232146684</v>
      </c>
      <c r="Z26" s="40">
        <f t="shared" si="14"/>
        <v>-47.074550232146684</v>
      </c>
      <c r="AA26" s="40">
        <f t="shared" si="14"/>
        <v>-47.074550232146684</v>
      </c>
      <c r="AB26" s="40">
        <f t="shared" si="14"/>
        <v>-47.074550232146684</v>
      </c>
      <c r="AC26" s="40">
        <f t="shared" si="14"/>
        <v>-47.074550232146684</v>
      </c>
      <c r="AD26" s="40">
        <f t="shared" si="14"/>
        <v>-47.074550232146684</v>
      </c>
      <c r="AE26" s="40">
        <f t="shared" si="14"/>
        <v>-47.074550232146684</v>
      </c>
      <c r="AF26" s="40">
        <f t="shared" si="14"/>
        <v>-47.074550232146684</v>
      </c>
      <c r="AG26" s="40">
        <f t="shared" si="14"/>
        <v>-47.074550232146684</v>
      </c>
      <c r="AH26" s="40">
        <f t="shared" si="14"/>
        <v>-47.074550232146684</v>
      </c>
      <c r="AI26" s="40">
        <f t="shared" si="14"/>
        <v>-47.074550232146684</v>
      </c>
      <c r="AJ26" s="40">
        <f t="shared" si="14"/>
        <v>-47.074550232146684</v>
      </c>
      <c r="AK26" s="40">
        <f t="shared" si="14"/>
        <v>-47.074550232146684</v>
      </c>
      <c r="AL26" s="40">
        <f t="shared" si="14"/>
        <v>-47.074550232146684</v>
      </c>
      <c r="AM26" s="40">
        <f>AVERAGE(D26:AL26)</f>
        <v>-47.074550232146699</v>
      </c>
    </row>
    <row r="27" spans="1:48">
      <c r="B27" s="35">
        <v>0</v>
      </c>
      <c r="C27" s="38" t="s">
        <v>96</v>
      </c>
      <c r="D27" s="40">
        <f>$B$27</f>
        <v>0</v>
      </c>
      <c r="E27" s="40">
        <f t="shared" ref="E27:AL27" si="15">$B$27</f>
        <v>0</v>
      </c>
      <c r="F27" s="40">
        <f t="shared" si="15"/>
        <v>0</v>
      </c>
      <c r="G27" s="40">
        <f t="shared" si="15"/>
        <v>0</v>
      </c>
      <c r="H27" s="40">
        <f t="shared" si="15"/>
        <v>0</v>
      </c>
      <c r="I27" s="40">
        <f t="shared" si="15"/>
        <v>0</v>
      </c>
      <c r="J27" s="40">
        <f t="shared" si="15"/>
        <v>0</v>
      </c>
      <c r="K27" s="40">
        <f t="shared" si="15"/>
        <v>0</v>
      </c>
      <c r="L27" s="40">
        <f t="shared" si="15"/>
        <v>0</v>
      </c>
      <c r="M27" s="40">
        <f t="shared" si="15"/>
        <v>0</v>
      </c>
      <c r="N27" s="40">
        <f t="shared" si="15"/>
        <v>0</v>
      </c>
      <c r="O27" s="40">
        <f t="shared" si="15"/>
        <v>0</v>
      </c>
      <c r="P27" s="40">
        <f t="shared" si="15"/>
        <v>0</v>
      </c>
      <c r="Q27" s="40">
        <f t="shared" si="15"/>
        <v>0</v>
      </c>
      <c r="R27" s="40">
        <f t="shared" si="15"/>
        <v>0</v>
      </c>
      <c r="S27" s="40">
        <f t="shared" si="15"/>
        <v>0</v>
      </c>
      <c r="T27" s="40">
        <f t="shared" si="15"/>
        <v>0</v>
      </c>
      <c r="U27" s="40">
        <f t="shared" si="15"/>
        <v>0</v>
      </c>
      <c r="V27" s="40">
        <f t="shared" si="15"/>
        <v>0</v>
      </c>
      <c r="W27" s="40">
        <f t="shared" si="15"/>
        <v>0</v>
      </c>
      <c r="X27" s="40">
        <f t="shared" si="15"/>
        <v>0</v>
      </c>
      <c r="Y27" s="40">
        <f t="shared" si="15"/>
        <v>0</v>
      </c>
      <c r="Z27" s="40">
        <f t="shared" si="15"/>
        <v>0</v>
      </c>
      <c r="AA27" s="40">
        <f t="shared" si="15"/>
        <v>0</v>
      </c>
      <c r="AB27" s="40">
        <f t="shared" si="15"/>
        <v>0</v>
      </c>
      <c r="AC27" s="40">
        <f t="shared" si="15"/>
        <v>0</v>
      </c>
      <c r="AD27" s="40">
        <f t="shared" si="15"/>
        <v>0</v>
      </c>
      <c r="AE27" s="40">
        <f t="shared" si="15"/>
        <v>0</v>
      </c>
      <c r="AF27" s="40">
        <f t="shared" si="15"/>
        <v>0</v>
      </c>
      <c r="AG27" s="40">
        <f t="shared" si="15"/>
        <v>0</v>
      </c>
      <c r="AH27" s="40">
        <f t="shared" si="15"/>
        <v>0</v>
      </c>
      <c r="AI27" s="40">
        <f t="shared" si="15"/>
        <v>0</v>
      </c>
      <c r="AJ27" s="40">
        <f t="shared" si="15"/>
        <v>0</v>
      </c>
      <c r="AK27" s="40">
        <f t="shared" si="15"/>
        <v>0</v>
      </c>
      <c r="AL27" s="40">
        <f t="shared" si="15"/>
        <v>0</v>
      </c>
      <c r="AM27" s="40">
        <f>AVERAGE(D27:AL27)</f>
        <v>0</v>
      </c>
    </row>
    <row r="28" spans="1:48">
      <c r="C28" s="38" t="s">
        <v>97</v>
      </c>
      <c r="D28" s="40">
        <f>$B$28</f>
        <v>0</v>
      </c>
      <c r="E28" s="40">
        <f t="shared" ref="E28:AL28" si="16">$B$28</f>
        <v>0</v>
      </c>
      <c r="F28" s="40">
        <f t="shared" si="16"/>
        <v>0</v>
      </c>
      <c r="G28" s="40">
        <f t="shared" si="16"/>
        <v>0</v>
      </c>
      <c r="H28" s="40">
        <f t="shared" si="16"/>
        <v>0</v>
      </c>
      <c r="I28" s="40">
        <f t="shared" si="16"/>
        <v>0</v>
      </c>
      <c r="J28" s="40">
        <f t="shared" si="16"/>
        <v>0</v>
      </c>
      <c r="K28" s="40">
        <f t="shared" si="16"/>
        <v>0</v>
      </c>
      <c r="L28" s="40">
        <f t="shared" si="16"/>
        <v>0</v>
      </c>
      <c r="M28" s="40">
        <f t="shared" si="16"/>
        <v>0</v>
      </c>
      <c r="N28" s="40">
        <f t="shared" si="16"/>
        <v>0</v>
      </c>
      <c r="O28" s="40">
        <f t="shared" si="16"/>
        <v>0</v>
      </c>
      <c r="P28" s="40">
        <f t="shared" si="16"/>
        <v>0</v>
      </c>
      <c r="Q28" s="40">
        <f t="shared" si="16"/>
        <v>0</v>
      </c>
      <c r="R28" s="40">
        <f t="shared" si="16"/>
        <v>0</v>
      </c>
      <c r="S28" s="40">
        <f t="shared" si="16"/>
        <v>0</v>
      </c>
      <c r="T28" s="40">
        <f t="shared" si="16"/>
        <v>0</v>
      </c>
      <c r="U28" s="40">
        <f t="shared" si="16"/>
        <v>0</v>
      </c>
      <c r="V28" s="40">
        <f t="shared" si="16"/>
        <v>0</v>
      </c>
      <c r="W28" s="40">
        <f t="shared" si="16"/>
        <v>0</v>
      </c>
      <c r="X28" s="40">
        <f t="shared" si="16"/>
        <v>0</v>
      </c>
      <c r="Y28" s="40">
        <f t="shared" si="16"/>
        <v>0</v>
      </c>
      <c r="Z28" s="40">
        <f t="shared" si="16"/>
        <v>0</v>
      </c>
      <c r="AA28" s="40">
        <f t="shared" si="16"/>
        <v>0</v>
      </c>
      <c r="AB28" s="40">
        <f t="shared" si="16"/>
        <v>0</v>
      </c>
      <c r="AC28" s="40">
        <f t="shared" si="16"/>
        <v>0</v>
      </c>
      <c r="AD28" s="40">
        <f t="shared" si="16"/>
        <v>0</v>
      </c>
      <c r="AE28" s="40">
        <f t="shared" si="16"/>
        <v>0</v>
      </c>
      <c r="AF28" s="40">
        <f t="shared" si="16"/>
        <v>0</v>
      </c>
      <c r="AG28" s="40">
        <f t="shared" si="16"/>
        <v>0</v>
      </c>
      <c r="AH28" s="40">
        <f t="shared" si="16"/>
        <v>0</v>
      </c>
      <c r="AI28" s="40">
        <f t="shared" si="16"/>
        <v>0</v>
      </c>
      <c r="AJ28" s="40">
        <f t="shared" si="16"/>
        <v>0</v>
      </c>
      <c r="AK28" s="40">
        <f t="shared" si="16"/>
        <v>0</v>
      </c>
      <c r="AL28" s="40">
        <f t="shared" si="16"/>
        <v>0</v>
      </c>
      <c r="AM28" s="40">
        <f>AVERAGE(D28:AL28)</f>
        <v>0</v>
      </c>
    </row>
    <row r="29" spans="1:48">
      <c r="C29" s="38" t="s">
        <v>98</v>
      </c>
      <c r="D29" s="40">
        <f>D24+D26+D27+D28</f>
        <v>-50.264250275506875</v>
      </c>
      <c r="E29" s="40">
        <f t="shared" ref="E29:AL29" si="17">E24+E26+E27+E28</f>
        <v>-43.564250275506886</v>
      </c>
      <c r="F29" s="40">
        <f t="shared" si="17"/>
        <v>-30.96425027550687</v>
      </c>
      <c r="G29" s="40">
        <f t="shared" si="17"/>
        <v>-34.664250275506873</v>
      </c>
      <c r="H29" s="40">
        <f t="shared" si="17"/>
        <v>-22.96425027550687</v>
      </c>
      <c r="I29" s="40">
        <f t="shared" si="17"/>
        <v>-4.1642502755068662</v>
      </c>
      <c r="J29" s="40">
        <f t="shared" si="17"/>
        <v>-0.66425027550686622</v>
      </c>
      <c r="K29" s="40">
        <f t="shared" si="17"/>
        <v>14.635749724493131</v>
      </c>
      <c r="L29" s="40">
        <f t="shared" si="17"/>
        <v>21.235749724493125</v>
      </c>
      <c r="M29" s="40">
        <f t="shared" si="17"/>
        <v>13.535749724493122</v>
      </c>
      <c r="N29" s="40">
        <f t="shared" si="17"/>
        <v>15.235749724493125</v>
      </c>
      <c r="O29" s="40">
        <f t="shared" si="17"/>
        <v>17.035749724493122</v>
      </c>
      <c r="P29" s="40">
        <f t="shared" si="17"/>
        <v>23.035749724493122</v>
      </c>
      <c r="Q29" s="40">
        <f t="shared" si="17"/>
        <v>26.535749724493122</v>
      </c>
      <c r="R29" s="40">
        <f t="shared" si="17"/>
        <v>29.035749724493122</v>
      </c>
      <c r="S29" s="40">
        <f t="shared" si="17"/>
        <v>27.935749724493128</v>
      </c>
      <c r="T29" s="40">
        <f t="shared" si="17"/>
        <v>29.635749724493131</v>
      </c>
      <c r="U29" s="40">
        <f t="shared" si="17"/>
        <v>31.035749724493137</v>
      </c>
      <c r="V29" s="40">
        <f t="shared" si="17"/>
        <v>32.735749724493125</v>
      </c>
      <c r="W29" s="40">
        <f t="shared" si="17"/>
        <v>35.83574972449312</v>
      </c>
      <c r="X29" s="40">
        <f t="shared" si="17"/>
        <v>35.735749724493125</v>
      </c>
      <c r="Y29" s="40">
        <f t="shared" si="17"/>
        <v>38.835749724493134</v>
      </c>
      <c r="Z29" s="40">
        <f t="shared" si="17"/>
        <v>38.135749724493117</v>
      </c>
      <c r="AA29" s="40">
        <f t="shared" si="17"/>
        <v>38.335749724493134</v>
      </c>
      <c r="AB29" s="40">
        <f t="shared" si="17"/>
        <v>39.835749724493134</v>
      </c>
      <c r="AC29" s="40">
        <f t="shared" si="17"/>
        <v>39.035749724493122</v>
      </c>
      <c r="AD29" s="40">
        <f t="shared" si="17"/>
        <v>36.135749724493131</v>
      </c>
      <c r="AE29" s="40">
        <f t="shared" si="17"/>
        <v>33.335749724493134</v>
      </c>
      <c r="AF29" s="40">
        <f t="shared" si="17"/>
        <v>28.535749724493122</v>
      </c>
      <c r="AG29" s="40">
        <f t="shared" si="17"/>
        <v>25.535749724493137</v>
      </c>
      <c r="AH29" s="40">
        <f t="shared" si="17"/>
        <v>21.435749724493128</v>
      </c>
      <c r="AI29" s="40">
        <f t="shared" si="17"/>
        <v>15.035749724493122</v>
      </c>
      <c r="AJ29" s="40">
        <f t="shared" si="17"/>
        <v>9.2357497244931324</v>
      </c>
      <c r="AK29" s="40">
        <f t="shared" si="17"/>
        <v>2.2357497244931253</v>
      </c>
      <c r="AL29" s="40">
        <f t="shared" si="17"/>
        <v>-2.2642502755068747</v>
      </c>
      <c r="AM29" s="40">
        <f>10*LOG((10^(D29/10)+10^(E29/10)+10^(F29/10)+10^(G29/10)+10^(H29/10)+10^(I29/10)+10^(J29/10)+10^(K29/10)+10^(L29/10)+10^(M29/10)+10^(N29/10)+10^(O29/10)+10^(P29/10)+10^(Q29/10)+10^(R29/10)+10^(S29/10)+10^(T29/10)+10^(U29/10)+10^(V29/10)+10^(W29/10)+10^(X29/10)+10^(Y29/10)+10^(Z29/10)+10^(AA29/10)+10^(AB29/10)+10^(AC29/10)+10^(AD29/10)+10^(AE29/10)+10^(AF29/10)+10^(AG29/10)+10^(AH29/10)+10^(AI29/10)+10^(AJ29/10)+10^(AK29/10)+10^(AL29/10)))</f>
        <v>47.790108854876252</v>
      </c>
    </row>
    <row r="30" spans="1:48" ht="15">
      <c r="C30" s="102" t="s">
        <v>99</v>
      </c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4"/>
      <c r="AK30" s="105">
        <f>10*LOG((10^(D29/10)+10^(E29/10)+10^(F29/10)+10^(G29/10)+10^(H29/10)+10^(I29/10)+10^(J29/10)+10^(K29/10)+10^(L29/10)+10^(M29/10)+10^(N29/10)+10^(O29/10)+10^(P29/10)+10^(Q29/10)+10^(R29/10)+10^(S29/10)+10^(T29/10)+10^(U29/10)+10^(V29/10)+10^(W29/10)+10^(X29/10)+10^(Y29/10)+10^(Z29/10)+10^(AA29/10)+10^(AB29/10)+10^(AC29/10)+10^(AD29/10)+10^(AE29/10)+10^(AF29/10)+10^(AG29/10)+10^(AH29/10)+10^(AI29/10)+10^(AJ29/10)+10^(AK29/10)+10^(AL29/10)))</f>
        <v>47.790108854876252</v>
      </c>
      <c r="AL30" s="106"/>
    </row>
    <row r="31" spans="1:48" ht="26.25" customHeight="1">
      <c r="C31" s="36" t="s">
        <v>21</v>
      </c>
      <c r="D31" s="37">
        <v>8</v>
      </c>
      <c r="E31" s="37">
        <v>10</v>
      </c>
      <c r="F31" s="37">
        <v>12.5</v>
      </c>
      <c r="G31" s="37">
        <v>16</v>
      </c>
      <c r="H31" s="37">
        <v>20</v>
      </c>
      <c r="I31" s="37">
        <v>25</v>
      </c>
      <c r="J31" s="37">
        <v>31.5</v>
      </c>
      <c r="K31" s="37">
        <v>40</v>
      </c>
      <c r="L31" s="37">
        <v>50</v>
      </c>
      <c r="M31" s="37">
        <v>63</v>
      </c>
      <c r="N31" s="37">
        <v>80</v>
      </c>
      <c r="O31" s="37">
        <v>100</v>
      </c>
      <c r="P31" s="37">
        <v>125</v>
      </c>
      <c r="Q31" s="37">
        <v>160</v>
      </c>
      <c r="R31" s="37">
        <v>200</v>
      </c>
      <c r="S31" s="37">
        <v>250</v>
      </c>
      <c r="T31" s="37">
        <v>315</v>
      </c>
      <c r="U31" s="37">
        <v>400</v>
      </c>
      <c r="V31" s="37">
        <v>500</v>
      </c>
      <c r="W31" s="37">
        <v>630</v>
      </c>
      <c r="X31" s="37">
        <v>800</v>
      </c>
      <c r="Y31" s="37" t="s">
        <v>41</v>
      </c>
      <c r="Z31" s="37" t="s">
        <v>46</v>
      </c>
      <c r="AA31" s="37" t="s">
        <v>47</v>
      </c>
      <c r="AB31" s="37" t="s">
        <v>42</v>
      </c>
      <c r="AC31" s="37" t="s">
        <v>48</v>
      </c>
      <c r="AD31" s="37" t="s">
        <v>49</v>
      </c>
      <c r="AE31" s="37" t="s">
        <v>43</v>
      </c>
      <c r="AF31" s="37" t="s">
        <v>50</v>
      </c>
      <c r="AG31" s="37" t="s">
        <v>51</v>
      </c>
      <c r="AH31" s="37" t="s">
        <v>44</v>
      </c>
      <c r="AI31" s="37" t="s">
        <v>52</v>
      </c>
      <c r="AJ31" s="37" t="s">
        <v>53</v>
      </c>
      <c r="AK31" s="37" t="s">
        <v>45</v>
      </c>
      <c r="AL31" s="37" t="s">
        <v>54</v>
      </c>
    </row>
    <row r="32" spans="1:48">
      <c r="C32" s="38" t="s">
        <v>92</v>
      </c>
      <c r="D32" s="39">
        <f>'Site &amp; NSR'!U32</f>
        <v>73.81029995663981</v>
      </c>
      <c r="E32" s="39">
        <f>'Site &amp; NSR'!V32</f>
        <v>74.010299956639813</v>
      </c>
      <c r="F32" s="39">
        <f>'Site &amp; NSR'!W32</f>
        <v>77.31029995663981</v>
      </c>
      <c r="G32" s="39">
        <f>'Site &amp; NSR'!X32</f>
        <v>73.010299956639813</v>
      </c>
      <c r="H32" s="39">
        <f>'Site &amp; NSR'!Y32</f>
        <v>75.31029995663981</v>
      </c>
      <c r="I32" s="39">
        <f>'Site &amp; NSR'!Z32</f>
        <v>81.210299956639815</v>
      </c>
      <c r="J32" s="39">
        <f>'Site &amp; NSR'!AA32</f>
        <v>84.010299956639813</v>
      </c>
      <c r="K32" s="39">
        <f>'Site &amp; NSR'!AB32</f>
        <v>82.910299956639818</v>
      </c>
      <c r="L32" s="39">
        <f>'Site &amp; NSR'!AC32</f>
        <v>92.910299956639818</v>
      </c>
      <c r="M32" s="39">
        <f>'Site &amp; NSR'!AD32</f>
        <v>83.81029995663981</v>
      </c>
      <c r="N32" s="39">
        <f>'Site &amp; NSR'!AE32</f>
        <v>87.81029995663981</v>
      </c>
      <c r="O32" s="39">
        <f>'Site &amp; NSR'!AF32</f>
        <v>82.710299956639815</v>
      </c>
      <c r="P32" s="39">
        <f>'Site &amp; NSR'!AG32</f>
        <v>80.710299956639815</v>
      </c>
      <c r="Q32" s="39">
        <f>'Site &amp; NSR'!AH32</f>
        <v>81.610299956639807</v>
      </c>
      <c r="R32" s="39">
        <f>'Site &amp; NSR'!AI32</f>
        <v>82.81029995663981</v>
      </c>
      <c r="S32" s="39">
        <f>'Site &amp; NSR'!AJ32</f>
        <v>80.31029995663981</v>
      </c>
      <c r="T32" s="39">
        <f>'Site &amp; NSR'!AK32</f>
        <v>85.110299956639807</v>
      </c>
      <c r="U32" s="39">
        <f>'Site &amp; NSR'!AL32</f>
        <v>79.710299956639815</v>
      </c>
      <c r="V32" s="39">
        <f>'Site &amp; NSR'!AM32</f>
        <v>77.710299956639815</v>
      </c>
      <c r="W32" s="39">
        <f>'Site &amp; NSR'!AN32</f>
        <v>77.210299956639815</v>
      </c>
      <c r="X32" s="39">
        <f>'Site &amp; NSR'!AO32</f>
        <v>82.010299956639813</v>
      </c>
      <c r="Y32" s="39">
        <f>'Site &amp; NSR'!AP32</f>
        <v>81.510299956639813</v>
      </c>
      <c r="Z32" s="39">
        <f>'Site &amp; NSR'!AQ32</f>
        <v>87.610299956639807</v>
      </c>
      <c r="AA32" s="39">
        <f>'Site &amp; NSR'!AR32</f>
        <v>85.31029995663981</v>
      </c>
      <c r="AB32" s="39">
        <f>'Site &amp; NSR'!AS32</f>
        <v>82.910299956639818</v>
      </c>
      <c r="AC32" s="39">
        <f>'Site &amp; NSR'!AT32</f>
        <v>88.410299956639818</v>
      </c>
      <c r="AD32" s="39">
        <f>'Site &amp; NSR'!AU32</f>
        <v>79.910299956639818</v>
      </c>
      <c r="AE32" s="39">
        <f>'Site &amp; NSR'!AV32</f>
        <v>79.910299956639818</v>
      </c>
      <c r="AF32" s="39">
        <f>'Site &amp; NSR'!AW32</f>
        <v>74.010299956639813</v>
      </c>
      <c r="AG32" s="39">
        <f>'Site &amp; NSR'!AX32</f>
        <v>68.110299956639807</v>
      </c>
      <c r="AH32" s="39">
        <f>'Site &amp; NSR'!AY32</f>
        <v>63.210299956639815</v>
      </c>
      <c r="AI32" s="39">
        <f>'Site &amp; NSR'!AZ32</f>
        <v>57.510299956639813</v>
      </c>
      <c r="AJ32" s="39">
        <f>'Site &amp; NSR'!BA32</f>
        <v>55.110299956639814</v>
      </c>
      <c r="AK32" s="39">
        <f>'Site &amp; NSR'!BB32</f>
        <v>51.710299956639815</v>
      </c>
      <c r="AL32" s="39">
        <f>'Site &amp; NSR'!BC32</f>
        <v>51.81029995663981</v>
      </c>
      <c r="AM32" s="40">
        <f>10*LOG((10^(D32/10)+10^(E32/10)+10^(F32/10)+10^(G32/10)+10^(H32/10)+10^(I32/10)+10^(J32/10)+10^(K32/10)+10^(L32/10)+10^(M32/10)+10^(N32/10)+10^(O32/10)+10^(P32/10)+10^(Q32/10)+10^(R32/10)+10^(S32/10)+10^(T32/10)+10^(U32/10)+10^(V32/10)+10^(W32/10)+10^(X32/10)+10^(Y32/10)+10^(Z32/10)+10^(AA32/10)+10^(AB32/10)+10^(AC32/10)+10^(AD32/10)+10^(AE32/10)+10^(AF32/10)+10^(AG32/10)+10^(AH32/10)+10^(AI32/10)+10^(AJ32/10)+10^(AK32/10)+10^(AL32/10)))</f>
        <v>98.542594920107945</v>
      </c>
      <c r="AN32" s="42"/>
      <c r="AO32" s="42"/>
      <c r="AP32" s="42"/>
      <c r="AQ32" s="42"/>
      <c r="AR32" s="42"/>
      <c r="AS32" s="42"/>
      <c r="AT32" s="42"/>
      <c r="AU32" s="42"/>
      <c r="AV32" s="42"/>
    </row>
    <row r="33" spans="1:48">
      <c r="C33" s="38" t="s">
        <v>93</v>
      </c>
      <c r="D33" s="39">
        <f t="shared" ref="D33:AL33" si="18">D32+D$55</f>
        <v>-3.7897000433601846</v>
      </c>
      <c r="E33" s="39">
        <f t="shared" si="18"/>
        <v>3.6102999566398069</v>
      </c>
      <c r="F33" s="39">
        <f t="shared" si="18"/>
        <v>13.710299956639808</v>
      </c>
      <c r="G33" s="39">
        <f t="shared" si="18"/>
        <v>16.610299956639814</v>
      </c>
      <c r="H33" s="39">
        <f t="shared" si="18"/>
        <v>24.910299956639811</v>
      </c>
      <c r="I33" s="39">
        <f t="shared" si="18"/>
        <v>36.410299956639818</v>
      </c>
      <c r="J33" s="39">
        <f t="shared" si="18"/>
        <v>44.510299956639813</v>
      </c>
      <c r="K33" s="39">
        <f t="shared" si="18"/>
        <v>48.410299956639818</v>
      </c>
      <c r="L33" s="39">
        <f t="shared" si="18"/>
        <v>62.710299956639815</v>
      </c>
      <c r="M33" s="39">
        <f t="shared" si="18"/>
        <v>57.610299956639807</v>
      </c>
      <c r="N33" s="39">
        <f t="shared" si="18"/>
        <v>65.31029995663981</v>
      </c>
      <c r="O33" s="39">
        <f t="shared" si="18"/>
        <v>63.610299956639814</v>
      </c>
      <c r="P33" s="39">
        <f t="shared" si="18"/>
        <v>64.610299956639807</v>
      </c>
      <c r="Q33" s="39">
        <f t="shared" si="18"/>
        <v>68.210299956639801</v>
      </c>
      <c r="R33" s="39">
        <f t="shared" si="18"/>
        <v>71.910299956639804</v>
      </c>
      <c r="S33" s="39">
        <f t="shared" si="18"/>
        <v>71.710299956639815</v>
      </c>
      <c r="T33" s="39">
        <f t="shared" si="18"/>
        <v>78.510299956639813</v>
      </c>
      <c r="U33" s="39">
        <f t="shared" si="18"/>
        <v>74.910299956639818</v>
      </c>
      <c r="V33" s="39">
        <f t="shared" si="18"/>
        <v>74.510299956639813</v>
      </c>
      <c r="W33" s="39">
        <f t="shared" si="18"/>
        <v>75.31029995663981</v>
      </c>
      <c r="X33" s="39">
        <f t="shared" si="18"/>
        <v>81.210299956639815</v>
      </c>
      <c r="Y33" s="39">
        <f t="shared" si="18"/>
        <v>81.510299956639813</v>
      </c>
      <c r="Z33" s="39">
        <f t="shared" si="18"/>
        <v>88.210299956639801</v>
      </c>
      <c r="AA33" s="39">
        <f t="shared" si="18"/>
        <v>86.31029995663981</v>
      </c>
      <c r="AB33" s="39">
        <f t="shared" si="18"/>
        <v>84.110299956639821</v>
      </c>
      <c r="AC33" s="39">
        <f t="shared" si="18"/>
        <v>89.710299956639815</v>
      </c>
      <c r="AD33" s="39">
        <f t="shared" si="18"/>
        <v>81.110299956639821</v>
      </c>
      <c r="AE33" s="39">
        <f t="shared" si="18"/>
        <v>80.910299956639818</v>
      </c>
      <c r="AF33" s="39">
        <f t="shared" si="18"/>
        <v>74.510299956639813</v>
      </c>
      <c r="AG33" s="39">
        <f t="shared" si="18"/>
        <v>68.010299956639813</v>
      </c>
      <c r="AH33" s="39">
        <f t="shared" si="18"/>
        <v>62.110299956639814</v>
      </c>
      <c r="AI33" s="39">
        <f t="shared" si="18"/>
        <v>55.010299956639813</v>
      </c>
      <c r="AJ33" s="39">
        <f t="shared" si="18"/>
        <v>50.810299956639817</v>
      </c>
      <c r="AK33" s="39">
        <f t="shared" si="18"/>
        <v>45.010299956639813</v>
      </c>
      <c r="AL33" s="39">
        <f t="shared" si="18"/>
        <v>42.510299956639813</v>
      </c>
      <c r="AM33" s="40">
        <f>10*LOG((10^(D33/10)+10^(E33/10)+10^(F33/10)+10^(G33/10)+10^(H33/10)+10^(I33/10)+10^(J33/10)+10^(K33/10)+10^(L33/10)+10^(M33/10)+10^(N33/10)+10^(O33/10)+10^(P33/10)+10^(Q33/10)+10^(R33/10)+10^(S33/10)+10^(T33/10)+10^(U33/10)+10^(V33/10)+10^(W33/10)+10^(X33/10)+10^(Y33/10)+10^(Z33/10)+10^(AA33/10)+10^(AB33/10)+10^(AC33/10)+10^(AD33/10)+10^(AE33/10)+10^(AF33/10)+10^(AG33/10)+10^(AH33/10)+10^(AI33/10)+10^(AJ33/10)+10^(AK33/10)+10^(AL33/10)))</f>
        <v>94.854514378245355</v>
      </c>
    </row>
    <row r="34" spans="1:48">
      <c r="B34" s="35">
        <v>2</v>
      </c>
      <c r="C34" s="38" t="s">
        <v>94</v>
      </c>
      <c r="D34" s="38">
        <f>$B$34</f>
        <v>2</v>
      </c>
      <c r="E34" s="38">
        <f t="shared" ref="E34:AL34" si="19">$B$34</f>
        <v>2</v>
      </c>
      <c r="F34" s="38">
        <f t="shared" si="19"/>
        <v>2</v>
      </c>
      <c r="G34" s="38">
        <f t="shared" si="19"/>
        <v>2</v>
      </c>
      <c r="H34" s="38">
        <f t="shared" si="19"/>
        <v>2</v>
      </c>
      <c r="I34" s="38">
        <f t="shared" si="19"/>
        <v>2</v>
      </c>
      <c r="J34" s="38">
        <f t="shared" si="19"/>
        <v>2</v>
      </c>
      <c r="K34" s="38">
        <f t="shared" si="19"/>
        <v>2</v>
      </c>
      <c r="L34" s="38">
        <f t="shared" si="19"/>
        <v>2</v>
      </c>
      <c r="M34" s="38">
        <f t="shared" si="19"/>
        <v>2</v>
      </c>
      <c r="N34" s="38">
        <f t="shared" si="19"/>
        <v>2</v>
      </c>
      <c r="O34" s="38">
        <f t="shared" si="19"/>
        <v>2</v>
      </c>
      <c r="P34" s="38">
        <f t="shared" si="19"/>
        <v>2</v>
      </c>
      <c r="Q34" s="38">
        <f t="shared" si="19"/>
        <v>2</v>
      </c>
      <c r="R34" s="38">
        <f t="shared" si="19"/>
        <v>2</v>
      </c>
      <c r="S34" s="38">
        <f t="shared" si="19"/>
        <v>2</v>
      </c>
      <c r="T34" s="38">
        <f t="shared" si="19"/>
        <v>2</v>
      </c>
      <c r="U34" s="38">
        <f t="shared" si="19"/>
        <v>2</v>
      </c>
      <c r="V34" s="38">
        <f t="shared" si="19"/>
        <v>2</v>
      </c>
      <c r="W34" s="38">
        <f t="shared" si="19"/>
        <v>2</v>
      </c>
      <c r="X34" s="38">
        <f t="shared" si="19"/>
        <v>2</v>
      </c>
      <c r="Y34" s="38">
        <f t="shared" si="19"/>
        <v>2</v>
      </c>
      <c r="Z34" s="38">
        <f t="shared" si="19"/>
        <v>2</v>
      </c>
      <c r="AA34" s="38">
        <f t="shared" si="19"/>
        <v>2</v>
      </c>
      <c r="AB34" s="38">
        <f t="shared" si="19"/>
        <v>2</v>
      </c>
      <c r="AC34" s="38">
        <f t="shared" si="19"/>
        <v>2</v>
      </c>
      <c r="AD34" s="38">
        <f t="shared" si="19"/>
        <v>2</v>
      </c>
      <c r="AE34" s="38">
        <f t="shared" si="19"/>
        <v>2</v>
      </c>
      <c r="AF34" s="38">
        <f t="shared" si="19"/>
        <v>2</v>
      </c>
      <c r="AG34" s="38">
        <f t="shared" si="19"/>
        <v>2</v>
      </c>
      <c r="AH34" s="38">
        <f t="shared" si="19"/>
        <v>2</v>
      </c>
      <c r="AI34" s="38">
        <f t="shared" si="19"/>
        <v>2</v>
      </c>
      <c r="AJ34" s="38">
        <f t="shared" si="19"/>
        <v>2</v>
      </c>
      <c r="AK34" s="38">
        <f t="shared" si="19"/>
        <v>2</v>
      </c>
      <c r="AL34" s="38">
        <f t="shared" si="19"/>
        <v>2</v>
      </c>
      <c r="AM34" s="40">
        <f>AVERAGE(D34:AL34)</f>
        <v>2</v>
      </c>
    </row>
    <row r="35" spans="1:48">
      <c r="A35" s="35">
        <v>79</v>
      </c>
      <c r="B35" s="35">
        <v>84</v>
      </c>
      <c r="C35" s="38" t="s">
        <v>102</v>
      </c>
      <c r="D35" s="40">
        <f>-20*LOG($B$35)+10*LOG(D34)-11</f>
        <v>-46.475285764597821</v>
      </c>
      <c r="E35" s="40">
        <f t="shared" ref="E35:AL35" si="20">-20*LOG($B$35)+10*LOG(E34)-11</f>
        <v>-46.475285764597821</v>
      </c>
      <c r="F35" s="40">
        <f t="shared" si="20"/>
        <v>-46.475285764597821</v>
      </c>
      <c r="G35" s="40">
        <f t="shared" si="20"/>
        <v>-46.475285764597821</v>
      </c>
      <c r="H35" s="40">
        <f t="shared" si="20"/>
        <v>-46.475285764597821</v>
      </c>
      <c r="I35" s="40">
        <f t="shared" si="20"/>
        <v>-46.475285764597821</v>
      </c>
      <c r="J35" s="40">
        <f t="shared" si="20"/>
        <v>-46.475285764597821</v>
      </c>
      <c r="K35" s="40">
        <f t="shared" si="20"/>
        <v>-46.475285764597821</v>
      </c>
      <c r="L35" s="40">
        <f t="shared" si="20"/>
        <v>-46.475285764597821</v>
      </c>
      <c r="M35" s="40">
        <f t="shared" si="20"/>
        <v>-46.475285764597821</v>
      </c>
      <c r="N35" s="40">
        <f t="shared" si="20"/>
        <v>-46.475285764597821</v>
      </c>
      <c r="O35" s="40">
        <f t="shared" si="20"/>
        <v>-46.475285764597821</v>
      </c>
      <c r="P35" s="40">
        <f t="shared" si="20"/>
        <v>-46.475285764597821</v>
      </c>
      <c r="Q35" s="40">
        <f t="shared" si="20"/>
        <v>-46.475285764597821</v>
      </c>
      <c r="R35" s="40">
        <f t="shared" si="20"/>
        <v>-46.475285764597821</v>
      </c>
      <c r="S35" s="40">
        <f t="shared" si="20"/>
        <v>-46.475285764597821</v>
      </c>
      <c r="T35" s="40">
        <f t="shared" si="20"/>
        <v>-46.475285764597821</v>
      </c>
      <c r="U35" s="40">
        <f t="shared" si="20"/>
        <v>-46.475285764597821</v>
      </c>
      <c r="V35" s="40">
        <f t="shared" si="20"/>
        <v>-46.475285764597821</v>
      </c>
      <c r="W35" s="40">
        <f t="shared" si="20"/>
        <v>-46.475285764597821</v>
      </c>
      <c r="X35" s="40">
        <f t="shared" si="20"/>
        <v>-46.475285764597821</v>
      </c>
      <c r="Y35" s="40">
        <f t="shared" si="20"/>
        <v>-46.475285764597821</v>
      </c>
      <c r="Z35" s="40">
        <f t="shared" si="20"/>
        <v>-46.475285764597821</v>
      </c>
      <c r="AA35" s="40">
        <f t="shared" si="20"/>
        <v>-46.475285764597821</v>
      </c>
      <c r="AB35" s="40">
        <f t="shared" si="20"/>
        <v>-46.475285764597821</v>
      </c>
      <c r="AC35" s="40">
        <f t="shared" si="20"/>
        <v>-46.475285764597821</v>
      </c>
      <c r="AD35" s="40">
        <f t="shared" si="20"/>
        <v>-46.475285764597821</v>
      </c>
      <c r="AE35" s="40">
        <f t="shared" si="20"/>
        <v>-46.475285764597821</v>
      </c>
      <c r="AF35" s="40">
        <f t="shared" si="20"/>
        <v>-46.475285764597821</v>
      </c>
      <c r="AG35" s="40">
        <f t="shared" si="20"/>
        <v>-46.475285764597821</v>
      </c>
      <c r="AH35" s="40">
        <f t="shared" si="20"/>
        <v>-46.475285764597821</v>
      </c>
      <c r="AI35" s="40">
        <f t="shared" si="20"/>
        <v>-46.475285764597821</v>
      </c>
      <c r="AJ35" s="40">
        <f t="shared" si="20"/>
        <v>-46.475285764597821</v>
      </c>
      <c r="AK35" s="40">
        <f t="shared" si="20"/>
        <v>-46.475285764597821</v>
      </c>
      <c r="AL35" s="40">
        <f t="shared" si="20"/>
        <v>-46.475285764597821</v>
      </c>
      <c r="AM35" s="40">
        <f>AVERAGE(D35:AL35)</f>
        <v>-46.475285764597835</v>
      </c>
    </row>
    <row r="36" spans="1:48">
      <c r="B36" s="35">
        <v>0</v>
      </c>
      <c r="C36" s="38" t="s">
        <v>96</v>
      </c>
      <c r="D36" s="40">
        <f>$B$36</f>
        <v>0</v>
      </c>
      <c r="E36" s="40">
        <f t="shared" ref="E36:AL36" si="21">$B$36</f>
        <v>0</v>
      </c>
      <c r="F36" s="40">
        <f t="shared" si="21"/>
        <v>0</v>
      </c>
      <c r="G36" s="40">
        <f t="shared" si="21"/>
        <v>0</v>
      </c>
      <c r="H36" s="40">
        <f t="shared" si="21"/>
        <v>0</v>
      </c>
      <c r="I36" s="40">
        <f t="shared" si="21"/>
        <v>0</v>
      </c>
      <c r="J36" s="40">
        <f t="shared" si="21"/>
        <v>0</v>
      </c>
      <c r="K36" s="40">
        <f t="shared" si="21"/>
        <v>0</v>
      </c>
      <c r="L36" s="40">
        <f t="shared" si="21"/>
        <v>0</v>
      </c>
      <c r="M36" s="40">
        <f t="shared" si="21"/>
        <v>0</v>
      </c>
      <c r="N36" s="40">
        <f t="shared" si="21"/>
        <v>0</v>
      </c>
      <c r="O36" s="40">
        <f t="shared" si="21"/>
        <v>0</v>
      </c>
      <c r="P36" s="40">
        <f t="shared" si="21"/>
        <v>0</v>
      </c>
      <c r="Q36" s="40">
        <f t="shared" si="21"/>
        <v>0</v>
      </c>
      <c r="R36" s="40">
        <f t="shared" si="21"/>
        <v>0</v>
      </c>
      <c r="S36" s="40">
        <f t="shared" si="21"/>
        <v>0</v>
      </c>
      <c r="T36" s="40">
        <f t="shared" si="21"/>
        <v>0</v>
      </c>
      <c r="U36" s="40">
        <f t="shared" si="21"/>
        <v>0</v>
      </c>
      <c r="V36" s="40">
        <f t="shared" si="21"/>
        <v>0</v>
      </c>
      <c r="W36" s="40">
        <f t="shared" si="21"/>
        <v>0</v>
      </c>
      <c r="X36" s="40">
        <f t="shared" si="21"/>
        <v>0</v>
      </c>
      <c r="Y36" s="40">
        <f t="shared" si="21"/>
        <v>0</v>
      </c>
      <c r="Z36" s="40">
        <f t="shared" si="21"/>
        <v>0</v>
      </c>
      <c r="AA36" s="40">
        <f t="shared" si="21"/>
        <v>0</v>
      </c>
      <c r="AB36" s="40">
        <f t="shared" si="21"/>
        <v>0</v>
      </c>
      <c r="AC36" s="40">
        <f t="shared" si="21"/>
        <v>0</v>
      </c>
      <c r="AD36" s="40">
        <f t="shared" si="21"/>
        <v>0</v>
      </c>
      <c r="AE36" s="40">
        <f t="shared" si="21"/>
        <v>0</v>
      </c>
      <c r="AF36" s="40">
        <f t="shared" si="21"/>
        <v>0</v>
      </c>
      <c r="AG36" s="40">
        <f t="shared" si="21"/>
        <v>0</v>
      </c>
      <c r="AH36" s="40">
        <f t="shared" si="21"/>
        <v>0</v>
      </c>
      <c r="AI36" s="40">
        <f t="shared" si="21"/>
        <v>0</v>
      </c>
      <c r="AJ36" s="40">
        <f t="shared" si="21"/>
        <v>0</v>
      </c>
      <c r="AK36" s="40">
        <f t="shared" si="21"/>
        <v>0</v>
      </c>
      <c r="AL36" s="40">
        <f t="shared" si="21"/>
        <v>0</v>
      </c>
      <c r="AM36" s="40">
        <f>AVERAGE(D36:AL36)</f>
        <v>0</v>
      </c>
    </row>
    <row r="37" spans="1:48">
      <c r="B37" s="35">
        <v>0</v>
      </c>
      <c r="C37" s="38" t="s">
        <v>97</v>
      </c>
      <c r="D37" s="40">
        <f>$B$37</f>
        <v>0</v>
      </c>
      <c r="E37" s="40">
        <f t="shared" ref="E37:AL37" si="22">$B$37</f>
        <v>0</v>
      </c>
      <c r="F37" s="40">
        <f t="shared" si="22"/>
        <v>0</v>
      </c>
      <c r="G37" s="40">
        <f t="shared" si="22"/>
        <v>0</v>
      </c>
      <c r="H37" s="40">
        <f t="shared" si="22"/>
        <v>0</v>
      </c>
      <c r="I37" s="40">
        <f t="shared" si="22"/>
        <v>0</v>
      </c>
      <c r="J37" s="40">
        <f t="shared" si="22"/>
        <v>0</v>
      </c>
      <c r="K37" s="40">
        <f t="shared" si="22"/>
        <v>0</v>
      </c>
      <c r="L37" s="40">
        <f t="shared" si="22"/>
        <v>0</v>
      </c>
      <c r="M37" s="40">
        <f t="shared" si="22"/>
        <v>0</v>
      </c>
      <c r="N37" s="40">
        <f t="shared" si="22"/>
        <v>0</v>
      </c>
      <c r="O37" s="40">
        <f t="shared" si="22"/>
        <v>0</v>
      </c>
      <c r="P37" s="40">
        <f t="shared" si="22"/>
        <v>0</v>
      </c>
      <c r="Q37" s="40">
        <f t="shared" si="22"/>
        <v>0</v>
      </c>
      <c r="R37" s="40">
        <f t="shared" si="22"/>
        <v>0</v>
      </c>
      <c r="S37" s="40">
        <f t="shared" si="22"/>
        <v>0</v>
      </c>
      <c r="T37" s="40">
        <f t="shared" si="22"/>
        <v>0</v>
      </c>
      <c r="U37" s="40">
        <f t="shared" si="22"/>
        <v>0</v>
      </c>
      <c r="V37" s="40">
        <f t="shared" si="22"/>
        <v>0</v>
      </c>
      <c r="W37" s="40">
        <f t="shared" si="22"/>
        <v>0</v>
      </c>
      <c r="X37" s="40">
        <f t="shared" si="22"/>
        <v>0</v>
      </c>
      <c r="Y37" s="40">
        <f t="shared" si="22"/>
        <v>0</v>
      </c>
      <c r="Z37" s="40">
        <f t="shared" si="22"/>
        <v>0</v>
      </c>
      <c r="AA37" s="40">
        <f t="shared" si="22"/>
        <v>0</v>
      </c>
      <c r="AB37" s="40">
        <f t="shared" si="22"/>
        <v>0</v>
      </c>
      <c r="AC37" s="40">
        <f t="shared" si="22"/>
        <v>0</v>
      </c>
      <c r="AD37" s="40">
        <f t="shared" si="22"/>
        <v>0</v>
      </c>
      <c r="AE37" s="40">
        <f t="shared" si="22"/>
        <v>0</v>
      </c>
      <c r="AF37" s="40">
        <f t="shared" si="22"/>
        <v>0</v>
      </c>
      <c r="AG37" s="40">
        <f t="shared" si="22"/>
        <v>0</v>
      </c>
      <c r="AH37" s="40">
        <f t="shared" si="22"/>
        <v>0</v>
      </c>
      <c r="AI37" s="40">
        <f t="shared" si="22"/>
        <v>0</v>
      </c>
      <c r="AJ37" s="40">
        <f t="shared" si="22"/>
        <v>0</v>
      </c>
      <c r="AK37" s="40">
        <f t="shared" si="22"/>
        <v>0</v>
      </c>
      <c r="AL37" s="40">
        <f t="shared" si="22"/>
        <v>0</v>
      </c>
      <c r="AM37" s="40">
        <f>AVERAGE(D37:AL37)</f>
        <v>0</v>
      </c>
    </row>
    <row r="38" spans="1:48">
      <c r="C38" s="38" t="s">
        <v>98</v>
      </c>
      <c r="D38" s="40">
        <f>D33+D35+D36+D37</f>
        <v>-50.264985807958006</v>
      </c>
      <c r="E38" s="40">
        <f t="shared" ref="E38:AL38" si="23">E33+E35+E36+E37</f>
        <v>-42.864985807958014</v>
      </c>
      <c r="F38" s="40">
        <f t="shared" si="23"/>
        <v>-32.764985807958013</v>
      </c>
      <c r="G38" s="40">
        <f t="shared" si="23"/>
        <v>-29.864985807958007</v>
      </c>
      <c r="H38" s="40">
        <f t="shared" si="23"/>
        <v>-21.56498580795801</v>
      </c>
      <c r="I38" s="40">
        <f t="shared" si="23"/>
        <v>-10.064985807958003</v>
      </c>
      <c r="J38" s="40">
        <f t="shared" si="23"/>
        <v>-1.9649858079580085</v>
      </c>
      <c r="K38" s="40">
        <f t="shared" si="23"/>
        <v>1.9350141920419972</v>
      </c>
      <c r="L38" s="40">
        <f t="shared" si="23"/>
        <v>16.235014192041994</v>
      </c>
      <c r="M38" s="40">
        <f t="shared" si="23"/>
        <v>11.135014192041986</v>
      </c>
      <c r="N38" s="40">
        <f t="shared" si="23"/>
        <v>18.835014192041989</v>
      </c>
      <c r="O38" s="40">
        <f t="shared" si="23"/>
        <v>17.135014192041993</v>
      </c>
      <c r="P38" s="40">
        <f t="shared" si="23"/>
        <v>18.135014192041986</v>
      </c>
      <c r="Q38" s="40">
        <f t="shared" si="23"/>
        <v>21.73501419204198</v>
      </c>
      <c r="R38" s="40">
        <f t="shared" si="23"/>
        <v>25.435014192041983</v>
      </c>
      <c r="S38" s="40">
        <f t="shared" si="23"/>
        <v>25.235014192041994</v>
      </c>
      <c r="T38" s="40">
        <f t="shared" si="23"/>
        <v>32.035014192041992</v>
      </c>
      <c r="U38" s="40">
        <f t="shared" si="23"/>
        <v>28.435014192041997</v>
      </c>
      <c r="V38" s="40">
        <f t="shared" si="23"/>
        <v>28.035014192041992</v>
      </c>
      <c r="W38" s="40">
        <f t="shared" si="23"/>
        <v>28.835014192041989</v>
      </c>
      <c r="X38" s="40">
        <f t="shared" si="23"/>
        <v>34.735014192041994</v>
      </c>
      <c r="Y38" s="40">
        <f t="shared" si="23"/>
        <v>35.035014192041992</v>
      </c>
      <c r="Z38" s="40">
        <f t="shared" si="23"/>
        <v>41.73501419204198</v>
      </c>
      <c r="AA38" s="40">
        <f t="shared" si="23"/>
        <v>39.835014192041989</v>
      </c>
      <c r="AB38" s="40">
        <f t="shared" si="23"/>
        <v>37.635014192042</v>
      </c>
      <c r="AC38" s="40">
        <f t="shared" si="23"/>
        <v>43.235014192041994</v>
      </c>
      <c r="AD38" s="40">
        <f t="shared" si="23"/>
        <v>34.635014192042</v>
      </c>
      <c r="AE38" s="40">
        <f t="shared" si="23"/>
        <v>34.435014192041997</v>
      </c>
      <c r="AF38" s="40">
        <f t="shared" si="23"/>
        <v>28.035014192041992</v>
      </c>
      <c r="AG38" s="40">
        <f t="shared" si="23"/>
        <v>21.535014192041992</v>
      </c>
      <c r="AH38" s="40">
        <f t="shared" si="23"/>
        <v>15.635014192041993</v>
      </c>
      <c r="AI38" s="40">
        <f t="shared" si="23"/>
        <v>8.5350141920419915</v>
      </c>
      <c r="AJ38" s="40">
        <f t="shared" si="23"/>
        <v>4.3350141920419958</v>
      </c>
      <c r="AK38" s="40">
        <f t="shared" si="23"/>
        <v>-1.4649858079580085</v>
      </c>
      <c r="AL38" s="40">
        <f t="shared" si="23"/>
        <v>-3.9649858079580085</v>
      </c>
      <c r="AM38" s="40">
        <f>10*LOG((10^(D38/10)+10^(E38/10)+10^(F38/10)+10^(G38/10)+10^(H38/10)+10^(I38/10)+10^(J38/10)+10^(K38/10)+10^(L38/10)+10^(M38/10)+10^(N38/10)+10^(O38/10)+10^(P38/10)+10^(Q38/10)+10^(R38/10)+10^(S38/10)+10^(T38/10)+10^(U38/10)+10^(V38/10)+10^(W38/10)+10^(X38/10)+10^(Y38/10)+10^(Z38/10)+10^(AA38/10)+10^(AB38/10)+10^(AC38/10)+10^(AD38/10)+10^(AE38/10)+10^(AF38/10)+10^(AG38/10)+10^(AH38/10)+10^(AI38/10)+10^(AJ38/10)+10^(AK38/10)+10^(AL38/10)))</f>
        <v>48.379228613647527</v>
      </c>
    </row>
    <row r="39" spans="1:48" ht="15">
      <c r="C39" s="102" t="s">
        <v>99</v>
      </c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4"/>
      <c r="AK39" s="105">
        <f>10*LOG((10^(D38/10)+10^(E38/10)+10^(F38/10)+10^(G38/10)+10^(H38/10)+10^(I38/10)+10^(J38/10)+10^(K38/10)+10^(L38/10)+10^(M38/10)+10^(N38/10)+10^(O38/10)+10^(P38/10)+10^(Q38/10)+10^(R38/10)+10^(S38/10)+10^(T38/10)+10^(U38/10)+10^(V38/10)+10^(W38/10)+10^(X38/10)+10^(Y38/10)+10^(Z38/10)+10^(AA38/10)+10^(AB38/10)+10^(AC38/10)+10^(AD38/10)+10^(AE38/10)+10^(AF38/10)+10^(AG38/10)+10^(AH38/10)+10^(AI38/10)+10^(AJ38/10)+10^(AK38/10)+10^(AL38/10)))</f>
        <v>48.379228613647527</v>
      </c>
      <c r="AL39" s="106"/>
    </row>
    <row r="40" spans="1:48" ht="25.5" customHeight="1">
      <c r="C40" s="43" t="s">
        <v>22</v>
      </c>
      <c r="D40" s="37">
        <v>8</v>
      </c>
      <c r="E40" s="37">
        <v>10</v>
      </c>
      <c r="F40" s="37">
        <v>12.5</v>
      </c>
      <c r="G40" s="37">
        <v>16</v>
      </c>
      <c r="H40" s="37">
        <v>20</v>
      </c>
      <c r="I40" s="37">
        <v>25</v>
      </c>
      <c r="J40" s="37">
        <v>31.5</v>
      </c>
      <c r="K40" s="37">
        <v>40</v>
      </c>
      <c r="L40" s="37">
        <v>50</v>
      </c>
      <c r="M40" s="37">
        <v>63</v>
      </c>
      <c r="N40" s="37">
        <v>80</v>
      </c>
      <c r="O40" s="37">
        <v>100</v>
      </c>
      <c r="P40" s="37">
        <v>125</v>
      </c>
      <c r="Q40" s="37">
        <v>160</v>
      </c>
      <c r="R40" s="37">
        <v>200</v>
      </c>
      <c r="S40" s="37">
        <v>250</v>
      </c>
      <c r="T40" s="37">
        <v>315</v>
      </c>
      <c r="U40" s="37">
        <v>400</v>
      </c>
      <c r="V40" s="37">
        <v>500</v>
      </c>
      <c r="W40" s="37">
        <v>630</v>
      </c>
      <c r="X40" s="37">
        <v>800</v>
      </c>
      <c r="Y40" s="37" t="s">
        <v>41</v>
      </c>
      <c r="Z40" s="37" t="s">
        <v>46</v>
      </c>
      <c r="AA40" s="37" t="s">
        <v>47</v>
      </c>
      <c r="AB40" s="37" t="s">
        <v>42</v>
      </c>
      <c r="AC40" s="37" t="s">
        <v>48</v>
      </c>
      <c r="AD40" s="37" t="s">
        <v>49</v>
      </c>
      <c r="AE40" s="37" t="s">
        <v>43</v>
      </c>
      <c r="AF40" s="37" t="s">
        <v>50</v>
      </c>
      <c r="AG40" s="37" t="s">
        <v>51</v>
      </c>
      <c r="AH40" s="37" t="s">
        <v>44</v>
      </c>
      <c r="AI40" s="37" t="s">
        <v>52</v>
      </c>
      <c r="AJ40" s="37" t="s">
        <v>53</v>
      </c>
      <c r="AK40" s="37" t="s">
        <v>45</v>
      </c>
      <c r="AL40" s="37" t="s">
        <v>54</v>
      </c>
    </row>
    <row r="41" spans="1:48">
      <c r="C41" s="38" t="s">
        <v>92</v>
      </c>
      <c r="D41" s="39">
        <f>'Site &amp; NSR'!U33</f>
        <v>73.010299956639813</v>
      </c>
      <c r="E41" s="39">
        <f>'Site &amp; NSR'!V33</f>
        <v>72.31029995663981</v>
      </c>
      <c r="F41" s="39">
        <f>'Site &amp; NSR'!W33</f>
        <v>73.110299956639807</v>
      </c>
      <c r="G41" s="39">
        <f>'Site &amp; NSR'!X33</f>
        <v>77.510299956639813</v>
      </c>
      <c r="H41" s="39">
        <f>'Site &amp; NSR'!Y33</f>
        <v>76.010299956639813</v>
      </c>
      <c r="I41" s="39">
        <f>'Site &amp; NSR'!Z33</f>
        <v>76.910299956639804</v>
      </c>
      <c r="J41" s="39">
        <f>'Site &amp; NSR'!AA33</f>
        <v>75.110299956639807</v>
      </c>
      <c r="K41" s="39">
        <f>'Site &amp; NSR'!AB33</f>
        <v>78.110299956639807</v>
      </c>
      <c r="L41" s="39">
        <f>'Site &amp; NSR'!AC33</f>
        <v>82.210299956639815</v>
      </c>
      <c r="M41" s="39">
        <f>'Site &amp; NSR'!AD33</f>
        <v>85.010299956639813</v>
      </c>
      <c r="N41" s="39">
        <f>'Site &amp; NSR'!AE33</f>
        <v>84.910299956639818</v>
      </c>
      <c r="O41" s="39">
        <f>'Site &amp; NSR'!AF33</f>
        <v>84.510299956639813</v>
      </c>
      <c r="P41" s="39">
        <f>'Site &amp; NSR'!AG33</f>
        <v>82.81029995663981</v>
      </c>
      <c r="Q41" s="39">
        <f>'Site &amp; NSR'!AH33</f>
        <v>83.31029995663981</v>
      </c>
      <c r="R41" s="39">
        <f>'Site &amp; NSR'!AI33</f>
        <v>83.110299956639807</v>
      </c>
      <c r="S41" s="39">
        <f>'Site &amp; NSR'!AJ33</f>
        <v>82.410299956639818</v>
      </c>
      <c r="T41" s="39">
        <f>'Site &amp; NSR'!AK33</f>
        <v>86.81029995663981</v>
      </c>
      <c r="U41" s="39">
        <f>'Site &amp; NSR'!AL33</f>
        <v>89.010299956639813</v>
      </c>
      <c r="V41" s="39">
        <f>'Site &amp; NSR'!AM33</f>
        <v>86.31029995663981</v>
      </c>
      <c r="W41" s="39">
        <f>'Site &amp; NSR'!AN33</f>
        <v>83.910299956639818</v>
      </c>
      <c r="X41" s="39">
        <f>'Site &amp; NSR'!AO33</f>
        <v>84.510299956639813</v>
      </c>
      <c r="Y41" s="39">
        <f>'Site &amp; NSR'!AP33</f>
        <v>83.010299956639813</v>
      </c>
      <c r="Z41" s="39">
        <f>'Site &amp; NSR'!AQ33</f>
        <v>84.110299956639807</v>
      </c>
      <c r="AA41" s="39">
        <f>'Site &amp; NSR'!AR33</f>
        <v>84.010299956639813</v>
      </c>
      <c r="AB41" s="39">
        <f>'Site &amp; NSR'!AS33</f>
        <v>83.210299956639815</v>
      </c>
      <c r="AC41" s="39">
        <f>'Site &amp; NSR'!AT33</f>
        <v>81.31029995663981</v>
      </c>
      <c r="AD41" s="39">
        <f>'Site &amp; NSR'!AU33</f>
        <v>77.710299956639815</v>
      </c>
      <c r="AE41" s="39">
        <f>'Site &amp; NSR'!AV33</f>
        <v>75.81029995663981</v>
      </c>
      <c r="AF41" s="39">
        <f>'Site &amp; NSR'!AW33</f>
        <v>73.510299956639813</v>
      </c>
      <c r="AG41" s="39">
        <f>'Site &amp; NSR'!AX33</f>
        <v>70.81029995663981</v>
      </c>
      <c r="AH41" s="39">
        <f>'Site &amp; NSR'!AY33</f>
        <v>68.110299956639807</v>
      </c>
      <c r="AI41" s="39">
        <f>'Site &amp; NSR'!AZ33</f>
        <v>63.610299956639814</v>
      </c>
      <c r="AJ41" s="39">
        <f>'Site &amp; NSR'!BA33</f>
        <v>60.010299956639813</v>
      </c>
      <c r="AK41" s="39">
        <f>'Site &amp; NSR'!BB33</f>
        <v>55.81029995663981</v>
      </c>
      <c r="AL41" s="39">
        <f>'Site &amp; NSR'!BC33</f>
        <v>51.110299956639814</v>
      </c>
      <c r="AM41" s="40">
        <f>10*LOG((10^(D41/10)+10^(E41/10)+10^(F41/10)+10^(G41/10)+10^(H41/10)+10^(I41/10)+10^(J41/10)+10^(K41/10)+10^(L41/10)+10^(M41/10)+10^(N41/10)+10^(O41/10)+10^(P41/10)+10^(Q41/10)+10^(R41/10)+10^(S41/10)+10^(T41/10)+10^(U41/10)+10^(V41/10)+10^(W41/10)+10^(X41/10)+10^(Y41/10)+10^(Z41/10)+10^(AA41/10)+10^(AB41/10)+10^(AC41/10)+10^(AD41/10)+10^(AE41/10)+10^(AF41/10)+10^(AG41/10)+10^(AH41/10)+10^(AI41/10)+10^(AJ41/10)+10^(AK41/10)+10^(AL41/10)))</f>
        <v>97.472473973280884</v>
      </c>
      <c r="AN41" s="42"/>
      <c r="AO41" s="42"/>
      <c r="AP41" s="42"/>
      <c r="AQ41" s="42"/>
      <c r="AR41" s="42"/>
      <c r="AS41" s="42"/>
      <c r="AT41" s="42"/>
      <c r="AU41" s="42"/>
      <c r="AV41" s="42"/>
    </row>
    <row r="42" spans="1:48">
      <c r="C42" s="38" t="s">
        <v>93</v>
      </c>
      <c r="D42" s="39">
        <f t="shared" ref="D42:AL42" si="24">D41+D$55</f>
        <v>-4.5897000433601818</v>
      </c>
      <c r="E42" s="39">
        <f t="shared" si="24"/>
        <v>1.910299956639804</v>
      </c>
      <c r="F42" s="39">
        <f t="shared" si="24"/>
        <v>9.5102999566398054</v>
      </c>
      <c r="G42" s="39">
        <f t="shared" si="24"/>
        <v>21.110299956639814</v>
      </c>
      <c r="H42" s="39">
        <f t="shared" si="24"/>
        <v>25.610299956639814</v>
      </c>
      <c r="I42" s="39">
        <f t="shared" si="24"/>
        <v>32.110299956639807</v>
      </c>
      <c r="J42" s="39">
        <f t="shared" si="24"/>
        <v>35.610299956639807</v>
      </c>
      <c r="K42" s="39">
        <f t="shared" si="24"/>
        <v>43.610299956639807</v>
      </c>
      <c r="L42" s="39">
        <f t="shared" si="24"/>
        <v>52.010299956639813</v>
      </c>
      <c r="M42" s="39">
        <f t="shared" si="24"/>
        <v>58.81029995663981</v>
      </c>
      <c r="N42" s="39">
        <f t="shared" si="24"/>
        <v>62.410299956639818</v>
      </c>
      <c r="O42" s="39">
        <f t="shared" si="24"/>
        <v>65.410299956639818</v>
      </c>
      <c r="P42" s="39">
        <f t="shared" si="24"/>
        <v>66.710299956639801</v>
      </c>
      <c r="Q42" s="39">
        <f t="shared" si="24"/>
        <v>69.910299956639804</v>
      </c>
      <c r="R42" s="39">
        <f t="shared" si="24"/>
        <v>72.210299956639801</v>
      </c>
      <c r="S42" s="39">
        <f t="shared" si="24"/>
        <v>73.810299956639824</v>
      </c>
      <c r="T42" s="39">
        <f t="shared" si="24"/>
        <v>80.210299956639815</v>
      </c>
      <c r="U42" s="39">
        <f t="shared" si="24"/>
        <v>84.210299956639815</v>
      </c>
      <c r="V42" s="39">
        <f t="shared" si="24"/>
        <v>83.110299956639807</v>
      </c>
      <c r="W42" s="39">
        <f t="shared" si="24"/>
        <v>82.010299956639813</v>
      </c>
      <c r="X42" s="39">
        <f t="shared" si="24"/>
        <v>83.710299956639815</v>
      </c>
      <c r="Y42" s="39">
        <f t="shared" si="24"/>
        <v>83.010299956639813</v>
      </c>
      <c r="Z42" s="39">
        <f t="shared" si="24"/>
        <v>84.710299956639801</v>
      </c>
      <c r="AA42" s="39">
        <f t="shared" si="24"/>
        <v>85.010299956639813</v>
      </c>
      <c r="AB42" s="39">
        <f t="shared" si="24"/>
        <v>84.410299956639818</v>
      </c>
      <c r="AC42" s="39">
        <f t="shared" si="24"/>
        <v>82.610299956639807</v>
      </c>
      <c r="AD42" s="39">
        <f t="shared" si="24"/>
        <v>78.910299956639818</v>
      </c>
      <c r="AE42" s="39">
        <f t="shared" si="24"/>
        <v>76.81029995663981</v>
      </c>
      <c r="AF42" s="39">
        <f t="shared" si="24"/>
        <v>74.010299956639813</v>
      </c>
      <c r="AG42" s="39">
        <f t="shared" si="24"/>
        <v>70.710299956639815</v>
      </c>
      <c r="AH42" s="39">
        <f t="shared" si="24"/>
        <v>67.010299956639813</v>
      </c>
      <c r="AI42" s="39">
        <f t="shared" si="24"/>
        <v>61.110299956639814</v>
      </c>
      <c r="AJ42" s="39">
        <f t="shared" si="24"/>
        <v>55.710299956639815</v>
      </c>
      <c r="AK42" s="39">
        <f t="shared" si="24"/>
        <v>49.110299956639807</v>
      </c>
      <c r="AL42" s="39">
        <f t="shared" si="24"/>
        <v>41.81029995663981</v>
      </c>
      <c r="AM42" s="40">
        <f>10*LOG((10^(D42/10)+10^(E42/10)+10^(F42/10)+10^(G42/10)+10^(H42/10)+10^(I42/10)+10^(J42/10)+10^(K42/10)+10^(L42/10)+10^(M42/10)+10^(N42/10)+10^(O42/10)+10^(P42/10)+10^(Q42/10)+10^(R42/10)+10^(S42/10)+10^(T42/10)+10^(U42/10)+10^(V42/10)+10^(W42/10)+10^(X42/10)+10^(Y42/10)+10^(Z42/10)+10^(AA42/10)+10^(AB42/10)+10^(AC42/10)+10^(AD42/10)+10^(AE42/10)+10^(AF42/10)+10^(AG42/10)+10^(AH42/10)+10^(AI42/10)+10^(AJ42/10)+10^(AK42/10)+10^(AL42/10)))</f>
        <v>93.925652825724995</v>
      </c>
    </row>
    <row r="43" spans="1:48">
      <c r="B43" s="35">
        <v>4</v>
      </c>
      <c r="C43" s="38" t="s">
        <v>94</v>
      </c>
      <c r="D43" s="38">
        <f>$B$43</f>
        <v>4</v>
      </c>
      <c r="E43" s="38">
        <f t="shared" ref="E43:AL43" si="25">$B$43</f>
        <v>4</v>
      </c>
      <c r="F43" s="38">
        <f t="shared" si="25"/>
        <v>4</v>
      </c>
      <c r="G43" s="38">
        <f t="shared" si="25"/>
        <v>4</v>
      </c>
      <c r="H43" s="38">
        <f t="shared" si="25"/>
        <v>4</v>
      </c>
      <c r="I43" s="38">
        <f t="shared" si="25"/>
        <v>4</v>
      </c>
      <c r="J43" s="38">
        <f t="shared" si="25"/>
        <v>4</v>
      </c>
      <c r="K43" s="38">
        <f t="shared" si="25"/>
        <v>4</v>
      </c>
      <c r="L43" s="38">
        <f t="shared" si="25"/>
        <v>4</v>
      </c>
      <c r="M43" s="38">
        <f t="shared" si="25"/>
        <v>4</v>
      </c>
      <c r="N43" s="38">
        <f t="shared" si="25"/>
        <v>4</v>
      </c>
      <c r="O43" s="38">
        <f t="shared" si="25"/>
        <v>4</v>
      </c>
      <c r="P43" s="38">
        <f t="shared" si="25"/>
        <v>4</v>
      </c>
      <c r="Q43" s="38">
        <f t="shared" si="25"/>
        <v>4</v>
      </c>
      <c r="R43" s="38">
        <f t="shared" si="25"/>
        <v>4</v>
      </c>
      <c r="S43" s="38">
        <f t="shared" si="25"/>
        <v>4</v>
      </c>
      <c r="T43" s="38">
        <f t="shared" si="25"/>
        <v>4</v>
      </c>
      <c r="U43" s="38">
        <f t="shared" si="25"/>
        <v>4</v>
      </c>
      <c r="V43" s="38">
        <f t="shared" si="25"/>
        <v>4</v>
      </c>
      <c r="W43" s="38">
        <f t="shared" si="25"/>
        <v>4</v>
      </c>
      <c r="X43" s="38">
        <f t="shared" si="25"/>
        <v>4</v>
      </c>
      <c r="Y43" s="38">
        <f t="shared" si="25"/>
        <v>4</v>
      </c>
      <c r="Z43" s="38">
        <f t="shared" si="25"/>
        <v>4</v>
      </c>
      <c r="AA43" s="38">
        <f t="shared" si="25"/>
        <v>4</v>
      </c>
      <c r="AB43" s="38">
        <f t="shared" si="25"/>
        <v>4</v>
      </c>
      <c r="AC43" s="38">
        <f t="shared" si="25"/>
        <v>4</v>
      </c>
      <c r="AD43" s="38">
        <f t="shared" si="25"/>
        <v>4</v>
      </c>
      <c r="AE43" s="38">
        <f t="shared" si="25"/>
        <v>4</v>
      </c>
      <c r="AF43" s="38">
        <f t="shared" si="25"/>
        <v>4</v>
      </c>
      <c r="AG43" s="38">
        <f t="shared" si="25"/>
        <v>4</v>
      </c>
      <c r="AH43" s="38">
        <f t="shared" si="25"/>
        <v>4</v>
      </c>
      <c r="AI43" s="38">
        <f t="shared" si="25"/>
        <v>4</v>
      </c>
      <c r="AJ43" s="38">
        <f t="shared" si="25"/>
        <v>4</v>
      </c>
      <c r="AK43" s="38">
        <f t="shared" si="25"/>
        <v>4</v>
      </c>
      <c r="AL43" s="38">
        <f t="shared" si="25"/>
        <v>4</v>
      </c>
      <c r="AM43" s="40">
        <f>AVERAGE(D43:AL43)</f>
        <v>4</v>
      </c>
    </row>
    <row r="44" spans="1:48">
      <c r="A44" s="35">
        <v>79</v>
      </c>
      <c r="B44" s="35">
        <v>130</v>
      </c>
      <c r="C44" s="38" t="s">
        <v>103</v>
      </c>
      <c r="D44" s="40">
        <f>-20*LOG($B$44)+10*LOG(D43)-11</f>
        <v>-47.258267132857114</v>
      </c>
      <c r="E44" s="40">
        <f t="shared" ref="E44:AL44" si="26">-20*LOG($B$44)+10*LOG(E43)-11</f>
        <v>-47.258267132857114</v>
      </c>
      <c r="F44" s="40">
        <f t="shared" si="26"/>
        <v>-47.258267132857114</v>
      </c>
      <c r="G44" s="40">
        <f t="shared" si="26"/>
        <v>-47.258267132857114</v>
      </c>
      <c r="H44" s="40">
        <f t="shared" si="26"/>
        <v>-47.258267132857114</v>
      </c>
      <c r="I44" s="40">
        <f t="shared" si="26"/>
        <v>-47.258267132857114</v>
      </c>
      <c r="J44" s="40">
        <f t="shared" si="26"/>
        <v>-47.258267132857114</v>
      </c>
      <c r="K44" s="40">
        <f t="shared" si="26"/>
        <v>-47.258267132857114</v>
      </c>
      <c r="L44" s="40">
        <f t="shared" si="26"/>
        <v>-47.258267132857114</v>
      </c>
      <c r="M44" s="40">
        <f t="shared" si="26"/>
        <v>-47.258267132857114</v>
      </c>
      <c r="N44" s="40">
        <f t="shared" si="26"/>
        <v>-47.258267132857114</v>
      </c>
      <c r="O44" s="40">
        <f t="shared" si="26"/>
        <v>-47.258267132857114</v>
      </c>
      <c r="P44" s="40">
        <f t="shared" si="26"/>
        <v>-47.258267132857114</v>
      </c>
      <c r="Q44" s="40">
        <f t="shared" si="26"/>
        <v>-47.258267132857114</v>
      </c>
      <c r="R44" s="40">
        <f t="shared" si="26"/>
        <v>-47.258267132857114</v>
      </c>
      <c r="S44" s="40">
        <f t="shared" si="26"/>
        <v>-47.258267132857114</v>
      </c>
      <c r="T44" s="40">
        <f t="shared" si="26"/>
        <v>-47.258267132857114</v>
      </c>
      <c r="U44" s="40">
        <f t="shared" si="26"/>
        <v>-47.258267132857114</v>
      </c>
      <c r="V44" s="40">
        <f t="shared" si="26"/>
        <v>-47.258267132857114</v>
      </c>
      <c r="W44" s="40">
        <f t="shared" si="26"/>
        <v>-47.258267132857114</v>
      </c>
      <c r="X44" s="40">
        <f t="shared" si="26"/>
        <v>-47.258267132857114</v>
      </c>
      <c r="Y44" s="40">
        <f t="shared" si="26"/>
        <v>-47.258267132857114</v>
      </c>
      <c r="Z44" s="40">
        <f t="shared" si="26"/>
        <v>-47.258267132857114</v>
      </c>
      <c r="AA44" s="40">
        <f t="shared" si="26"/>
        <v>-47.258267132857114</v>
      </c>
      <c r="AB44" s="40">
        <f t="shared" si="26"/>
        <v>-47.258267132857114</v>
      </c>
      <c r="AC44" s="40">
        <f t="shared" si="26"/>
        <v>-47.258267132857114</v>
      </c>
      <c r="AD44" s="40">
        <f t="shared" si="26"/>
        <v>-47.258267132857114</v>
      </c>
      <c r="AE44" s="40">
        <f t="shared" si="26"/>
        <v>-47.258267132857114</v>
      </c>
      <c r="AF44" s="40">
        <f t="shared" si="26"/>
        <v>-47.258267132857114</v>
      </c>
      <c r="AG44" s="40">
        <f t="shared" si="26"/>
        <v>-47.258267132857114</v>
      </c>
      <c r="AH44" s="40">
        <f t="shared" si="26"/>
        <v>-47.258267132857114</v>
      </c>
      <c r="AI44" s="40">
        <f t="shared" si="26"/>
        <v>-47.258267132857114</v>
      </c>
      <c r="AJ44" s="40">
        <f t="shared" si="26"/>
        <v>-47.258267132857114</v>
      </c>
      <c r="AK44" s="40">
        <f t="shared" si="26"/>
        <v>-47.258267132857114</v>
      </c>
      <c r="AL44" s="40">
        <f t="shared" si="26"/>
        <v>-47.258267132857114</v>
      </c>
      <c r="AM44" s="40">
        <f>AVERAGE(D44:AL44)</f>
        <v>-47.258267132857107</v>
      </c>
    </row>
    <row r="45" spans="1:48">
      <c r="B45" s="35">
        <v>0</v>
      </c>
      <c r="C45" s="38" t="s">
        <v>96</v>
      </c>
      <c r="D45" s="39" t="e">
        <f>(-#REF!)</f>
        <v>#REF!</v>
      </c>
      <c r="E45" s="39" t="e">
        <f>(-#REF!)</f>
        <v>#REF!</v>
      </c>
      <c r="F45" s="39" t="e">
        <f>(-#REF!)</f>
        <v>#REF!</v>
      </c>
      <c r="G45" s="39" t="e">
        <f>(-#REF!)</f>
        <v>#REF!</v>
      </c>
      <c r="H45" s="39" t="e">
        <f>(-#REF!)</f>
        <v>#REF!</v>
      </c>
      <c r="I45" s="39" t="e">
        <f>(-#REF!)</f>
        <v>#REF!</v>
      </c>
      <c r="J45" s="39" t="e">
        <f>(-#REF!)</f>
        <v>#REF!</v>
      </c>
      <c r="K45" s="39" t="e">
        <f>(-#REF!)</f>
        <v>#REF!</v>
      </c>
      <c r="L45" s="39" t="e">
        <f>(-#REF!)</f>
        <v>#REF!</v>
      </c>
      <c r="M45" s="40">
        <f>$B$45</f>
        <v>0</v>
      </c>
      <c r="N45" s="40">
        <f>$B$45</f>
        <v>0</v>
      </c>
      <c r="O45" s="40">
        <f t="shared" ref="O45:AL45" si="27">$B$45</f>
        <v>0</v>
      </c>
      <c r="P45" s="40">
        <f t="shared" si="27"/>
        <v>0</v>
      </c>
      <c r="Q45" s="40">
        <f t="shared" si="27"/>
        <v>0</v>
      </c>
      <c r="R45" s="40">
        <f t="shared" si="27"/>
        <v>0</v>
      </c>
      <c r="S45" s="40">
        <f t="shared" si="27"/>
        <v>0</v>
      </c>
      <c r="T45" s="40">
        <f t="shared" si="27"/>
        <v>0</v>
      </c>
      <c r="U45" s="40">
        <f t="shared" si="27"/>
        <v>0</v>
      </c>
      <c r="V45" s="40">
        <f t="shared" si="27"/>
        <v>0</v>
      </c>
      <c r="W45" s="40">
        <f t="shared" si="27"/>
        <v>0</v>
      </c>
      <c r="X45" s="40">
        <f t="shared" si="27"/>
        <v>0</v>
      </c>
      <c r="Y45" s="40">
        <f t="shared" si="27"/>
        <v>0</v>
      </c>
      <c r="Z45" s="40">
        <f t="shared" si="27"/>
        <v>0</v>
      </c>
      <c r="AA45" s="40">
        <f t="shared" si="27"/>
        <v>0</v>
      </c>
      <c r="AB45" s="40">
        <f t="shared" si="27"/>
        <v>0</v>
      </c>
      <c r="AC45" s="40">
        <f t="shared" si="27"/>
        <v>0</v>
      </c>
      <c r="AD45" s="40">
        <f t="shared" si="27"/>
        <v>0</v>
      </c>
      <c r="AE45" s="40">
        <f t="shared" si="27"/>
        <v>0</v>
      </c>
      <c r="AF45" s="40">
        <f t="shared" si="27"/>
        <v>0</v>
      </c>
      <c r="AG45" s="40">
        <f t="shared" si="27"/>
        <v>0</v>
      </c>
      <c r="AH45" s="40">
        <f t="shared" si="27"/>
        <v>0</v>
      </c>
      <c r="AI45" s="40">
        <f t="shared" si="27"/>
        <v>0</v>
      </c>
      <c r="AJ45" s="40">
        <f t="shared" si="27"/>
        <v>0</v>
      </c>
      <c r="AK45" s="40">
        <f t="shared" si="27"/>
        <v>0</v>
      </c>
      <c r="AL45" s="40">
        <f t="shared" si="27"/>
        <v>0</v>
      </c>
      <c r="AM45" s="40" t="e">
        <f>AVERAGE(D45:AL45)</f>
        <v>#REF!</v>
      </c>
    </row>
    <row r="46" spans="1:48">
      <c r="B46" s="35">
        <v>0</v>
      </c>
      <c r="C46" s="38" t="s">
        <v>97</v>
      </c>
      <c r="D46" s="40">
        <f>$B$46</f>
        <v>0</v>
      </c>
      <c r="E46" s="40">
        <f t="shared" ref="E46:AL46" si="28">$B$46</f>
        <v>0</v>
      </c>
      <c r="F46" s="40">
        <f t="shared" si="28"/>
        <v>0</v>
      </c>
      <c r="G46" s="40">
        <f t="shared" si="28"/>
        <v>0</v>
      </c>
      <c r="H46" s="40">
        <f t="shared" si="28"/>
        <v>0</v>
      </c>
      <c r="I46" s="40">
        <f t="shared" si="28"/>
        <v>0</v>
      </c>
      <c r="J46" s="40">
        <f t="shared" si="28"/>
        <v>0</v>
      </c>
      <c r="K46" s="40">
        <f t="shared" si="28"/>
        <v>0</v>
      </c>
      <c r="L46" s="40">
        <f t="shared" si="28"/>
        <v>0</v>
      </c>
      <c r="M46" s="40">
        <f t="shared" si="28"/>
        <v>0</v>
      </c>
      <c r="N46" s="40">
        <f t="shared" si="28"/>
        <v>0</v>
      </c>
      <c r="O46" s="40">
        <f t="shared" si="28"/>
        <v>0</v>
      </c>
      <c r="P46" s="40">
        <f t="shared" si="28"/>
        <v>0</v>
      </c>
      <c r="Q46" s="40">
        <f t="shared" si="28"/>
        <v>0</v>
      </c>
      <c r="R46" s="40">
        <f t="shared" si="28"/>
        <v>0</v>
      </c>
      <c r="S46" s="40">
        <f t="shared" si="28"/>
        <v>0</v>
      </c>
      <c r="T46" s="40">
        <f t="shared" si="28"/>
        <v>0</v>
      </c>
      <c r="U46" s="40">
        <f t="shared" si="28"/>
        <v>0</v>
      </c>
      <c r="V46" s="40">
        <f t="shared" si="28"/>
        <v>0</v>
      </c>
      <c r="W46" s="40">
        <f t="shared" si="28"/>
        <v>0</v>
      </c>
      <c r="X46" s="40">
        <f t="shared" si="28"/>
        <v>0</v>
      </c>
      <c r="Y46" s="40">
        <f t="shared" si="28"/>
        <v>0</v>
      </c>
      <c r="Z46" s="40">
        <f t="shared" si="28"/>
        <v>0</v>
      </c>
      <c r="AA46" s="40">
        <f t="shared" si="28"/>
        <v>0</v>
      </c>
      <c r="AB46" s="40">
        <f t="shared" si="28"/>
        <v>0</v>
      </c>
      <c r="AC46" s="40">
        <f t="shared" si="28"/>
        <v>0</v>
      </c>
      <c r="AD46" s="40">
        <f t="shared" si="28"/>
        <v>0</v>
      </c>
      <c r="AE46" s="40">
        <f t="shared" si="28"/>
        <v>0</v>
      </c>
      <c r="AF46" s="40">
        <f t="shared" si="28"/>
        <v>0</v>
      </c>
      <c r="AG46" s="40">
        <f t="shared" si="28"/>
        <v>0</v>
      </c>
      <c r="AH46" s="40">
        <f t="shared" si="28"/>
        <v>0</v>
      </c>
      <c r="AI46" s="40">
        <f t="shared" si="28"/>
        <v>0</v>
      </c>
      <c r="AJ46" s="40">
        <f t="shared" si="28"/>
        <v>0</v>
      </c>
      <c r="AK46" s="40">
        <f t="shared" si="28"/>
        <v>0</v>
      </c>
      <c r="AL46" s="40">
        <f t="shared" si="28"/>
        <v>0</v>
      </c>
      <c r="AM46" s="40">
        <f>AVERAGE(D46:AL46)</f>
        <v>0</v>
      </c>
    </row>
    <row r="47" spans="1:48">
      <c r="C47" s="38" t="s">
        <v>98</v>
      </c>
      <c r="D47" s="40" t="e">
        <f>D42+D44+D45+D46</f>
        <v>#REF!</v>
      </c>
      <c r="E47" s="40" t="e">
        <f t="shared" ref="E47:AL47" si="29">E42+E44+E45+E46</f>
        <v>#REF!</v>
      </c>
      <c r="F47" s="40" t="e">
        <f t="shared" si="29"/>
        <v>#REF!</v>
      </c>
      <c r="G47" s="40" t="e">
        <f t="shared" si="29"/>
        <v>#REF!</v>
      </c>
      <c r="H47" s="40" t="e">
        <f t="shared" si="29"/>
        <v>#REF!</v>
      </c>
      <c r="I47" s="40" t="e">
        <f t="shared" si="29"/>
        <v>#REF!</v>
      </c>
      <c r="J47" s="40" t="e">
        <f t="shared" si="29"/>
        <v>#REF!</v>
      </c>
      <c r="K47" s="40" t="e">
        <f t="shared" si="29"/>
        <v>#REF!</v>
      </c>
      <c r="L47" s="40" t="e">
        <f t="shared" si="29"/>
        <v>#REF!</v>
      </c>
      <c r="M47" s="40">
        <f t="shared" si="29"/>
        <v>11.552032823782696</v>
      </c>
      <c r="N47" s="40">
        <f t="shared" si="29"/>
        <v>15.152032823782704</v>
      </c>
      <c r="O47" s="40">
        <f t="shared" si="29"/>
        <v>18.152032823782704</v>
      </c>
      <c r="P47" s="40">
        <f t="shared" si="29"/>
        <v>19.452032823782687</v>
      </c>
      <c r="Q47" s="40">
        <f t="shared" si="29"/>
        <v>22.65203282378269</v>
      </c>
      <c r="R47" s="40">
        <f t="shared" si="29"/>
        <v>24.952032823782687</v>
      </c>
      <c r="S47" s="40">
        <f t="shared" si="29"/>
        <v>26.55203282378271</v>
      </c>
      <c r="T47" s="40">
        <f t="shared" si="29"/>
        <v>32.952032823782702</v>
      </c>
      <c r="U47" s="40">
        <f t="shared" si="29"/>
        <v>36.952032823782702</v>
      </c>
      <c r="V47" s="40">
        <f t="shared" si="29"/>
        <v>35.852032823782693</v>
      </c>
      <c r="W47" s="40">
        <f t="shared" si="29"/>
        <v>34.752032823782699</v>
      </c>
      <c r="X47" s="40">
        <f t="shared" si="29"/>
        <v>36.452032823782702</v>
      </c>
      <c r="Y47" s="40">
        <f t="shared" si="29"/>
        <v>35.752032823782699</v>
      </c>
      <c r="Z47" s="40">
        <f t="shared" si="29"/>
        <v>37.452032823782687</v>
      </c>
      <c r="AA47" s="40">
        <f t="shared" si="29"/>
        <v>37.752032823782699</v>
      </c>
      <c r="AB47" s="40">
        <f t="shared" si="29"/>
        <v>37.152032823782704</v>
      </c>
      <c r="AC47" s="40">
        <f t="shared" si="29"/>
        <v>35.352032823782693</v>
      </c>
      <c r="AD47" s="40">
        <f t="shared" si="29"/>
        <v>31.652032823782704</v>
      </c>
      <c r="AE47" s="40">
        <f t="shared" si="29"/>
        <v>29.552032823782696</v>
      </c>
      <c r="AF47" s="40">
        <f t="shared" si="29"/>
        <v>26.752032823782699</v>
      </c>
      <c r="AG47" s="40">
        <f t="shared" si="29"/>
        <v>23.452032823782702</v>
      </c>
      <c r="AH47" s="40">
        <f t="shared" si="29"/>
        <v>19.752032823782699</v>
      </c>
      <c r="AI47" s="40">
        <f t="shared" si="29"/>
        <v>13.8520328237827</v>
      </c>
      <c r="AJ47" s="40">
        <f t="shared" si="29"/>
        <v>8.4520328237827016</v>
      </c>
      <c r="AK47" s="40">
        <f t="shared" si="29"/>
        <v>1.8520328237826931</v>
      </c>
      <c r="AL47" s="40">
        <f t="shared" si="29"/>
        <v>-5.4479671762173041</v>
      </c>
      <c r="AM47" s="40" t="e">
        <f>10*LOG((10^(D47/10)+10^(E47/10)+10^(F47/10)+10^(G47/10)+10^(H47/10)+10^(I47/10)+10^(J47/10)+10^(K47/10)+10^(L47/10)+10^(M47/10)+10^(N47/10)+10^(O47/10)+10^(P47/10)+10^(Q47/10)+10^(R47/10)+10^(S47/10)+10^(T47/10)+10^(U47/10)+10^(V47/10)+10^(W47/10)+10^(X47/10)+10^(Y47/10)+10^(Z47/10)+10^(AA47/10)+10^(AB47/10)+10^(AC47/10)+10^(AD47/10)+10^(AE47/10)+10^(AF47/10)+10^(AG47/10)+10^(AH47/10)+10^(AI47/10)+10^(AJ47/10)+10^(AK47/10)+10^(AL47/10)))</f>
        <v>#REF!</v>
      </c>
    </row>
    <row r="48" spans="1:48" ht="15">
      <c r="C48" s="102" t="s">
        <v>99</v>
      </c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4"/>
      <c r="AK48" s="105" t="e">
        <f>10*LOG((10^(D47/10)+10^(E47/10)+10^(F47/10)+10^(G47/10)+10^(H47/10)+10^(I47/10)+10^(J47/10)+10^(K47/10)+10^(L47/10)+10^(M47/10)+10^(N47/10)+10^(O47/10)+10^(P47/10)+10^(Q47/10)+10^(R47/10)+10^(S47/10)+10^(T47/10)+10^(U47/10)+10^(V47/10)+10^(W47/10)+10^(X47/10)+10^(Y47/10)+10^(Z47/10)+10^(AA47/10)+10^(AB47/10)+10^(AC47/10)+10^(AD47/10)+10^(AE47/10)+10^(AF47/10)+10^(AG47/10)+10^(AH47/10)+10^(AI47/10)+10^(AJ47/10)+10^(AK47/10)+10^(AL47/10)))</f>
        <v>#REF!</v>
      </c>
      <c r="AL48" s="106"/>
    </row>
    <row r="49" spans="3:39" ht="26.25" customHeight="1">
      <c r="C49" s="36" t="s">
        <v>104</v>
      </c>
      <c r="D49" s="37">
        <v>8</v>
      </c>
      <c r="E49" s="37">
        <v>10</v>
      </c>
      <c r="F49" s="37">
        <v>12.5</v>
      </c>
      <c r="G49" s="37">
        <v>16</v>
      </c>
      <c r="H49" s="37">
        <v>20</v>
      </c>
      <c r="I49" s="37">
        <v>25</v>
      </c>
      <c r="J49" s="37">
        <v>31.5</v>
      </c>
      <c r="K49" s="37">
        <v>40</v>
      </c>
      <c r="L49" s="37">
        <v>50</v>
      </c>
      <c r="M49" s="37">
        <v>63</v>
      </c>
      <c r="N49" s="37">
        <v>80</v>
      </c>
      <c r="O49" s="37">
        <v>100</v>
      </c>
      <c r="P49" s="37">
        <v>125</v>
      </c>
      <c r="Q49" s="37">
        <v>160</v>
      </c>
      <c r="R49" s="37">
        <v>200</v>
      </c>
      <c r="S49" s="37">
        <v>250</v>
      </c>
      <c r="T49" s="37">
        <v>315</v>
      </c>
      <c r="U49" s="37">
        <v>400</v>
      </c>
      <c r="V49" s="37">
        <v>500</v>
      </c>
      <c r="W49" s="37">
        <v>630</v>
      </c>
      <c r="X49" s="37">
        <v>800</v>
      </c>
      <c r="Y49" s="37" t="s">
        <v>41</v>
      </c>
      <c r="Z49" s="37" t="s">
        <v>46</v>
      </c>
      <c r="AA49" s="37" t="s">
        <v>47</v>
      </c>
      <c r="AB49" s="37" t="s">
        <v>42</v>
      </c>
      <c r="AC49" s="37" t="s">
        <v>48</v>
      </c>
      <c r="AD49" s="37" t="s">
        <v>49</v>
      </c>
      <c r="AE49" s="37" t="s">
        <v>43</v>
      </c>
      <c r="AF49" s="37" t="s">
        <v>50</v>
      </c>
      <c r="AG49" s="37" t="s">
        <v>51</v>
      </c>
      <c r="AH49" s="37" t="s">
        <v>44</v>
      </c>
      <c r="AI49" s="37" t="s">
        <v>52</v>
      </c>
      <c r="AJ49" s="37" t="s">
        <v>53</v>
      </c>
      <c r="AK49" s="37" t="s">
        <v>45</v>
      </c>
      <c r="AL49" s="37" t="s">
        <v>54</v>
      </c>
    </row>
    <row r="50" spans="3:39" ht="21.75" customHeight="1">
      <c r="C50" s="44" t="s">
        <v>105</v>
      </c>
      <c r="D50" s="45" t="e">
        <f>10*LOG(10^(D11/10)+10^(D20/10)+10^(D29/10)+10^(D38/10)+10^(D47/10))</f>
        <v>#REF!</v>
      </c>
      <c r="E50" s="45" t="e">
        <f t="shared" ref="E50:AL50" si="30">10*LOG(10^(E11/10)+10^(E20/10)+10^(E29/10)+10^(E38/10)+10^(E47/10))</f>
        <v>#REF!</v>
      </c>
      <c r="F50" s="45" t="e">
        <f t="shared" si="30"/>
        <v>#REF!</v>
      </c>
      <c r="G50" s="45" t="e">
        <f t="shared" si="30"/>
        <v>#REF!</v>
      </c>
      <c r="H50" s="45" t="e">
        <f t="shared" si="30"/>
        <v>#REF!</v>
      </c>
      <c r="I50" s="45" t="e">
        <f t="shared" si="30"/>
        <v>#REF!</v>
      </c>
      <c r="J50" s="45" t="e">
        <f t="shared" si="30"/>
        <v>#REF!</v>
      </c>
      <c r="K50" s="45" t="e">
        <f t="shared" si="30"/>
        <v>#REF!</v>
      </c>
      <c r="L50" s="45" t="e">
        <f t="shared" si="30"/>
        <v>#REF!</v>
      </c>
      <c r="M50" s="45">
        <f t="shared" si="30"/>
        <v>19.768419663981135</v>
      </c>
      <c r="N50" s="45">
        <f t="shared" si="30"/>
        <v>23.685417499677218</v>
      </c>
      <c r="O50" s="45">
        <f t="shared" si="30"/>
        <v>26.246177508422161</v>
      </c>
      <c r="P50" s="45">
        <f t="shared" si="30"/>
        <v>27.706130599606581</v>
      </c>
      <c r="Q50" s="45">
        <f t="shared" si="30"/>
        <v>31.559590439035851</v>
      </c>
      <c r="R50" s="45">
        <f t="shared" si="30"/>
        <v>34.541796777098327</v>
      </c>
      <c r="S50" s="45">
        <f t="shared" si="30"/>
        <v>35.0041945358197</v>
      </c>
      <c r="T50" s="45">
        <f t="shared" si="30"/>
        <v>38.742555325068039</v>
      </c>
      <c r="U50" s="45">
        <f t="shared" si="30"/>
        <v>39.89328729694207</v>
      </c>
      <c r="V50" s="45">
        <f t="shared" si="30"/>
        <v>39.264021605082142</v>
      </c>
      <c r="W50" s="45">
        <f t="shared" si="30"/>
        <v>40.650048906421084</v>
      </c>
      <c r="X50" s="45">
        <f t="shared" si="30"/>
        <v>41.856600145839536</v>
      </c>
      <c r="Y50" s="45">
        <f t="shared" si="30"/>
        <v>43.130644773510163</v>
      </c>
      <c r="Z50" s="45">
        <f t="shared" si="30"/>
        <v>46.251183826321444</v>
      </c>
      <c r="AA50" s="45">
        <f t="shared" si="30"/>
        <v>44.67835013069886</v>
      </c>
      <c r="AB50" s="45">
        <f t="shared" si="30"/>
        <v>44.015017794507052</v>
      </c>
      <c r="AC50" s="45">
        <f t="shared" si="30"/>
        <v>45.764611625753858</v>
      </c>
      <c r="AD50" s="45">
        <f t="shared" si="30"/>
        <v>40.140388525623337</v>
      </c>
      <c r="AE50" s="45">
        <f t="shared" si="30"/>
        <v>38.594328939563781</v>
      </c>
      <c r="AF50" s="45">
        <f t="shared" si="30"/>
        <v>33.713471325653217</v>
      </c>
      <c r="AG50" s="45">
        <f t="shared" si="30"/>
        <v>29.676719279153282</v>
      </c>
      <c r="AH50" s="45">
        <f t="shared" si="30"/>
        <v>25.480687491878406</v>
      </c>
      <c r="AI50" s="45">
        <f t="shared" si="30"/>
        <v>19.710113751278872</v>
      </c>
      <c r="AJ50" s="45">
        <f t="shared" si="30"/>
        <v>14.39335042996464</v>
      </c>
      <c r="AK50" s="45">
        <f t="shared" si="30"/>
        <v>7.9341670054597415</v>
      </c>
      <c r="AL50" s="45">
        <f t="shared" si="30"/>
        <v>2.739936628830641</v>
      </c>
    </row>
    <row r="51" spans="3:39" ht="28.5" customHeight="1">
      <c r="C51" s="107" t="s">
        <v>106</v>
      </c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9"/>
      <c r="AL51" s="46" t="e">
        <f>10*LOG((10^(D50/10)+10^(E50/10)+10^(F50/10)+10^(G50/10)+10^(H50/10)+10^(I50/10)+10^(J50/10)+10^(K50/10)+10^(L50/10)+10^(M50/10)+10^(N50/10)+10^(O50/10)+10^(P50/10)+10^(Q50/10)+10^(R50/10)+10^(S50/10)+10^(T50/10)+10^(U50/10)+10^(V50/10)+10^(W50/10)+10^(X50/10)+10^(Y50/10)+10^(Z50/10)+10^(AA50/10)+10^(AB50/10)+10^(AC50/10)+10^(AD50/10)+10^(AE50/10)+10^(AF50/10)+10^(AG50/10)+10^(AH50/10)+10^(AI50/10)+10^(AJ50/10)+10^(AK50/10)+10^(AL50/10)))</f>
        <v>#REF!</v>
      </c>
      <c r="AM51" s="40" t="e">
        <f>10*LOG((10^(D50/10)+10^(E50/10)+10^(F50/10)+10^(G50/10)+10^(H50/10)+10^(I50/10)+10^(J50/10)+10^(K50/10)+10^(L50/10)+10^(M50/10)+10^(N50/10)+10^(O50/10)+10^(P50/10)+10^(Q50/10)+10^(R50/10)+10^(S50/10)+10^(T50/10)+10^(U50/10)+10^(V50/10)+10^(W50/10)+10^(X50/10)+10^(Y50/10)+10^(Z50/10)+10^(AA50/10)+10^(AB50/10)+10^(AC50/10)+10^(AD50/10)+10^(AE50/10)+10^(AF50/10)+10^(AG50/10)+10^(AH50/10)+10^(AI50/10)+10^(AJ50/10)+10^(AK50/10)+10^(AL50/10)))</f>
        <v>#REF!</v>
      </c>
    </row>
    <row r="53" spans="3:39">
      <c r="C53" s="93" t="s">
        <v>107</v>
      </c>
      <c r="D53" s="90" t="s">
        <v>108</v>
      </c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2"/>
    </row>
    <row r="54" spans="3:39" ht="14.1">
      <c r="C54" s="94"/>
      <c r="D54" s="37">
        <v>8</v>
      </c>
      <c r="E54" s="37">
        <v>10</v>
      </c>
      <c r="F54" s="37">
        <v>12.5</v>
      </c>
      <c r="G54" s="37">
        <v>16</v>
      </c>
      <c r="H54" s="37">
        <v>20</v>
      </c>
      <c r="I54" s="37">
        <v>25</v>
      </c>
      <c r="J54" s="37">
        <v>31.5</v>
      </c>
      <c r="K54" s="37">
        <v>40</v>
      </c>
      <c r="L54" s="37">
        <v>50</v>
      </c>
      <c r="M54" s="37">
        <v>63</v>
      </c>
      <c r="N54" s="37">
        <v>80</v>
      </c>
      <c r="O54" s="37">
        <v>100</v>
      </c>
      <c r="P54" s="37">
        <v>125</v>
      </c>
      <c r="Q54" s="37">
        <v>160</v>
      </c>
      <c r="R54" s="37">
        <v>200</v>
      </c>
      <c r="S54" s="37">
        <v>250</v>
      </c>
      <c r="T54" s="37">
        <v>315</v>
      </c>
      <c r="U54" s="37">
        <v>400</v>
      </c>
      <c r="V54" s="37">
        <v>500</v>
      </c>
      <c r="W54" s="37">
        <v>630</v>
      </c>
      <c r="X54" s="37">
        <v>800</v>
      </c>
      <c r="Y54" s="37" t="s">
        <v>41</v>
      </c>
      <c r="Z54" s="37" t="s">
        <v>46</v>
      </c>
      <c r="AA54" s="37" t="s">
        <v>47</v>
      </c>
      <c r="AB54" s="37" t="s">
        <v>42</v>
      </c>
      <c r="AC54" s="37" t="s">
        <v>48</v>
      </c>
      <c r="AD54" s="37" t="s">
        <v>49</v>
      </c>
      <c r="AE54" s="37" t="s">
        <v>43</v>
      </c>
      <c r="AF54" s="37" t="s">
        <v>50</v>
      </c>
      <c r="AG54" s="37" t="s">
        <v>51</v>
      </c>
      <c r="AH54" s="37" t="s">
        <v>44</v>
      </c>
      <c r="AI54" s="37" t="s">
        <v>52</v>
      </c>
      <c r="AJ54" s="37" t="s">
        <v>53</v>
      </c>
      <c r="AK54" s="37" t="s">
        <v>45</v>
      </c>
      <c r="AL54" s="37" t="s">
        <v>54</v>
      </c>
    </row>
    <row r="55" spans="3:39">
      <c r="C55" s="95"/>
      <c r="D55" s="38">
        <v>-77.599999999999994</v>
      </c>
      <c r="E55" s="38">
        <v>-70.400000000000006</v>
      </c>
      <c r="F55" s="38">
        <v>-63.6</v>
      </c>
      <c r="G55" s="38">
        <v>-56.4</v>
      </c>
      <c r="H55" s="38">
        <v>-50.4</v>
      </c>
      <c r="I55" s="38">
        <v>-44.8</v>
      </c>
      <c r="J55" s="38">
        <v>-39.5</v>
      </c>
      <c r="K55" s="38">
        <v>-34.5</v>
      </c>
      <c r="L55" s="38">
        <v>-30.2</v>
      </c>
      <c r="M55" s="38">
        <v>-26.2</v>
      </c>
      <c r="N55" s="38">
        <v>-22.5</v>
      </c>
      <c r="O55" s="38">
        <v>-19.100000000000001</v>
      </c>
      <c r="P55" s="38">
        <v>-16.100000000000001</v>
      </c>
      <c r="Q55" s="38">
        <v>-13.4</v>
      </c>
      <c r="R55" s="38">
        <v>-10.9</v>
      </c>
      <c r="S55" s="38">
        <v>-8.6</v>
      </c>
      <c r="T55" s="38">
        <v>-6.6</v>
      </c>
      <c r="U55" s="38">
        <v>-4.8</v>
      </c>
      <c r="V55" s="38">
        <v>-3.2</v>
      </c>
      <c r="W55" s="38">
        <v>-1.9</v>
      </c>
      <c r="X55" s="38">
        <v>-0.8</v>
      </c>
      <c r="Y55" s="38">
        <v>0</v>
      </c>
      <c r="Z55" s="38">
        <v>0.6</v>
      </c>
      <c r="AA55" s="38">
        <v>1</v>
      </c>
      <c r="AB55" s="38">
        <v>1.2</v>
      </c>
      <c r="AC55" s="38">
        <v>1.3</v>
      </c>
      <c r="AD55" s="38">
        <v>1.2</v>
      </c>
      <c r="AE55" s="38">
        <v>1</v>
      </c>
      <c r="AF55" s="38">
        <v>0.5</v>
      </c>
      <c r="AG55" s="38">
        <v>-0.1</v>
      </c>
      <c r="AH55" s="38">
        <v>-1.1000000000000001</v>
      </c>
      <c r="AI55" s="38">
        <v>-2.5</v>
      </c>
      <c r="AJ55" s="38">
        <v>-4.3</v>
      </c>
      <c r="AK55" s="38">
        <v>-6.7</v>
      </c>
      <c r="AL55" s="38">
        <v>-9.3000000000000007</v>
      </c>
    </row>
    <row r="57" spans="3:39">
      <c r="O57" s="35" t="s">
        <v>109</v>
      </c>
    </row>
    <row r="58" spans="3:39" ht="72.75" customHeight="1">
      <c r="N58" s="85" t="s">
        <v>110</v>
      </c>
      <c r="O58" s="85"/>
      <c r="P58" s="85" t="s">
        <v>111</v>
      </c>
      <c r="Q58" s="85"/>
      <c r="R58" s="82" t="s">
        <v>112</v>
      </c>
      <c r="S58" s="82"/>
      <c r="T58" s="82" t="s">
        <v>113</v>
      </c>
      <c r="U58" s="82"/>
      <c r="V58" s="82" t="s">
        <v>114</v>
      </c>
      <c r="W58" s="82"/>
      <c r="X58" s="82" t="s">
        <v>115</v>
      </c>
      <c r="Y58" s="82"/>
      <c r="Z58" s="110" t="s">
        <v>116</v>
      </c>
      <c r="AA58" s="111"/>
      <c r="AB58" s="110" t="s">
        <v>117</v>
      </c>
      <c r="AC58" s="111"/>
    </row>
    <row r="59" spans="3:39" ht="15" customHeight="1">
      <c r="N59" s="84" t="s">
        <v>118</v>
      </c>
      <c r="O59" s="84"/>
      <c r="P59" s="84" t="s">
        <v>119</v>
      </c>
      <c r="Q59" s="84"/>
      <c r="R59" s="83">
        <v>32</v>
      </c>
      <c r="S59" s="83"/>
      <c r="T59" s="83" t="e">
        <f>ROUND(AL51,0)</f>
        <v>#REF!</v>
      </c>
      <c r="U59" s="83"/>
      <c r="V59" s="84">
        <v>0</v>
      </c>
      <c r="W59" s="84"/>
      <c r="X59" s="83" t="e">
        <f>ROUND(T59-R59,0)+V59</f>
        <v>#REF!</v>
      </c>
      <c r="Y59" s="83"/>
      <c r="Z59" s="112" t="e">
        <f>T59-R59+10+V59</f>
        <v>#REF!</v>
      </c>
      <c r="AA59" s="113"/>
      <c r="AB59" s="112" t="e">
        <f>T59-15</f>
        <v>#REF!</v>
      </c>
      <c r="AC59" s="113"/>
    </row>
    <row r="60" spans="3:39" ht="15" customHeight="1">
      <c r="N60" s="84" t="s">
        <v>118</v>
      </c>
      <c r="O60" s="84"/>
      <c r="P60" s="84" t="s">
        <v>120</v>
      </c>
      <c r="Q60" s="84"/>
      <c r="R60" s="83" t="s">
        <v>121</v>
      </c>
      <c r="S60" s="83"/>
      <c r="T60" s="83" t="s">
        <v>121</v>
      </c>
      <c r="U60" s="83"/>
      <c r="V60" s="84">
        <v>0</v>
      </c>
      <c r="W60" s="84"/>
      <c r="X60" s="83" t="e">
        <f>ROUND(T60-R60,0)+V60</f>
        <v>#VALUE!</v>
      </c>
      <c r="Y60" s="83"/>
      <c r="Z60" s="112" t="e">
        <f>T60-R60+10+V60</f>
        <v>#VALUE!</v>
      </c>
      <c r="AA60" s="113"/>
      <c r="AB60" s="112" t="e">
        <f>T60-15</f>
        <v>#VALUE!</v>
      </c>
      <c r="AC60" s="113"/>
    </row>
    <row r="66" spans="22:26" ht="14.1" thickBot="1"/>
    <row r="67" spans="22:26">
      <c r="V67" s="88" t="s">
        <v>122</v>
      </c>
      <c r="W67" s="86" t="s">
        <v>123</v>
      </c>
      <c r="X67" s="86"/>
      <c r="Y67" s="86"/>
      <c r="Z67" s="87"/>
    </row>
    <row r="68" spans="22:26" ht="15.95" thickBot="1">
      <c r="V68" s="89"/>
      <c r="W68" s="48" t="s">
        <v>124</v>
      </c>
      <c r="X68" s="48" t="s">
        <v>125</v>
      </c>
      <c r="Y68" s="48" t="s">
        <v>126</v>
      </c>
      <c r="Z68" s="49" t="s">
        <v>127</v>
      </c>
    </row>
    <row r="69" spans="22:26">
      <c r="V69" s="50" t="s">
        <v>128</v>
      </c>
      <c r="W69" s="51" t="e">
        <f>#REF!</f>
        <v>#REF!</v>
      </c>
      <c r="X69" s="51" t="e">
        <f>#REF!</f>
        <v>#REF!</v>
      </c>
      <c r="Y69" s="51" t="e">
        <f>#REF!</f>
        <v>#REF!</v>
      </c>
      <c r="Z69" s="52" t="e">
        <f>#REF!</f>
        <v>#REF!</v>
      </c>
    </row>
    <row r="70" spans="22:26" ht="14.1" thickBot="1">
      <c r="V70" s="53" t="s">
        <v>129</v>
      </c>
      <c r="W70" s="54" t="e">
        <f>#REF!</f>
        <v>#REF!</v>
      </c>
      <c r="X70" s="54" t="e">
        <f>#REF!</f>
        <v>#REF!</v>
      </c>
      <c r="Y70" s="54" t="e">
        <f>#REF!</f>
        <v>#REF!</v>
      </c>
      <c r="Z70" s="55" t="e">
        <f>#REF!</f>
        <v>#REF!</v>
      </c>
    </row>
    <row r="71" spans="22:26">
      <c r="V71" s="50" t="s">
        <v>130</v>
      </c>
      <c r="W71" s="51" t="e">
        <f>#REF!</f>
        <v>#REF!</v>
      </c>
      <c r="X71" s="51" t="e">
        <f>#REF!</f>
        <v>#REF!</v>
      </c>
      <c r="Y71" s="51" t="e">
        <f>#REF!</f>
        <v>#REF!</v>
      </c>
      <c r="Z71" s="52" t="e">
        <f>#REF!</f>
        <v>#REF!</v>
      </c>
    </row>
    <row r="72" spans="22:26" ht="14.1" thickBot="1">
      <c r="V72" s="53" t="s">
        <v>131</v>
      </c>
      <c r="W72" s="54" t="e">
        <f>#REF!</f>
        <v>#REF!</v>
      </c>
      <c r="X72" s="54" t="e">
        <f>#REF!</f>
        <v>#REF!</v>
      </c>
      <c r="Y72" s="54" t="e">
        <f>#REF!</f>
        <v>#REF!</v>
      </c>
      <c r="Z72" s="55" t="e">
        <f>#REF!</f>
        <v>#REF!</v>
      </c>
    </row>
  </sheetData>
  <mergeCells count="42">
    <mergeCell ref="AM2:AM4"/>
    <mergeCell ref="V58:W58"/>
    <mergeCell ref="V59:W59"/>
    <mergeCell ref="V60:W60"/>
    <mergeCell ref="AB58:AC58"/>
    <mergeCell ref="AB59:AC59"/>
    <mergeCell ref="AB60:AC60"/>
    <mergeCell ref="Z58:AA58"/>
    <mergeCell ref="Z59:AA59"/>
    <mergeCell ref="Z60:AA60"/>
    <mergeCell ref="AK12:AL12"/>
    <mergeCell ref="AK21:AL21"/>
    <mergeCell ref="AK30:AL30"/>
    <mergeCell ref="C12:AJ12"/>
    <mergeCell ref="C21:AJ21"/>
    <mergeCell ref="C30:AJ30"/>
    <mergeCell ref="C2:C3"/>
    <mergeCell ref="W67:Z67"/>
    <mergeCell ref="V67:V68"/>
    <mergeCell ref="D53:AL53"/>
    <mergeCell ref="C53:C55"/>
    <mergeCell ref="D2:AL3"/>
    <mergeCell ref="C39:AJ39"/>
    <mergeCell ref="AK39:AL39"/>
    <mergeCell ref="C48:AJ48"/>
    <mergeCell ref="AK48:AL48"/>
    <mergeCell ref="N58:O58"/>
    <mergeCell ref="N59:O59"/>
    <mergeCell ref="N60:O60"/>
    <mergeCell ref="C51:AK51"/>
    <mergeCell ref="P58:Q58"/>
    <mergeCell ref="P59:Q59"/>
    <mergeCell ref="X58:Y58"/>
    <mergeCell ref="X59:Y59"/>
    <mergeCell ref="X60:Y60"/>
    <mergeCell ref="P60:Q60"/>
    <mergeCell ref="R58:S58"/>
    <mergeCell ref="R59:S59"/>
    <mergeCell ref="R60:S60"/>
    <mergeCell ref="T58:U58"/>
    <mergeCell ref="T59:U59"/>
    <mergeCell ref="T60:U60"/>
  </mergeCells>
  <conditionalFormatting sqref="X59:X60">
    <cfRule type="cellIs" dxfId="7" priority="9" operator="greaterThanOrEqual">
      <formula>10</formula>
    </cfRule>
    <cfRule type="cellIs" dxfId="6" priority="11" operator="between">
      <formula>0.1</formula>
      <formula>4.9</formula>
    </cfRule>
    <cfRule type="cellIs" dxfId="5" priority="10" operator="between">
      <formula>5</formula>
      <formula>9.9</formula>
    </cfRule>
    <cfRule type="cellIs" dxfId="4" priority="12" operator="lessThanOrEqual">
      <formula>0</formula>
    </cfRule>
  </conditionalFormatting>
  <conditionalFormatting sqref="Z59:Z60">
    <cfRule type="cellIs" dxfId="3" priority="2" operator="lessThanOrEqual">
      <formula>0.44</formula>
    </cfRule>
    <cfRule type="cellIs" dxfId="2" priority="1" operator="greaterThanOrEqual">
      <formula>0.5</formula>
    </cfRule>
  </conditionalFormatting>
  <conditionalFormatting sqref="AB59:AB60">
    <cfRule type="cellIs" dxfId="1" priority="4" operator="between">
      <formula>1</formula>
      <formula>30</formula>
    </cfRule>
    <cfRule type="cellIs" dxfId="0" priority="3" operator="greaterThanOrEqual">
      <formula>31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2023-08-07T23:00:00+00:00</EAReceivedDate>
    <ga477587807b4e8dbd9d142e03c014fa xmlns="dbe221e7-66db-4bdb-a92c-aa517c005f15">
      <Terms xmlns="http://schemas.microsoft.com/office/infopath/2007/PartnerControls"/>
    </ga477587807b4e8dbd9d142e03c014fa>
    <PermitNumber xmlns="eebef177-55b5-4448-a5fb-28ea454417ee">EPR-KB3002CW-1</PermitNumber>
    <bf174f8632e04660b372cf372c1956fe xmlns="dbe221e7-66db-4bdb-a92c-aa517c005f15">
      <Terms xmlns="http://schemas.microsoft.com/office/infopath/2007/PartnerControls"/>
    </bf174f8632e04660b372cf372c1956fe>
    <CessationDate xmlns="eebef177-55b5-4448-a5fb-28ea454417ee" xsi:nil="true"/>
    <NationalSecurity xmlns="eebef177-55b5-4448-a5fb-28ea454417ee">No</NationalSecurity>
    <OtherReference xmlns="eebef177-55b5-4448-a5fb-28ea454417ee">EPR/KB3002CW</OtherReference>
    <EventLink xmlns="5ffd8e36-f429-4edc-ab50-c5be84842779" xsi:nil="true"/>
    <Customer_x002f_OperatorName xmlns="eebef177-55b5-4448-a5fb-28ea454417ee">Lincoln Storm Ltd</Customer_x002f_OperatorName>
    <m63bd5d2e6554c968a3f4ff9289590fe xmlns="dbe221e7-66db-4bdb-a92c-aa517c005f15">
      <Terms xmlns="http://schemas.microsoft.com/office/infopath/2007/PartnerControls"/>
    </m63bd5d2e6554c968a3f4ff9289590fe>
    <ncb1594ff73b435992550f571a78c184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22401b98bfe4ec6b8dacbec81c66a1e xmlns="dbe221e7-66db-4bdb-a92c-aa517c005f15">
      <Terms xmlns="http://schemas.microsoft.com/office/infopath/2007/PartnerControls"/>
    </d22401b98bfe4ec6b8dacbec81c66a1e>
    <DocumentDate xmlns="eebef177-55b5-4448-a5fb-28ea454417ee">2023-08-07T23:00:00+00:00</DocumentDate>
    <CurrentPermit xmlns="eebef177-55b5-4448-a5fb-28ea454417ee">N/A - Do not select for New Permits</CurrentPermit>
    <c52c737aaa794145b5e1ab0b33580095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 Only - Confidential</TermName>
          <TermId xmlns="http://schemas.microsoft.com/office/infopath/2007/PartnerControls">86705f7d-ce03-4894-818a-76a968e829f1</TermId>
        </TermInfo>
      </Terms>
    </c52c737aaa794145b5e1ab0b33580095>
    <f91636ce86a943e5a85e589048b494b2 xmlns="dbe221e7-66db-4bdb-a92c-aa517c005f15">
      <Terms xmlns="http://schemas.microsoft.com/office/infopath/2007/PartnerControls"/>
    </f91636ce86a943e5a85e589048b494b2>
    <mb0b523b12654e57a98fd73f451222f6 xmlns="dbe221e7-66db-4bdb-a92c-aa517c005f15">
      <Terms xmlns="http://schemas.microsoft.com/office/infopath/2007/PartnerControls"/>
    </mb0b523b12654e57a98fd73f451222f6>
    <lcf76f155ced4ddcb4097134ff3c332f xmlns="9a785deb-a762-4798-bcdc-303564f53cb0">
      <Terms xmlns="http://schemas.microsoft.com/office/infopath/2007/PartnerControls"/>
    </lcf76f155ced4ddcb4097134ff3c332f>
    <d3564be703db47eda46ec138bc1ba091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Unassigned</TermName>
          <TermId xmlns="http://schemas.microsoft.com/office/infopath/2007/PartnerControls">cb01650a-31a4-4ad3-af7c-01edd0cc5fa8</TermId>
        </TermInfo>
      </Terms>
    </d3564be703db47eda46ec138bc1ba091>
    <EPRNumber xmlns="eebef177-55b5-4448-a5fb-28ea454417ee">EPR/KB3002CW</EPRNumber>
    <FacilityAddressPostcode xmlns="eebef177-55b5-4448-a5fb-28ea454417ee">BS22 9LF</FacilityAddressPostcode>
    <ed3cfd1978f244c4af5dc9d642a18018 xmlns="dbe221e7-66db-4bdb-a92c-aa517c005f15">
      <Terms xmlns="http://schemas.microsoft.com/office/infopath/2007/PartnerControls"/>
    </ed3cfd1978f244c4af5dc9d642a18018>
    <TaxCatchAll xmlns="662745e8-e224-48e8-a2e3-254862b8c2f5">
      <Value>11</Value>
      <Value>39</Value>
      <Value>32</Value>
      <Value>1</Value>
      <Value>49</Value>
    </TaxCatchAll>
    <ExternalAuthor xmlns="eebef177-55b5-4448-a5fb-28ea454417ee">LiIncoln Storm Ltd</ExternalAuthor>
    <SiteName xmlns="eebef177-55b5-4448-a5fb-28ea454417ee">Lincoln Storm Ltd UK</SiteName>
    <p517ccc45a7e4674ae144f9410147bb3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FacilityAddress xmlns="eebef177-55b5-4448-a5fb-28ea454417ee"> Worle Quarry, Weston-Super-Mare, Somerset, BS22 9LF</FacilityAddress>
    <la34db7254a948be973d9738b9f07ba7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Bespoke</TermName>
          <TermId xmlns="http://schemas.microsoft.com/office/infopath/2007/PartnerControls">743fbb82-64b4-442a-8bac-afa632175399</TermId>
        </TermInfo>
      </Terms>
    </la34db7254a948be973d9738b9f07ba7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64CCF2290A9227498CBA22780DE46CFA" ma:contentTypeVersion="44" ma:contentTypeDescription="Create a new document." ma:contentTypeScope="" ma:versionID="94bb4e09b28e1feae55f3438729693e9">
  <xsd:schema xmlns:xsd="http://www.w3.org/2001/XMLSchema" xmlns:xs="http://www.w3.org/2001/XMLSchema" xmlns:p="http://schemas.microsoft.com/office/2006/metadata/properties" xmlns:ns2="dbe221e7-66db-4bdb-a92c-aa517c005f15" xmlns:ns3="662745e8-e224-48e8-a2e3-254862b8c2f5" xmlns:ns4="eebef177-55b5-4448-a5fb-28ea454417ee" xmlns:ns5="5ffd8e36-f429-4edc-ab50-c5be84842779" xmlns:ns6="9a785deb-a762-4798-bcdc-303564f53cb0" targetNamespace="http://schemas.microsoft.com/office/2006/metadata/properties" ma:root="true" ma:fieldsID="ede022386e9fe758cb89ead7642d8aec" ns2:_="" ns3:_="" ns4:_="" ns5:_="" ns6:_="">
    <xsd:import namespace="dbe221e7-66db-4bdb-a92c-aa517c005f15"/>
    <xsd:import namespace="662745e8-e224-48e8-a2e3-254862b8c2f5"/>
    <xsd:import namespace="eebef177-55b5-4448-a5fb-28ea454417ee"/>
    <xsd:import namespace="5ffd8e36-f429-4edc-ab50-c5be84842779"/>
    <xsd:import namespace="9a785deb-a762-4798-bcdc-303564f53cb0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lcf76f155ced4ddcb4097134ff3c332f" minOccurs="0"/>
                <xsd:element ref="ns6:MediaServiceGenerationTime" minOccurs="0"/>
                <xsd:element ref="ns6:MediaServiceEventHashCode" minOccurs="0"/>
                <xsd:element ref="ns6:MediaServiceOCR" minOccurs="0"/>
                <xsd:element ref="ns6:MediaServiceDateTaken" minOccurs="0"/>
                <xsd:element ref="ns6:MediaServiceLocation" minOccurs="0"/>
                <xsd:element ref="ns6:MediaLengthInSeconds" minOccurs="0"/>
                <xsd:element ref="ns2:SharedWithUsers" minOccurs="0"/>
                <xsd:element ref="ns2:SharedWithDetails" minOccurs="0"/>
                <xsd:element ref="ns6:MediaServiceObjectDetectorVersions" minOccurs="0"/>
                <xsd:element ref="ns6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221e7-66db-4bdb-a92c-aa517c005f15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1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-1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543e4e61-1be0-4b06-bd98-8598df83c830}" ma:internalName="TaxCatchAll" ma:showField="CatchAllData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43e4e61-1be0-4b06-bd98-8598df83c830}" ma:internalName="TaxCatchAllLabel" ma:readOnly="true" ma:showField="CatchAllDataLabel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785deb-a762-4798-bcdc-303564f53c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51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5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55" nillable="true" ma:displayName="MediaServiceDateTaken" ma:internalName="MediaServiceDateTaken" ma:readOnly="true">
      <xsd:simpleType>
        <xsd:restriction base="dms:Text"/>
      </xsd:simpleType>
    </xsd:element>
    <xsd:element name="MediaServiceLocation" ma:index="56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5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6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6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B725EF-9985-44B3-A607-7DAC24B09048}"/>
</file>

<file path=customXml/itemProps2.xml><?xml version="1.0" encoding="utf-8"?>
<ds:datastoreItem xmlns:ds="http://schemas.openxmlformats.org/officeDocument/2006/customXml" ds:itemID="{47BE15E8-0D60-4585-910A-C678BA3355DA}"/>
</file>

<file path=customXml/itemProps3.xml><?xml version="1.0" encoding="utf-8"?>
<ds:datastoreItem xmlns:ds="http://schemas.openxmlformats.org/officeDocument/2006/customXml" ds:itemID="{0B466E7A-A2F9-4E7E-96F4-03E4B6B351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SOCOTEC UK Ltd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Bhatt</dc:creator>
  <cp:keywords/>
  <dc:description/>
  <cp:lastModifiedBy/>
  <cp:revision/>
  <dcterms:created xsi:type="dcterms:W3CDTF">2022-01-05T10:45:01Z</dcterms:created>
  <dcterms:modified xsi:type="dcterms:W3CDTF">2024-04-05T09:07:14Z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0x0101000E9AD557692E154F9D2697C8C6432F760064CCF2290A9227498CBA22780DE46CFA</vt:lpwstr>
  </property>
  <property fmtid="{D5CDD505-2E9C-101B-9397-08002B2CF9AE}" pid="3" name="PermitDocumentType">
    <vt:lpwstr/>
  </property>
  <property fmtid="{D5CDD505-2E9C-101B-9397-08002B2CF9AE}" pid="4" name="MediaServiceImageTags">
    <vt:lpwstr/>
  </property>
  <property fmtid="{D5CDD505-2E9C-101B-9397-08002B2CF9AE}" pid="5" name="TypeofPermit">
    <vt:lpwstr>32;#Bespoke|743fbb82-64b4-442a-8bac-afa632175399</vt:lpwstr>
  </property>
  <property fmtid="{D5CDD505-2E9C-101B-9397-08002B2CF9AE}" pid="6" name="DisclosureStatus">
    <vt:lpwstr>39;#Internal Only - Confidential|86705f7d-ce03-4894-818a-76a968e829f1</vt:lpwstr>
  </property>
  <property fmtid="{D5CDD505-2E9C-101B-9397-08002B2CF9AE}" pid="7" name="RegulatedActivitySub-Class">
    <vt:lpwstr/>
  </property>
  <property fmtid="{D5CDD505-2E9C-101B-9397-08002B2CF9AE}" pid="8" name="EventType1">
    <vt:lpwstr/>
  </property>
  <property fmtid="{D5CDD505-2E9C-101B-9397-08002B2CF9AE}" pid="9" name="ActivityGrouping">
    <vt:lpwstr>1;#Unassigned|cb01650a-31a4-4ad3-af7c-01edd0cc5fa8</vt:lpwstr>
  </property>
  <property fmtid="{D5CDD505-2E9C-101B-9397-08002B2CF9AE}" pid="10" name="RegulatedActivityClass">
    <vt:lpwstr>49;#Installations|645f1c9c-65df-490a-9ce3-4a2aa7c5ff7f</vt:lpwstr>
  </property>
  <property fmtid="{D5CDD505-2E9C-101B-9397-08002B2CF9AE}" pid="11" name="Catchment">
    <vt:lpwstr/>
  </property>
  <property fmtid="{D5CDD505-2E9C-101B-9397-08002B2CF9AE}" pid="12" name="MajorProjectID">
    <vt:lpwstr/>
  </property>
  <property fmtid="{D5CDD505-2E9C-101B-9397-08002B2CF9AE}" pid="13" name="StandardRulesID">
    <vt:lpwstr/>
  </property>
  <property fmtid="{D5CDD505-2E9C-101B-9397-08002B2CF9AE}" pid="14" name="CessationStatus">
    <vt:lpwstr/>
  </property>
  <property fmtid="{D5CDD505-2E9C-101B-9397-08002B2CF9AE}" pid="15" name="Regime">
    <vt:lpwstr>11;#EPR|0e5af97d-1a8c-4d8f-a20b-528a11cab1f6</vt:lpwstr>
  </property>
</Properties>
</file>