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omments9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2"/>
  <workbookPr/>
  <mc:AlternateContent xmlns:mc="http://schemas.openxmlformats.org/markup-compatibility/2006">
    <mc:Choice Requires="x15">
      <x15ac:absPath xmlns:x15ac="http://schemas.microsoft.com/office/spreadsheetml/2010/11/ac" url="H:\D drive\New Permit Application Samlesbury\2023 variation pack\"/>
    </mc:Choice>
  </mc:AlternateContent>
  <xr:revisionPtr revIDLastSave="0" documentId="8_{7FA1A3C4-CF46-4664-AF91-EF8852DBF84C}" xr6:coauthVersionLast="47" xr6:coauthVersionMax="47" xr10:uidLastSave="{00000000-0000-0000-0000-000000000000}"/>
  <bookViews>
    <workbookView xWindow="330" yWindow="1410" windowWidth="12390" windowHeight="6230" tabRatio="599" xr2:uid="{00000000-000D-0000-FFFF-FFFF00000000}"/>
  </bookViews>
  <sheets>
    <sheet name="January 2022" sheetId="25" r:id="rId1"/>
    <sheet name="February 2022" sheetId="24" r:id="rId2"/>
    <sheet name="March 2022" sheetId="23" r:id="rId3"/>
    <sheet name="April 2022" sheetId="22" r:id="rId4"/>
    <sheet name="May 2022" sheetId="10" r:id="rId5"/>
    <sheet name="June 2022" sheetId="14" r:id="rId6"/>
    <sheet name="July 2022" sheetId="15" r:id="rId7"/>
    <sheet name="August 2022" sheetId="16" r:id="rId8"/>
    <sheet name="September 2022" sheetId="17" r:id="rId9"/>
    <sheet name="October 2022" sheetId="18" r:id="rId10"/>
    <sheet name="November 2022" sheetId="19" r:id="rId11"/>
    <sheet name="December 2022" sheetId="20" r:id="rId12"/>
    <sheet name="Annual " sheetId="21" r:id="rId13"/>
    <sheet name="Sheet1" sheetId="26" r:id="rId14"/>
    <sheet name="Sheet2" sheetId="27" r:id="rId15"/>
    <sheet name="Rainfall" sheetId="30" r:id="rId16"/>
  </sheets>
  <externalReferences>
    <externalReference r:id="rId17"/>
    <externalReference r:id="rId18"/>
  </externalReferences>
  <definedNames>
    <definedName name="_xlnm.Print_Area" localSheetId="12">'Annual '!$A$1:$J$19</definedName>
    <definedName name="_xlnm.Print_Area" localSheetId="3">'April 2022'!$A$1:$E$37</definedName>
    <definedName name="_xlnm.Print_Area" localSheetId="7">'August 2022'!$A$1:$H$38</definedName>
    <definedName name="_xlnm.Print_Area" localSheetId="1">'February 2022'!$A$1:$E$35</definedName>
    <definedName name="_xlnm.Print_Area" localSheetId="0">'January 2022'!$A$1:$E$37</definedName>
    <definedName name="_xlnm.Print_Area" localSheetId="6">'July 2022'!$A$3:$J$39</definedName>
    <definedName name="_xlnm.Print_Area" localSheetId="5">'June 2022'!$A$1:$H$37</definedName>
    <definedName name="_xlnm.Print_Area" localSheetId="2">'March 2022'!$A$1:$E$37</definedName>
    <definedName name="_xlnm.Print_Area" localSheetId="4">'May 2022'!$A$1:$E$37</definedName>
    <definedName name="_xlnm.Print_Area" localSheetId="10">'November 2022'!$A$3:$H$33</definedName>
    <definedName name="_xlnm.Print_Area" localSheetId="9">'October 2022'!$A$1:$H$38</definedName>
    <definedName name="_xlnm.Print_Area" localSheetId="8">'September 2022'!$A$1:$H$37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7" l="1"/>
  <c r="H35" i="18" l="1"/>
  <c r="E4" i="30"/>
  <c r="E5" i="30"/>
  <c r="E6" i="30"/>
  <c r="E7" i="30"/>
  <c r="E8" i="30"/>
  <c r="E9" i="30"/>
  <c r="E10" i="30"/>
  <c r="C2" i="27"/>
  <c r="D2" i="27"/>
  <c r="C3" i="27"/>
  <c r="D3" i="27"/>
  <c r="C4" i="27"/>
  <c r="D4" i="27"/>
  <c r="C5" i="27"/>
  <c r="D5" i="27"/>
  <c r="C6" i="27"/>
  <c r="D6" i="27"/>
  <c r="C7" i="27"/>
  <c r="D7" i="27"/>
  <c r="C8" i="27"/>
  <c r="D8" i="27"/>
  <c r="C9" i="27"/>
  <c r="D9" i="27"/>
  <c r="C10" i="27"/>
  <c r="D10" i="27"/>
  <c r="C11" i="27"/>
  <c r="D11" i="27"/>
  <c r="C12" i="27"/>
  <c r="D12" i="27"/>
  <c r="B4" i="26"/>
  <c r="D4" i="26"/>
  <c r="F4" i="26"/>
  <c r="H4" i="26"/>
  <c r="J4" i="26"/>
  <c r="B5" i="26"/>
  <c r="D5" i="26"/>
  <c r="F5" i="26"/>
  <c r="H5" i="26"/>
  <c r="J5" i="26"/>
  <c r="B6" i="26"/>
  <c r="D6" i="26"/>
  <c r="F6" i="26"/>
  <c r="H6" i="26"/>
  <c r="J6" i="26"/>
  <c r="B7" i="26"/>
  <c r="D7" i="26"/>
  <c r="F7" i="26"/>
  <c r="H7" i="26"/>
  <c r="J7" i="26"/>
  <c r="B8" i="26"/>
  <c r="D8" i="26"/>
  <c r="F8" i="26"/>
  <c r="H8" i="26"/>
  <c r="J8" i="26"/>
  <c r="B9" i="26"/>
  <c r="D9" i="26"/>
  <c r="F9" i="26"/>
  <c r="H9" i="26"/>
  <c r="J9" i="26"/>
  <c r="B10" i="26"/>
  <c r="D10" i="26"/>
  <c r="F10" i="26"/>
  <c r="H10" i="26"/>
  <c r="J10" i="26"/>
  <c r="B11" i="26"/>
  <c r="D11" i="26"/>
  <c r="F11" i="26"/>
  <c r="H11" i="26"/>
  <c r="J11" i="26"/>
  <c r="B12" i="26"/>
  <c r="D12" i="26"/>
  <c r="F12" i="26"/>
  <c r="H12" i="26"/>
  <c r="J12" i="26"/>
  <c r="B13" i="26"/>
  <c r="D13" i="26"/>
  <c r="F13" i="26"/>
  <c r="H13" i="26"/>
  <c r="J13" i="26"/>
  <c r="B14" i="26"/>
  <c r="D14" i="26"/>
  <c r="F14" i="26"/>
  <c r="H14" i="26"/>
  <c r="J14" i="26"/>
  <c r="B15" i="26"/>
  <c r="D15" i="26"/>
  <c r="F15" i="26"/>
  <c r="H15" i="26"/>
  <c r="J15" i="26"/>
  <c r="D16" i="26"/>
  <c r="F16" i="26"/>
  <c r="H16" i="26"/>
  <c r="J16" i="26"/>
  <c r="D17" i="26"/>
  <c r="F17" i="26"/>
  <c r="H17" i="26"/>
  <c r="J17" i="26"/>
  <c r="G4" i="20"/>
  <c r="H4" i="20"/>
  <c r="G5" i="20"/>
  <c r="H5" i="20"/>
  <c r="G6" i="20"/>
  <c r="H6" i="20"/>
  <c r="G7" i="20"/>
  <c r="H7" i="20"/>
  <c r="G8" i="20"/>
  <c r="H8" i="20"/>
  <c r="G9" i="20"/>
  <c r="H9" i="20"/>
  <c r="G10" i="20"/>
  <c r="H10" i="20"/>
  <c r="G11" i="20"/>
  <c r="H11" i="20"/>
  <c r="G12" i="20"/>
  <c r="H12" i="20"/>
  <c r="G13" i="20"/>
  <c r="H13" i="20"/>
  <c r="G14" i="20"/>
  <c r="H14" i="20"/>
  <c r="G15" i="20"/>
  <c r="H15" i="20"/>
  <c r="G16" i="20"/>
  <c r="H16" i="20"/>
  <c r="G17" i="20"/>
  <c r="H17" i="20"/>
  <c r="G18" i="20"/>
  <c r="H18" i="20"/>
  <c r="G19" i="20"/>
  <c r="H19" i="20"/>
  <c r="G20" i="20"/>
  <c r="H20" i="20"/>
  <c r="G21" i="20"/>
  <c r="H21" i="20"/>
  <c r="G22" i="20"/>
  <c r="H22" i="20"/>
  <c r="G23" i="20"/>
  <c r="H23" i="20"/>
  <c r="G24" i="20"/>
  <c r="H24" i="20"/>
  <c r="G25" i="20"/>
  <c r="H25" i="20"/>
  <c r="G26" i="20"/>
  <c r="H26" i="20"/>
  <c r="G27" i="20"/>
  <c r="H27" i="20"/>
  <c r="G28" i="20"/>
  <c r="H28" i="20"/>
  <c r="G29" i="20"/>
  <c r="H29" i="20"/>
  <c r="G30" i="20"/>
  <c r="H30" i="20"/>
  <c r="G31" i="20"/>
  <c r="H31" i="20"/>
  <c r="G32" i="20"/>
  <c r="H32" i="20"/>
  <c r="G33" i="20"/>
  <c r="H33" i="20"/>
  <c r="G34" i="20"/>
  <c r="H34" i="20"/>
  <c r="H35" i="20"/>
  <c r="B36" i="20"/>
  <c r="H15" i="21" s="1"/>
  <c r="C36" i="20"/>
  <c r="B15" i="21" s="1"/>
  <c r="D36" i="20"/>
  <c r="C15" i="21" s="1"/>
  <c r="B37" i="20"/>
  <c r="I15" i="21" s="1"/>
  <c r="C37" i="20"/>
  <c r="D15" i="21" s="1"/>
  <c r="D37" i="20"/>
  <c r="E15" i="21" s="1"/>
  <c r="B38" i="20"/>
  <c r="C38" i="20"/>
  <c r="D38" i="20"/>
  <c r="G15" i="21" s="1"/>
  <c r="B39" i="20"/>
  <c r="C39" i="20"/>
  <c r="D39" i="20"/>
  <c r="G4" i="19"/>
  <c r="H4" i="19"/>
  <c r="O4" i="19"/>
  <c r="G5" i="19"/>
  <c r="H5" i="19"/>
  <c r="O5" i="19"/>
  <c r="G6" i="19"/>
  <c r="H6" i="19"/>
  <c r="O6" i="19"/>
  <c r="G7" i="19"/>
  <c r="H7" i="19"/>
  <c r="O7" i="19"/>
  <c r="G8" i="19"/>
  <c r="H8" i="19"/>
  <c r="O8" i="19"/>
  <c r="G9" i="19"/>
  <c r="H9" i="19"/>
  <c r="O9" i="19"/>
  <c r="G10" i="19"/>
  <c r="H10" i="19"/>
  <c r="O10" i="19"/>
  <c r="G11" i="19"/>
  <c r="H11" i="19"/>
  <c r="O11" i="19"/>
  <c r="G12" i="19"/>
  <c r="H12" i="19"/>
  <c r="O12" i="19"/>
  <c r="G13" i="19"/>
  <c r="H13" i="19"/>
  <c r="O13" i="19"/>
  <c r="G14" i="19"/>
  <c r="H14" i="19"/>
  <c r="O14" i="19"/>
  <c r="G15" i="19"/>
  <c r="H15" i="19"/>
  <c r="O15" i="19"/>
  <c r="G16" i="19"/>
  <c r="H16" i="19"/>
  <c r="O16" i="19"/>
  <c r="G17" i="19"/>
  <c r="H17" i="19"/>
  <c r="O17" i="19"/>
  <c r="G18" i="19"/>
  <c r="H18" i="19"/>
  <c r="O18" i="19"/>
  <c r="G19" i="19"/>
  <c r="H19" i="19"/>
  <c r="O19" i="19"/>
  <c r="G20" i="19"/>
  <c r="H20" i="19"/>
  <c r="O20" i="19"/>
  <c r="G21" i="19"/>
  <c r="H21" i="19"/>
  <c r="O21" i="19"/>
  <c r="G22" i="19"/>
  <c r="H22" i="19"/>
  <c r="O22" i="19"/>
  <c r="G23" i="19"/>
  <c r="H23" i="19"/>
  <c r="O23" i="19"/>
  <c r="G24" i="19"/>
  <c r="H24" i="19"/>
  <c r="O24" i="19"/>
  <c r="G25" i="19"/>
  <c r="H25" i="19"/>
  <c r="O25" i="19"/>
  <c r="G26" i="19"/>
  <c r="H26" i="19"/>
  <c r="O26" i="19"/>
  <c r="G27" i="19"/>
  <c r="H27" i="19"/>
  <c r="O27" i="19"/>
  <c r="G28" i="19"/>
  <c r="H28" i="19"/>
  <c r="O28" i="19"/>
  <c r="G29" i="19"/>
  <c r="H29" i="19"/>
  <c r="O29" i="19"/>
  <c r="G30" i="19"/>
  <c r="H30" i="19"/>
  <c r="O30" i="19"/>
  <c r="G31" i="19"/>
  <c r="H31" i="19"/>
  <c r="O31" i="19"/>
  <c r="G32" i="19"/>
  <c r="H32" i="19"/>
  <c r="O32" i="19"/>
  <c r="G33" i="19"/>
  <c r="H33" i="19"/>
  <c r="O33" i="19"/>
  <c r="B35" i="19"/>
  <c r="H14" i="21" s="1"/>
  <c r="B98" i="30" s="1"/>
  <c r="C35" i="19"/>
  <c r="B14" i="21" s="1"/>
  <c r="D35" i="19"/>
  <c r="C14" i="21" s="1"/>
  <c r="B36" i="19"/>
  <c r="I14" i="21" s="1"/>
  <c r="C36" i="19"/>
  <c r="D14" i="21" s="1"/>
  <c r="D36" i="19"/>
  <c r="E14" i="21" s="1"/>
  <c r="B37" i="19"/>
  <c r="C37" i="19"/>
  <c r="D37" i="19"/>
  <c r="G14" i="21" s="1"/>
  <c r="B38" i="19"/>
  <c r="C38" i="19"/>
  <c r="D38" i="19"/>
  <c r="G4" i="18"/>
  <c r="H4" i="18"/>
  <c r="G5" i="18"/>
  <c r="H5" i="18"/>
  <c r="G6" i="18"/>
  <c r="H6" i="18"/>
  <c r="G7" i="18"/>
  <c r="H7" i="18"/>
  <c r="G8" i="18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G21" i="18"/>
  <c r="H21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1" i="18"/>
  <c r="H31" i="18"/>
  <c r="G32" i="18"/>
  <c r="H32" i="18"/>
  <c r="G33" i="18"/>
  <c r="H33" i="18"/>
  <c r="G34" i="18"/>
  <c r="H34" i="18"/>
  <c r="B36" i="18"/>
  <c r="H13" i="21" s="1"/>
  <c r="B97" i="30" s="1"/>
  <c r="C36" i="18"/>
  <c r="B13" i="21" s="1"/>
  <c r="D36" i="18"/>
  <c r="C13" i="21" s="1"/>
  <c r="B37" i="18"/>
  <c r="I13" i="21" s="1"/>
  <c r="C37" i="18"/>
  <c r="D13" i="21" s="1"/>
  <c r="D37" i="18"/>
  <c r="E13" i="21" s="1"/>
  <c r="B38" i="18"/>
  <c r="C38" i="18"/>
  <c r="D38" i="18"/>
  <c r="G13" i="21" s="1"/>
  <c r="B39" i="18"/>
  <c r="C39" i="18"/>
  <c r="D39" i="18"/>
  <c r="G4" i="17"/>
  <c r="H4" i="17"/>
  <c r="G5" i="17"/>
  <c r="H5" i="17"/>
  <c r="G6" i="17"/>
  <c r="H6" i="17"/>
  <c r="G7" i="17"/>
  <c r="H7" i="17"/>
  <c r="G8" i="17"/>
  <c r="H8" i="17"/>
  <c r="G9" i="17"/>
  <c r="H9" i="17"/>
  <c r="G10" i="17"/>
  <c r="H10" i="17"/>
  <c r="G11" i="17"/>
  <c r="H11" i="17"/>
  <c r="G12" i="17"/>
  <c r="H12" i="17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G21" i="17"/>
  <c r="H21" i="17"/>
  <c r="G22" i="17"/>
  <c r="H22" i="17"/>
  <c r="G23" i="17"/>
  <c r="H23" i="17"/>
  <c r="G24" i="17"/>
  <c r="H24" i="17"/>
  <c r="G25" i="17"/>
  <c r="H25" i="17"/>
  <c r="G26" i="17"/>
  <c r="H26" i="17"/>
  <c r="G27" i="17"/>
  <c r="H27" i="17"/>
  <c r="G28" i="17"/>
  <c r="H28" i="17"/>
  <c r="G29" i="17"/>
  <c r="H29" i="17"/>
  <c r="G30" i="17"/>
  <c r="H30" i="17"/>
  <c r="G31" i="17"/>
  <c r="H31" i="17"/>
  <c r="G32" i="17"/>
  <c r="H32" i="17"/>
  <c r="G33" i="17"/>
  <c r="H33" i="17"/>
  <c r="B35" i="17"/>
  <c r="H12" i="21" s="1"/>
  <c r="B96" i="30" s="1"/>
  <c r="C35" i="17"/>
  <c r="D35" i="17"/>
  <c r="B36" i="17"/>
  <c r="I12" i="21" s="1"/>
  <c r="C36" i="17"/>
  <c r="D12" i="21" s="1"/>
  <c r="D36" i="17"/>
  <c r="E12" i="21" s="1"/>
  <c r="B37" i="17"/>
  <c r="C37" i="17"/>
  <c r="D37" i="17"/>
  <c r="G12" i="21" s="1"/>
  <c r="B38" i="17"/>
  <c r="C38" i="17"/>
  <c r="D38" i="17"/>
  <c r="G4" i="16"/>
  <c r="H4" i="16"/>
  <c r="G5" i="16"/>
  <c r="H5" i="16"/>
  <c r="G6" i="16"/>
  <c r="H6" i="16"/>
  <c r="G7" i="16"/>
  <c r="H7" i="16"/>
  <c r="G8" i="16"/>
  <c r="H8" i="16"/>
  <c r="G9" i="16"/>
  <c r="H9" i="16"/>
  <c r="G10" i="16"/>
  <c r="H10" i="16"/>
  <c r="G11" i="16"/>
  <c r="H11" i="16"/>
  <c r="G12" i="16"/>
  <c r="H12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G21" i="16"/>
  <c r="H21" i="16"/>
  <c r="G22" i="16"/>
  <c r="H22" i="16"/>
  <c r="G23" i="16"/>
  <c r="H23" i="16"/>
  <c r="G24" i="16"/>
  <c r="H24" i="16"/>
  <c r="G25" i="16"/>
  <c r="H25" i="16"/>
  <c r="G26" i="16"/>
  <c r="H26" i="16"/>
  <c r="G27" i="16"/>
  <c r="H27" i="16"/>
  <c r="G28" i="16"/>
  <c r="H28" i="16"/>
  <c r="G29" i="16"/>
  <c r="H29" i="16"/>
  <c r="G30" i="16"/>
  <c r="H30" i="16"/>
  <c r="G31" i="16"/>
  <c r="H31" i="16"/>
  <c r="G32" i="16"/>
  <c r="H32" i="16"/>
  <c r="G33" i="16"/>
  <c r="H33" i="16"/>
  <c r="G34" i="16"/>
  <c r="H34" i="16"/>
  <c r="B36" i="16"/>
  <c r="H11" i="21" s="1"/>
  <c r="B95" i="30" s="1"/>
  <c r="C36" i="16"/>
  <c r="B11" i="21"/>
  <c r="D36" i="16"/>
  <c r="C11" i="21" s="1"/>
  <c r="B37" i="16"/>
  <c r="I11" i="21" s="1"/>
  <c r="C37" i="16"/>
  <c r="D11" i="21"/>
  <c r="D37" i="16"/>
  <c r="F11" i="21" s="1"/>
  <c r="B38" i="16"/>
  <c r="C38" i="16"/>
  <c r="E11" i="21" s="1"/>
  <c r="D38" i="16"/>
  <c r="G11" i="21" s="1"/>
  <c r="B39" i="16"/>
  <c r="C39" i="16"/>
  <c r="D39" i="16"/>
  <c r="G4" i="15"/>
  <c r="H4" i="15"/>
  <c r="G5" i="15"/>
  <c r="H5" i="15"/>
  <c r="G6" i="15"/>
  <c r="H6" i="15"/>
  <c r="G7" i="15"/>
  <c r="H7" i="15"/>
  <c r="G8" i="15"/>
  <c r="H8" i="15"/>
  <c r="G9" i="15"/>
  <c r="H9" i="15"/>
  <c r="G10" i="15"/>
  <c r="H10" i="15"/>
  <c r="G11" i="15"/>
  <c r="H11" i="15"/>
  <c r="G12" i="15"/>
  <c r="H12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G26" i="15"/>
  <c r="H26" i="15"/>
  <c r="G27" i="15"/>
  <c r="H27" i="15"/>
  <c r="G28" i="15"/>
  <c r="H28" i="15"/>
  <c r="G29" i="15"/>
  <c r="H29" i="15"/>
  <c r="G30" i="15"/>
  <c r="H30" i="15"/>
  <c r="G31" i="15"/>
  <c r="H31" i="15"/>
  <c r="G32" i="15"/>
  <c r="H32" i="15"/>
  <c r="G33" i="15"/>
  <c r="H33" i="15"/>
  <c r="G34" i="15"/>
  <c r="H34" i="15"/>
  <c r="B36" i="15"/>
  <c r="H10" i="21" s="1"/>
  <c r="B94" i="30" s="1"/>
  <c r="C36" i="15"/>
  <c r="B10" i="21"/>
  <c r="D36" i="15"/>
  <c r="B37" i="15"/>
  <c r="I10" i="21" s="1"/>
  <c r="C37" i="15"/>
  <c r="D10" i="21" s="1"/>
  <c r="D37" i="15"/>
  <c r="F10" i="21" s="1"/>
  <c r="B38" i="15"/>
  <c r="C38" i="15"/>
  <c r="E10" i="21"/>
  <c r="D38" i="15"/>
  <c r="G10" i="21" s="1"/>
  <c r="B39" i="15"/>
  <c r="C39" i="15"/>
  <c r="D39" i="15"/>
  <c r="G4" i="14"/>
  <c r="H4" i="14"/>
  <c r="G5" i="14"/>
  <c r="H5" i="14"/>
  <c r="G6" i="14"/>
  <c r="H6" i="14"/>
  <c r="G7" i="14"/>
  <c r="H7" i="14"/>
  <c r="G8" i="14"/>
  <c r="H8" i="14"/>
  <c r="G9" i="14"/>
  <c r="H9" i="14"/>
  <c r="G10" i="14"/>
  <c r="H10" i="14"/>
  <c r="G11" i="14"/>
  <c r="H11" i="14"/>
  <c r="G12" i="14"/>
  <c r="H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B35" i="14"/>
  <c r="H9" i="21" s="1"/>
  <c r="B93" i="30" s="1"/>
  <c r="C35" i="14"/>
  <c r="B9" i="21" s="1"/>
  <c r="D35" i="14"/>
  <c r="C9" i="21" s="1"/>
  <c r="B36" i="14"/>
  <c r="I9" i="21" s="1"/>
  <c r="C36" i="14"/>
  <c r="D9" i="21" s="1"/>
  <c r="D36" i="14"/>
  <c r="F9" i="21" s="1"/>
  <c r="B37" i="14"/>
  <c r="C37" i="14"/>
  <c r="D37" i="14"/>
  <c r="G9" i="21" s="1"/>
  <c r="B38" i="14"/>
  <c r="C38" i="14"/>
  <c r="D38" i="14"/>
  <c r="G4" i="10"/>
  <c r="H4" i="10"/>
  <c r="G5" i="10"/>
  <c r="H5" i="10"/>
  <c r="G6" i="10"/>
  <c r="H6" i="10"/>
  <c r="G7" i="10"/>
  <c r="H7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G34" i="10"/>
  <c r="H34" i="10"/>
  <c r="B36" i="10"/>
  <c r="H8" i="21"/>
  <c r="B92" i="30" s="1"/>
  <c r="C36" i="10"/>
  <c r="B8" i="21" s="1"/>
  <c r="D36" i="10"/>
  <c r="F36" i="10" s="1"/>
  <c r="C8" i="21"/>
  <c r="B37" i="10"/>
  <c r="I8" i="21" s="1"/>
  <c r="C37" i="10"/>
  <c r="D8" i="21" s="1"/>
  <c r="E9" i="21"/>
  <c r="D37" i="10"/>
  <c r="F8" i="21" s="1"/>
  <c r="B38" i="10"/>
  <c r="C38" i="10"/>
  <c r="E8" i="21"/>
  <c r="D38" i="10"/>
  <c r="G8" i="21" s="1"/>
  <c r="B39" i="10"/>
  <c r="C39" i="10"/>
  <c r="D39" i="10"/>
  <c r="G4" i="22"/>
  <c r="H4" i="22"/>
  <c r="G5" i="22"/>
  <c r="H5" i="22"/>
  <c r="G6" i="22"/>
  <c r="H6" i="22"/>
  <c r="G7" i="22"/>
  <c r="H7" i="22"/>
  <c r="G8" i="22"/>
  <c r="H8" i="22"/>
  <c r="G9" i="22"/>
  <c r="H9" i="22"/>
  <c r="G10" i="22"/>
  <c r="H10" i="22"/>
  <c r="G11" i="22"/>
  <c r="H11" i="22"/>
  <c r="G12" i="22"/>
  <c r="H12" i="22"/>
  <c r="G13" i="22"/>
  <c r="H13" i="22"/>
  <c r="G14" i="22"/>
  <c r="H14" i="22"/>
  <c r="G15" i="22"/>
  <c r="H15" i="22"/>
  <c r="G16" i="22"/>
  <c r="H16" i="22"/>
  <c r="G17" i="22"/>
  <c r="H17" i="22"/>
  <c r="G18" i="22"/>
  <c r="H18" i="22"/>
  <c r="G19" i="22"/>
  <c r="H19" i="22"/>
  <c r="G20" i="22"/>
  <c r="H20" i="22"/>
  <c r="G21" i="22"/>
  <c r="H21" i="22"/>
  <c r="G22" i="22"/>
  <c r="H22" i="22"/>
  <c r="G23" i="22"/>
  <c r="H23" i="22"/>
  <c r="G24" i="22"/>
  <c r="H24" i="22"/>
  <c r="G25" i="22"/>
  <c r="H25" i="22"/>
  <c r="G26" i="22"/>
  <c r="H26" i="22"/>
  <c r="G27" i="22"/>
  <c r="H27" i="22"/>
  <c r="G28" i="22"/>
  <c r="H28" i="22"/>
  <c r="G29" i="22"/>
  <c r="H29" i="22"/>
  <c r="G30" i="22"/>
  <c r="H30" i="22"/>
  <c r="G31" i="22"/>
  <c r="H31" i="22"/>
  <c r="G32" i="22"/>
  <c r="H32" i="22"/>
  <c r="G33" i="22"/>
  <c r="H33" i="22"/>
  <c r="B36" i="22"/>
  <c r="H7" i="21" s="1"/>
  <c r="B91" i="30" s="1"/>
  <c r="C36" i="22"/>
  <c r="D36" i="22"/>
  <c r="C7" i="21" s="1"/>
  <c r="B37" i="22"/>
  <c r="I7" i="21" s="1"/>
  <c r="C37" i="22"/>
  <c r="D7" i="21" s="1"/>
  <c r="D37" i="22"/>
  <c r="F7" i="21" s="1"/>
  <c r="B38" i="22"/>
  <c r="C38" i="22"/>
  <c r="E7" i="21" s="1"/>
  <c r="D38" i="22"/>
  <c r="G7" i="21" s="1"/>
  <c r="B39" i="22"/>
  <c r="C39" i="22"/>
  <c r="D39" i="22"/>
  <c r="G4" i="23"/>
  <c r="H4" i="23"/>
  <c r="G5" i="23"/>
  <c r="H5" i="23"/>
  <c r="G6" i="23"/>
  <c r="H6" i="23"/>
  <c r="G7" i="23"/>
  <c r="H7" i="23"/>
  <c r="G8" i="23"/>
  <c r="H8" i="23"/>
  <c r="G9" i="23"/>
  <c r="H9" i="23"/>
  <c r="G10" i="23"/>
  <c r="H10" i="23"/>
  <c r="G11" i="23"/>
  <c r="H11" i="23"/>
  <c r="G12" i="23"/>
  <c r="H12" i="23"/>
  <c r="G13" i="23"/>
  <c r="H13" i="23"/>
  <c r="G14" i="23"/>
  <c r="H14" i="23"/>
  <c r="G15" i="23"/>
  <c r="H15" i="23"/>
  <c r="G16" i="23"/>
  <c r="H16" i="23"/>
  <c r="G17" i="23"/>
  <c r="H17" i="23"/>
  <c r="G18" i="23"/>
  <c r="H18" i="23"/>
  <c r="G19" i="23"/>
  <c r="H19" i="23"/>
  <c r="G20" i="23"/>
  <c r="H20" i="23"/>
  <c r="G21" i="23"/>
  <c r="H21" i="23"/>
  <c r="G22" i="23"/>
  <c r="H22" i="23"/>
  <c r="G23" i="23"/>
  <c r="H23" i="23"/>
  <c r="G24" i="23"/>
  <c r="H24" i="23"/>
  <c r="G25" i="23"/>
  <c r="H25" i="23"/>
  <c r="G26" i="23"/>
  <c r="H26" i="23"/>
  <c r="G27" i="23"/>
  <c r="H27" i="23"/>
  <c r="G28" i="23"/>
  <c r="H28" i="23"/>
  <c r="G29" i="23"/>
  <c r="H29" i="23"/>
  <c r="G30" i="23"/>
  <c r="H30" i="23"/>
  <c r="G31" i="23"/>
  <c r="H31" i="23"/>
  <c r="G32" i="23"/>
  <c r="H32" i="23"/>
  <c r="G33" i="23"/>
  <c r="H33" i="23"/>
  <c r="G34" i="23"/>
  <c r="H34" i="23"/>
  <c r="B36" i="23"/>
  <c r="H6" i="21" s="1"/>
  <c r="B90" i="30" s="1"/>
  <c r="C36" i="23"/>
  <c r="B6" i="21" s="1"/>
  <c r="D36" i="23"/>
  <c r="C6" i="21" s="1"/>
  <c r="B37" i="23"/>
  <c r="I6" i="21" s="1"/>
  <c r="C37" i="23"/>
  <c r="B18" i="26" s="1"/>
  <c r="D37" i="23"/>
  <c r="F6" i="21" s="1"/>
  <c r="B38" i="23"/>
  <c r="C38" i="23"/>
  <c r="E6" i="21" s="1"/>
  <c r="D38" i="23"/>
  <c r="G6" i="21" s="1"/>
  <c r="B39" i="23"/>
  <c r="C39" i="23"/>
  <c r="D39" i="23"/>
  <c r="G4" i="24"/>
  <c r="H4" i="24"/>
  <c r="G5" i="24"/>
  <c r="H5" i="24"/>
  <c r="G6" i="24"/>
  <c r="H6" i="24"/>
  <c r="G7" i="24"/>
  <c r="H7" i="24"/>
  <c r="G8" i="24"/>
  <c r="H8" i="24"/>
  <c r="G9" i="24"/>
  <c r="H9" i="24"/>
  <c r="G10" i="24"/>
  <c r="H10" i="24"/>
  <c r="G11" i="24"/>
  <c r="H11" i="24"/>
  <c r="G12" i="24"/>
  <c r="H12" i="24"/>
  <c r="G13" i="24"/>
  <c r="H13" i="24"/>
  <c r="G14" i="24"/>
  <c r="H14" i="24"/>
  <c r="G15" i="24"/>
  <c r="H15" i="24"/>
  <c r="G16" i="24"/>
  <c r="H16" i="24"/>
  <c r="G17" i="24"/>
  <c r="H17" i="24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27" i="24"/>
  <c r="H27" i="24"/>
  <c r="G28" i="24"/>
  <c r="H28" i="24"/>
  <c r="G29" i="24"/>
  <c r="H29" i="24"/>
  <c r="G30" i="24"/>
  <c r="H30" i="24"/>
  <c r="G31" i="24"/>
  <c r="H31" i="24"/>
  <c r="G32" i="24"/>
  <c r="H32" i="24"/>
  <c r="B34" i="24"/>
  <c r="H5" i="21" s="1"/>
  <c r="B89" i="30" s="1"/>
  <c r="C34" i="24"/>
  <c r="B5" i="21" s="1"/>
  <c r="D34" i="24"/>
  <c r="C5" i="21" s="1"/>
  <c r="B35" i="24"/>
  <c r="I5" i="21" s="1"/>
  <c r="C35" i="24"/>
  <c r="B17" i="26" s="1"/>
  <c r="D35" i="24"/>
  <c r="F5" i="21" s="1"/>
  <c r="B36" i="24"/>
  <c r="C36" i="24"/>
  <c r="E5" i="21" s="1"/>
  <c r="D36" i="24"/>
  <c r="G5" i="21" s="1"/>
  <c r="B37" i="24"/>
  <c r="C37" i="24"/>
  <c r="D37" i="24"/>
  <c r="G4" i="25"/>
  <c r="H4" i="25"/>
  <c r="G5" i="25"/>
  <c r="H5" i="25"/>
  <c r="G6" i="25"/>
  <c r="H6" i="25"/>
  <c r="G7" i="25"/>
  <c r="H7" i="25"/>
  <c r="G8" i="25"/>
  <c r="H8" i="25"/>
  <c r="G9" i="25"/>
  <c r="H9" i="25"/>
  <c r="G10" i="25"/>
  <c r="H10" i="25"/>
  <c r="G11" i="25"/>
  <c r="H11" i="25"/>
  <c r="G12" i="25"/>
  <c r="H12" i="25"/>
  <c r="G13" i="25"/>
  <c r="H13" i="25"/>
  <c r="G14" i="25"/>
  <c r="H14" i="25"/>
  <c r="G15" i="25"/>
  <c r="H15" i="25"/>
  <c r="G16" i="25"/>
  <c r="H16" i="25"/>
  <c r="G17" i="25"/>
  <c r="H17" i="25"/>
  <c r="G18" i="25"/>
  <c r="H18" i="25"/>
  <c r="G19" i="25"/>
  <c r="H19" i="25"/>
  <c r="G20" i="25"/>
  <c r="H20" i="25"/>
  <c r="G21" i="25"/>
  <c r="H21" i="25"/>
  <c r="G22" i="25"/>
  <c r="H22" i="25"/>
  <c r="G23" i="25"/>
  <c r="H23" i="25"/>
  <c r="G24" i="25"/>
  <c r="H24" i="25"/>
  <c r="G25" i="25"/>
  <c r="H25" i="25"/>
  <c r="G26" i="25"/>
  <c r="H26" i="25"/>
  <c r="G27" i="25"/>
  <c r="H27" i="25"/>
  <c r="G28" i="25"/>
  <c r="H28" i="25"/>
  <c r="G29" i="25"/>
  <c r="H29" i="25"/>
  <c r="G30" i="25"/>
  <c r="H30" i="25"/>
  <c r="G31" i="25"/>
  <c r="H31" i="25"/>
  <c r="G32" i="25"/>
  <c r="H32" i="25"/>
  <c r="G33" i="25"/>
  <c r="H33" i="25"/>
  <c r="G34" i="25"/>
  <c r="H34" i="25"/>
  <c r="B36" i="25"/>
  <c r="H4" i="21" s="1"/>
  <c r="B88" i="30" s="1"/>
  <c r="C36" i="25"/>
  <c r="D36" i="25"/>
  <c r="C4" i="21" s="1"/>
  <c r="B37" i="25"/>
  <c r="I4" i="21" s="1"/>
  <c r="C37" i="25"/>
  <c r="D37" i="25"/>
  <c r="F4" i="21" s="1"/>
  <c r="B38" i="25"/>
  <c r="C38" i="25"/>
  <c r="E4" i="21" s="1"/>
  <c r="D38" i="25"/>
  <c r="G4" i="21" s="1"/>
  <c r="B39" i="25"/>
  <c r="C39" i="25"/>
  <c r="D39" i="25"/>
  <c r="F36" i="15"/>
  <c r="C10" i="21"/>
  <c r="C12" i="21"/>
  <c r="F12" i="21"/>
  <c r="B16" i="26" l="1"/>
  <c r="D4" i="21"/>
  <c r="F35" i="17"/>
  <c r="B12" i="21"/>
  <c r="F36" i="18"/>
  <c r="F13" i="21"/>
  <c r="F36" i="16"/>
  <c r="F35" i="14"/>
  <c r="F36" i="22"/>
  <c r="F36" i="25"/>
  <c r="B7" i="21"/>
  <c r="F36" i="23"/>
  <c r="D6" i="21"/>
  <c r="D5" i="21"/>
  <c r="D18" i="21" s="1"/>
  <c r="F34" i="24"/>
  <c r="E17" i="21"/>
  <c r="B4" i="21"/>
  <c r="G17" i="21"/>
  <c r="F35" i="19"/>
  <c r="F14" i="21"/>
  <c r="B99" i="30"/>
  <c r="H18" i="21"/>
  <c r="H17" i="21"/>
  <c r="B115" i="30" s="1"/>
  <c r="F36" i="20"/>
  <c r="F15" i="21"/>
  <c r="C18" i="21"/>
  <c r="C17" i="21"/>
  <c r="B18" i="21" l="1"/>
  <c r="B1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Cuzzupe, Seb (UK)</author>
  </authors>
  <commentList>
    <comment ref="A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Cuzzupe, Seb (UK):</t>
        </r>
        <r>
          <rPr>
            <sz val="9"/>
            <color indexed="81"/>
            <rFont val="Tahoma"/>
            <family val="2"/>
          </rPr>
          <t xml:space="preserve">
Servitech visit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Cuzzupe, Seb (UK)</author>
  </authors>
  <commentList>
    <comment ref="A2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Cuzzupe, Seb (UK):</t>
        </r>
        <r>
          <rPr>
            <sz val="9"/>
            <color indexed="81"/>
            <rFont val="Tahoma"/>
            <family val="2"/>
          </rPr>
          <t xml:space="preserve">
Servitech visit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Cuzzupe, Seb (UK)</author>
  </authors>
  <commentList>
    <comment ref="A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Cuzzupe, Seb (UK):</t>
        </r>
        <r>
          <rPr>
            <sz val="9"/>
            <color indexed="81"/>
            <rFont val="Tahoma"/>
            <family val="2"/>
          </rPr>
          <t xml:space="preserve">
Servitech visit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Cuzzupe, Seb (UK)</author>
  </authors>
  <commentList>
    <comment ref="A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Cuzzupe, Seb (UK):</t>
        </r>
        <r>
          <rPr>
            <sz val="9"/>
            <color indexed="81"/>
            <rFont val="Tahoma"/>
            <family val="2"/>
          </rPr>
          <t xml:space="preserve">
Servitech visit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Cuzzupe, Seb (UK)</author>
  </authors>
  <commentList>
    <comment ref="A2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Cuzzupe, Seb (UK):</t>
        </r>
        <r>
          <rPr>
            <sz val="9"/>
            <color indexed="81"/>
            <rFont val="Tahoma"/>
            <family val="2"/>
          </rPr>
          <t xml:space="preserve">
Servitech visit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Cuzzupe, Seb (UK)</author>
  </authors>
  <commentList>
    <comment ref="A1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Cuzzupe, Seb (UK):</t>
        </r>
        <r>
          <rPr>
            <sz val="9"/>
            <color indexed="81"/>
            <rFont val="Tahoma"/>
            <family val="2"/>
          </rPr>
          <t xml:space="preserve">
Servitech visit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Cuzzupe, Seb (UK)</author>
  </authors>
  <commentList>
    <comment ref="A2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Cuzzupe, Seb (UK):</t>
        </r>
        <r>
          <rPr>
            <sz val="9"/>
            <color indexed="81"/>
            <rFont val="Tahoma"/>
            <family val="2"/>
          </rPr>
          <t xml:space="preserve">
Servitech visit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Cuzzupe, Seb (UK)</author>
  </authors>
  <commentList>
    <comment ref="A1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Cuzzupe, Seb (UK):Servitech visit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Cuzzupe, Seb (UK)</author>
  </authors>
  <commentList>
    <comment ref="A2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Cuzzupe, Seb (UK):</t>
        </r>
        <r>
          <rPr>
            <sz val="9"/>
            <color indexed="81"/>
            <rFont val="Tahoma"/>
            <family val="2"/>
          </rPr>
          <t xml:space="preserve">
Servitech visit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Cuzzupe, Seb (UK)</author>
  </authors>
  <commentList>
    <comment ref="A2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Cuzzupe, Seb (UK):</t>
        </r>
        <r>
          <rPr>
            <sz val="9"/>
            <color indexed="81"/>
            <rFont val="Tahoma"/>
            <family val="2"/>
          </rPr>
          <t xml:space="preserve">
Servitech visit</t>
        </r>
      </text>
    </comment>
  </commentList>
</comments>
</file>

<file path=xl/sharedStrings.xml><?xml version="1.0" encoding="utf-8"?>
<sst xmlns="http://schemas.openxmlformats.org/spreadsheetml/2006/main" count="265" uniqueCount="72">
  <si>
    <t>Samlesbury site figures for Water during January 2022</t>
  </si>
  <si>
    <t>Date</t>
  </si>
  <si>
    <t>Rainfall (mm)</t>
  </si>
  <si>
    <t>Water Input (m3)</t>
  </si>
  <si>
    <t>Foul Output (m3)</t>
  </si>
  <si>
    <t>Max Flow (l/s)</t>
  </si>
  <si>
    <t>Time</t>
  </si>
  <si>
    <t>Difference</t>
  </si>
  <si>
    <t>Rainfall x 10</t>
  </si>
  <si>
    <t>UU reading</t>
  </si>
  <si>
    <t>UU Daily Flow</t>
  </si>
  <si>
    <t>Total</t>
  </si>
  <si>
    <t>Diff (In v Out)</t>
  </si>
  <si>
    <t>Avge / Day</t>
  </si>
  <si>
    <t>Max Daily</t>
  </si>
  <si>
    <t>Min Daily</t>
  </si>
  <si>
    <t>Samlesbury site figures for Water during February 2022</t>
  </si>
  <si>
    <t>Data taken from BMS</t>
  </si>
  <si>
    <t>Samlesbury site figures for Water during March 2022</t>
  </si>
  <si>
    <t>Samlesbury site figures for Water during April 2022</t>
  </si>
  <si>
    <t>Samlesbury site figures for Water during May 2022</t>
  </si>
  <si>
    <t>Samlesbury site figures for Water during June 2022</t>
  </si>
  <si>
    <t>Samlesbury site figures for Water during July 2022</t>
  </si>
  <si>
    <t>Samlesbury site figures for Water during August 2022</t>
  </si>
  <si>
    <t>Samlesbury site figures for Water during September 2022</t>
  </si>
  <si>
    <t>Samlesbury site figures for Water during October 2022</t>
  </si>
  <si>
    <t>Samlesbury site figures for Water during November 2022</t>
  </si>
  <si>
    <t>Samlesbury site figures for Water during December 2022</t>
  </si>
  <si>
    <t>2022 Annual Samlesbury Site Water Information</t>
  </si>
  <si>
    <t>Water Input (Flowwatch)(m3)</t>
  </si>
  <si>
    <t>Foul Output Flow-meter (m3)</t>
  </si>
  <si>
    <t>Avge Daily Input (m3)</t>
  </si>
  <si>
    <t>Max Daily Input</t>
  </si>
  <si>
    <t>Avge Daily Output (m3)</t>
  </si>
  <si>
    <t>Max Daily Output</t>
  </si>
  <si>
    <t>Rainfall total</t>
  </si>
  <si>
    <t>Rainfall Average / Day</t>
  </si>
  <si>
    <t>Water Input (Manual Readings)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</si>
  <si>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</si>
  <si>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</si>
  <si>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</si>
  <si>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</si>
  <si>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</si>
  <si>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</si>
  <si>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</si>
  <si>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</si>
  <si>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</si>
  <si>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</si>
  <si>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</si>
  <si>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</si>
  <si>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Avge Mthly</t>
  </si>
  <si>
    <t>Samlesbury site water average</t>
  </si>
  <si>
    <t>Average</t>
  </si>
  <si>
    <t>Site Total</t>
  </si>
  <si>
    <t>Chemi -etch</t>
  </si>
  <si>
    <t>CTF</t>
  </si>
  <si>
    <t>Total Process</t>
  </si>
  <si>
    <t>Percentage site v process</t>
  </si>
  <si>
    <t>Monthly consumption</t>
  </si>
  <si>
    <t>Cumulative (inc leaks)</t>
  </si>
  <si>
    <t>Cumulative (if no leakage)</t>
  </si>
  <si>
    <t>Rainfall</t>
  </si>
  <si>
    <t>Year</t>
  </si>
  <si>
    <t>Annual rainfall (mm)</t>
  </si>
  <si>
    <t>Year 2009</t>
  </si>
  <si>
    <t>Year 2010</t>
  </si>
  <si>
    <t>Year 2011</t>
  </si>
  <si>
    <t>Year 2012</t>
  </si>
  <si>
    <t>Year 2013</t>
  </si>
  <si>
    <t>Year 2014</t>
  </si>
  <si>
    <t>Year 2015</t>
  </si>
  <si>
    <t>Total Rainfall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</si>
</sst>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.00"/>
    <numFmt numFmtId="166" formatCode="0.0%"/>
  </numFmts>
  <fonts count="3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8"/>
      <color indexed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1" borderId="10" applyNumberFormat="0" applyAlignment="0" applyProtection="0"/>
    <xf numFmtId="0" fontId="18" fillId="32" borderId="11" applyNumberFormat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34" borderId="10" applyNumberFormat="0" applyAlignment="0" applyProtection="0"/>
    <xf numFmtId="0" fontId="25" fillId="0" borderId="15" applyNumberFormat="0" applyFill="0" applyAlignment="0" applyProtection="0"/>
    <xf numFmtId="0" fontId="26" fillId="35" borderId="0" applyNumberFormat="0" applyBorder="0" applyAlignment="0" applyProtection="0"/>
    <xf numFmtId="0" fontId="11" fillId="0" borderId="0" pivotButton="1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36" borderId="16" applyNumberFormat="0" applyFont="0" applyAlignment="0" applyProtection="0"/>
    <xf numFmtId="0" fontId="14" fillId="36" borderId="16" applyNumberFormat="0" applyFont="0" applyAlignment="0" applyProtection="0"/>
    <xf numFmtId="0" fontId="14" fillId="36" borderId="16" applyNumberFormat="0" applyFont="0" applyAlignment="0" applyProtection="0"/>
    <xf numFmtId="0" fontId="14" fillId="36" borderId="16" applyNumberFormat="0" applyFont="0" applyAlignment="0" applyProtection="0"/>
    <xf numFmtId="0" fontId="14" fillId="36" borderId="16" applyNumberFormat="0" applyFont="0" applyAlignment="0" applyProtection="0"/>
    <xf numFmtId="0" fontId="27" fillId="31" borderId="17" applyNumberFormat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2" fillId="0" borderId="0" xfId="0" applyFont="1"/>
    <xf numFmtId="2" fontId="0" fillId="0" borderId="2" xfId="0" applyNumberForma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0" xfId="0" applyFont="1" applyAlignment="1">
      <alignment horizontal="center"/>
    </xf>
    <xf numFmtId="14" fontId="4" fillId="0" borderId="0" xfId="0" applyNumberFormat="1" applyFont="1"/>
    <xf numFmtId="14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14" fontId="4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6" fillId="0" borderId="0" xfId="0" applyFont="1"/>
    <xf numFmtId="20" fontId="4" fillId="0" borderId="0" xfId="0" applyNumberFormat="1" applyFont="1" applyAlignment="1">
      <alignment horizontal="center"/>
    </xf>
    <xf numFmtId="0" fontId="2" fillId="0" borderId="4" xfId="0" applyFont="1" applyBorder="1"/>
    <xf numFmtId="1" fontId="4" fillId="0" borderId="0" xfId="0" applyNumberFormat="1" applyFont="1"/>
    <xf numFmtId="14" fontId="4" fillId="0" borderId="2" xfId="0" applyNumberFormat="1" applyFont="1" applyBorder="1" applyAlignment="1">
      <alignment horizontal="center"/>
    </xf>
    <xf numFmtId="0" fontId="8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4" fillId="5" borderId="7" xfId="0" applyFont="1" applyFill="1" applyBorder="1"/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/>
    <xf numFmtId="14" fontId="4" fillId="37" borderId="5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4" fontId="4" fillId="37" borderId="2" xfId="0" applyNumberFormat="1" applyFont="1" applyFill="1" applyBorder="1" applyAlignment="1">
      <alignment horizontal="center"/>
    </xf>
    <xf numFmtId="17" fontId="0" fillId="0" borderId="0" xfId="0" applyNumberFormat="1"/>
    <xf numFmtId="1" fontId="2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9" fontId="4" fillId="0" borderId="0" xfId="0" applyNumberFormat="1" applyFont="1"/>
    <xf numFmtId="2" fontId="4" fillId="0" borderId="0" xfId="0" applyNumberFormat="1" applyFont="1" applyAlignment="1">
      <alignment horizontal="center"/>
    </xf>
    <xf numFmtId="1" fontId="4" fillId="38" borderId="2" xfId="0" applyNumberFormat="1" applyFont="1" applyFill="1" applyBorder="1" applyAlignment="1">
      <alignment horizontal="center"/>
    </xf>
  </cellXfs>
  <cellStyles count="102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2" xfId="6" builtinId="34" customBuiltin="1"/>
    <cellStyle name="20% - Accent2 2" xfId="7" xr:uid="{00000000-0005-0000-0000-000006000000}"/>
    <cellStyle name="20% - Accent2 2 2" xfId="8" xr:uid="{00000000-0005-0000-0000-000007000000}"/>
    <cellStyle name="20% - Accent2 3" xfId="9" xr:uid="{00000000-0005-0000-0000-000008000000}"/>
    <cellStyle name="20% - Accent2 4" xfId="10" xr:uid="{00000000-0005-0000-0000-000009000000}"/>
    <cellStyle name="20% - Accent3" xfId="11" builtinId="38" customBuiltin="1"/>
    <cellStyle name="20% - Accent3 2" xfId="12" xr:uid="{00000000-0005-0000-0000-00000B000000}"/>
    <cellStyle name="20% - Accent3 2 2" xfId="13" xr:uid="{00000000-0005-0000-0000-00000C000000}"/>
    <cellStyle name="20% - Accent3 3" xfId="14" xr:uid="{00000000-0005-0000-0000-00000D000000}"/>
    <cellStyle name="20% - Accent3 4" xfId="15" xr:uid="{00000000-0005-0000-0000-00000E000000}"/>
    <cellStyle name="20% - Accent4" xfId="16" builtinId="42" customBuiltin="1"/>
    <cellStyle name="20% - Accent4 2" xfId="17" xr:uid="{00000000-0005-0000-0000-000010000000}"/>
    <cellStyle name="20% - Accent4 2 2" xfId="18" xr:uid="{00000000-0005-0000-0000-000011000000}"/>
    <cellStyle name="20% - Accent4 3" xfId="19" xr:uid="{00000000-0005-0000-0000-000012000000}"/>
    <cellStyle name="20% - Accent4 4" xfId="20" xr:uid="{00000000-0005-0000-0000-000013000000}"/>
    <cellStyle name="20% - Accent5" xfId="21" builtinId="46" customBuiltin="1"/>
    <cellStyle name="20% - Accent5 2" xfId="22" xr:uid="{00000000-0005-0000-0000-000015000000}"/>
    <cellStyle name="20% - Accent5 2 2" xfId="23" xr:uid="{00000000-0005-0000-0000-000016000000}"/>
    <cellStyle name="20% - Accent5 3" xfId="24" xr:uid="{00000000-0005-0000-0000-000017000000}"/>
    <cellStyle name="20% - Accent5 4" xfId="25" xr:uid="{00000000-0005-0000-0000-000018000000}"/>
    <cellStyle name="20% - Accent6" xfId="26" builtinId="50" customBuiltin="1"/>
    <cellStyle name="20% - Accent6 2" xfId="27" xr:uid="{00000000-0005-0000-0000-00001A000000}"/>
    <cellStyle name="20% - Accent6 2 2" xfId="28" xr:uid="{00000000-0005-0000-0000-00001B000000}"/>
    <cellStyle name="20% - Accent6 3" xfId="29" xr:uid="{00000000-0005-0000-0000-00001C000000}"/>
    <cellStyle name="20% - Accent6 4" xfId="30" xr:uid="{00000000-0005-0000-0000-00001D000000}"/>
    <cellStyle name="40% - Accent1" xfId="31" builtinId="31" customBuiltin="1"/>
    <cellStyle name="40% - Accent1 2" xfId="32" xr:uid="{00000000-0005-0000-0000-00001F000000}"/>
    <cellStyle name="40% - Accent1 2 2" xfId="33" xr:uid="{00000000-0005-0000-0000-000020000000}"/>
    <cellStyle name="40% - Accent1 3" xfId="34" xr:uid="{00000000-0005-0000-0000-000021000000}"/>
    <cellStyle name="40% - Accent1 4" xfId="35" xr:uid="{00000000-0005-0000-0000-000022000000}"/>
    <cellStyle name="40% - Accent2" xfId="36" builtinId="35" customBuiltin="1"/>
    <cellStyle name="40% - Accent2 2" xfId="37" xr:uid="{00000000-0005-0000-0000-000024000000}"/>
    <cellStyle name="40% - Accent2 2 2" xfId="38" xr:uid="{00000000-0005-0000-0000-000025000000}"/>
    <cellStyle name="40% - Accent2 3" xfId="39" xr:uid="{00000000-0005-0000-0000-000026000000}"/>
    <cellStyle name="40% - Accent2 4" xfId="40" xr:uid="{00000000-0005-0000-0000-000027000000}"/>
    <cellStyle name="40% - Accent3" xfId="41" builtinId="39" customBuiltin="1"/>
    <cellStyle name="40% - Accent3 2" xfId="42" xr:uid="{00000000-0005-0000-0000-000029000000}"/>
    <cellStyle name="40% - Accent3 2 2" xfId="43" xr:uid="{00000000-0005-0000-0000-00002A000000}"/>
    <cellStyle name="40% - Accent3 3" xfId="44" xr:uid="{00000000-0005-0000-0000-00002B000000}"/>
    <cellStyle name="40% - Accent3 4" xfId="45" xr:uid="{00000000-0005-0000-0000-00002C000000}"/>
    <cellStyle name="40% - Accent4" xfId="46" builtinId="43" customBuiltin="1"/>
    <cellStyle name="40% - Accent4 2" xfId="47" xr:uid="{00000000-0005-0000-0000-00002E000000}"/>
    <cellStyle name="40% - Accent4 2 2" xfId="48" xr:uid="{00000000-0005-0000-0000-00002F000000}"/>
    <cellStyle name="40% - Accent4 3" xfId="49" xr:uid="{00000000-0005-0000-0000-000030000000}"/>
    <cellStyle name="40% - Accent4 4" xfId="50" xr:uid="{00000000-0005-0000-0000-000031000000}"/>
    <cellStyle name="40% - Accent5" xfId="51" builtinId="47" customBuiltin="1"/>
    <cellStyle name="40% - Accent5 2" xfId="52" xr:uid="{00000000-0005-0000-0000-000033000000}"/>
    <cellStyle name="40% - Accent5 2 2" xfId="53" xr:uid="{00000000-0005-0000-0000-000034000000}"/>
    <cellStyle name="40% - Accent5 3" xfId="54" xr:uid="{00000000-0005-0000-0000-000035000000}"/>
    <cellStyle name="40% - Accent5 4" xfId="55" xr:uid="{00000000-0005-0000-0000-000036000000}"/>
    <cellStyle name="40% - Accent6" xfId="56" builtinId="51" customBuiltin="1"/>
    <cellStyle name="40% - Accent6 2" xfId="57" xr:uid="{00000000-0005-0000-0000-000038000000}"/>
    <cellStyle name="40% - Accent6 2 2" xfId="58" xr:uid="{00000000-0005-0000-0000-000039000000}"/>
    <cellStyle name="40% - Accent6 3" xfId="59" xr:uid="{00000000-0005-0000-0000-00003A000000}"/>
    <cellStyle name="40% - Accent6 4" xfId="60" xr:uid="{00000000-0005-0000-0000-00003B000000}"/>
    <cellStyle name="60% - Accent1" xfId="61" builtinId="32" customBuiltin="1"/>
    <cellStyle name="60% - Accent2" xfId="62" builtinId="36" customBuiltin="1"/>
    <cellStyle name="60% - Accent3" xfId="63" builtinId="40" customBuiltin="1"/>
    <cellStyle name="60% - Accent4" xfId="64" builtinId="44" customBuiltin="1"/>
    <cellStyle name="60% - Accent5" xfId="65" builtinId="48" customBuiltin="1"/>
    <cellStyle name="60% - Accent6" xfId="66" builtinId="52" customBuiltin="1"/>
    <cellStyle name="Accent1" xfId="67" builtinId="29" customBuiltin="1"/>
    <cellStyle name="Accent2" xfId="68" builtinId="33" customBuiltin="1"/>
    <cellStyle name="Accent3" xfId="69" builtinId="37" customBuiltin="1"/>
    <cellStyle name="Accent4" xfId="70" builtinId="41" customBuiltin="1"/>
    <cellStyle name="Accent5" xfId="71" builtinId="45" customBuiltin="1"/>
    <cellStyle name="Accent6" xfId="72" builtinId="49" customBuiltin="1"/>
    <cellStyle name="Bad" xfId="73" builtinId="27" customBuiltin="1"/>
    <cellStyle name="Calculation" xfId="74" builtinId="22" customBuiltin="1"/>
    <cellStyle name="Check Cell" xfId="75" builtinId="23" customBuiltin="1"/>
    <cellStyle name="Explanatory Text" xfId="76" builtinId="53" customBuiltin="1"/>
    <cellStyle name="Good" xfId="77" builtinId="26" customBuiltin="1"/>
    <cellStyle name="Heading 1" xfId="78" builtinId="16" customBuiltin="1"/>
    <cellStyle name="Heading 2" xfId="79" builtinId="17" customBuiltin="1"/>
    <cellStyle name="Heading 3" xfId="80" builtinId="18" customBuiltin="1"/>
    <cellStyle name="Heading 4" xfId="81" builtinId="19" customBuiltin="1"/>
    <cellStyle name="Input" xfId="82" builtinId="20" customBuiltin="1"/>
    <cellStyle name="Linked Cell" xfId="83" builtinId="24" customBuiltin="1"/>
    <cellStyle name="Neutral" xfId="84" builtinId="28" customBuiltin="1"/>
    <cellStyle name="Normal" xfId="0" builtinId="0"/>
    <cellStyle name="Normal 2" xfId="85" xr:uid="{00000000-0005-0000-0000-000055000000}"/>
    <cellStyle name="Normal 2 2" xfId="86" xr:uid="{00000000-0005-0000-0000-000056000000}"/>
    <cellStyle name="Normal 3" xfId="87" xr:uid="{00000000-0005-0000-0000-000057000000}"/>
    <cellStyle name="Normal 3 2" xfId="88" xr:uid="{00000000-0005-0000-0000-000058000000}"/>
    <cellStyle name="Normal 4" xfId="89" xr:uid="{00000000-0005-0000-0000-000059000000}"/>
    <cellStyle name="Normal 4 2" xfId="90" xr:uid="{00000000-0005-0000-0000-00005A000000}"/>
    <cellStyle name="Normal 5" xfId="91" xr:uid="{00000000-0005-0000-0000-00005B000000}"/>
    <cellStyle name="Normal 5 2" xfId="92" xr:uid="{00000000-0005-0000-0000-00005C000000}"/>
    <cellStyle name="Note 2" xfId="93" xr:uid="{00000000-0005-0000-0000-00005D000000}"/>
    <cellStyle name="Note 2 2" xfId="94" xr:uid="{00000000-0005-0000-0000-00005E000000}"/>
    <cellStyle name="Note 3" xfId="95" xr:uid="{00000000-0005-0000-0000-00005F000000}"/>
    <cellStyle name="Note 3 2" xfId="96" xr:uid="{00000000-0005-0000-0000-000060000000}"/>
    <cellStyle name="Note 4" xfId="97" xr:uid="{00000000-0005-0000-0000-000061000000}"/>
    <cellStyle name="Output" xfId="98" builtinId="21" customBuiltin="1"/>
    <cellStyle name="Title" xfId="99" builtinId="15" customBuiltin="1"/>
    <cellStyle name="Total" xfId="100" builtinId="25" customBuiltin="1"/>
    <cellStyle name="Warning Text" xfId="101" builtinId="11" customBuiltin="1"/>
  </cellStyles>
  <dxfs count="63"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January 2022</a:t>
            </a:r>
          </a:p>
        </c:rich>
      </c:tx>
      <c:layout>
        <c:manualLayout>
          <c:xMode val="edge"/>
          <c:yMode val="edge"/>
          <c:x val="0.26009388107163617"/>
          <c:y val="2.2648946338355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982248520710061E-2"/>
          <c:y val="0.10044313146233383"/>
          <c:w val="0.88683431952662717"/>
          <c:h val="0.77695716395864112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'January 2022'!$A$4:$A$34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'January 2022'!$H$4:$H$34</c:f>
              <c:numCache>
                <c:formatCode>General</c:formatCode>
                <c:ptCount val="31"/>
                <c:pt idx="0">
                  <c:v>0</c:v>
                </c:pt>
                <c:pt idx="1">
                  <c:v>112</c:v>
                </c:pt>
                <c:pt idx="2">
                  <c:v>22</c:v>
                </c:pt>
                <c:pt idx="3">
                  <c:v>4</c:v>
                </c:pt>
                <c:pt idx="4">
                  <c:v>0</c:v>
                </c:pt>
                <c:pt idx="5">
                  <c:v>22</c:v>
                </c:pt>
                <c:pt idx="6">
                  <c:v>36</c:v>
                </c:pt>
                <c:pt idx="7">
                  <c:v>108</c:v>
                </c:pt>
                <c:pt idx="8">
                  <c:v>12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2</c:v>
                </c:pt>
                <c:pt idx="18">
                  <c:v>6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0</c:v>
                </c:pt>
                <c:pt idx="29">
                  <c:v>42</c:v>
                </c:pt>
                <c:pt idx="3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5-481B-8F26-3E15D7A54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966312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'January 2022'!$A$4:$A$34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'January 2022'!$C$4:$C$34</c:f>
              <c:numCache>
                <c:formatCode>0</c:formatCode>
                <c:ptCount val="31"/>
                <c:pt idx="0">
                  <c:v>152.68</c:v>
                </c:pt>
                <c:pt idx="1">
                  <c:v>250.42000000000002</c:v>
                </c:pt>
                <c:pt idx="2">
                  <c:v>295.08000000000004</c:v>
                </c:pt>
                <c:pt idx="3">
                  <c:v>358.74</c:v>
                </c:pt>
                <c:pt idx="4">
                  <c:v>431.12</c:v>
                </c:pt>
                <c:pt idx="5">
                  <c:v>457.76</c:v>
                </c:pt>
                <c:pt idx="6">
                  <c:v>391.7</c:v>
                </c:pt>
                <c:pt idx="7">
                  <c:v>322.12</c:v>
                </c:pt>
                <c:pt idx="8">
                  <c:v>312.68</c:v>
                </c:pt>
                <c:pt idx="9">
                  <c:v>440.2</c:v>
                </c:pt>
                <c:pt idx="10">
                  <c:v>439.96999999999997</c:v>
                </c:pt>
                <c:pt idx="11">
                  <c:v>443.64</c:v>
                </c:pt>
                <c:pt idx="12">
                  <c:v>362.87</c:v>
                </c:pt>
                <c:pt idx="13">
                  <c:v>416.93</c:v>
                </c:pt>
                <c:pt idx="14">
                  <c:v>328.7</c:v>
                </c:pt>
                <c:pt idx="15">
                  <c:v>340.51</c:v>
                </c:pt>
                <c:pt idx="16">
                  <c:v>455.15</c:v>
                </c:pt>
                <c:pt idx="17">
                  <c:v>447.59999999999997</c:v>
                </c:pt>
                <c:pt idx="18">
                  <c:v>425.67</c:v>
                </c:pt>
                <c:pt idx="19">
                  <c:v>398.97</c:v>
                </c:pt>
                <c:pt idx="20">
                  <c:v>394.43</c:v>
                </c:pt>
                <c:pt idx="21">
                  <c:v>316.54000000000002</c:v>
                </c:pt>
                <c:pt idx="22">
                  <c:v>336.55</c:v>
                </c:pt>
                <c:pt idx="23">
                  <c:v>442.58</c:v>
                </c:pt>
                <c:pt idx="24">
                  <c:v>507.9</c:v>
                </c:pt>
                <c:pt idx="25">
                  <c:v>498.13</c:v>
                </c:pt>
                <c:pt idx="26">
                  <c:v>371.37</c:v>
                </c:pt>
                <c:pt idx="27">
                  <c:v>420.01</c:v>
                </c:pt>
                <c:pt idx="28">
                  <c:v>290.95</c:v>
                </c:pt>
                <c:pt idx="29">
                  <c:v>292.42</c:v>
                </c:pt>
                <c:pt idx="30">
                  <c:v>324.48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6D5-481B-8F26-3E15D7A5418C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'January 2022'!$A$4:$A$34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'January 2022'!$D$4:$D$34</c:f>
              <c:numCache>
                <c:formatCode>0</c:formatCode>
                <c:ptCount val="31"/>
                <c:pt idx="0">
                  <c:v>351.99</c:v>
                </c:pt>
                <c:pt idx="1">
                  <c:v>914.84</c:v>
                </c:pt>
                <c:pt idx="2">
                  <c:v>506.03</c:v>
                </c:pt>
                <c:pt idx="3">
                  <c:v>528.37</c:v>
                </c:pt>
                <c:pt idx="4">
                  <c:v>452.81</c:v>
                </c:pt>
                <c:pt idx="5">
                  <c:v>497.98</c:v>
                </c:pt>
                <c:pt idx="6">
                  <c:v>610.66</c:v>
                </c:pt>
                <c:pt idx="7">
                  <c:v>943.93</c:v>
                </c:pt>
                <c:pt idx="8">
                  <c:v>678.58</c:v>
                </c:pt>
                <c:pt idx="9">
                  <c:v>554.41999999999996</c:v>
                </c:pt>
                <c:pt idx="10">
                  <c:v>548.21</c:v>
                </c:pt>
                <c:pt idx="11">
                  <c:v>496.09</c:v>
                </c:pt>
                <c:pt idx="12">
                  <c:v>455.02</c:v>
                </c:pt>
                <c:pt idx="13">
                  <c:v>437.16</c:v>
                </c:pt>
                <c:pt idx="14">
                  <c:v>348.95</c:v>
                </c:pt>
                <c:pt idx="15">
                  <c:v>364.36</c:v>
                </c:pt>
                <c:pt idx="16">
                  <c:v>383.14</c:v>
                </c:pt>
                <c:pt idx="17">
                  <c:v>503.45</c:v>
                </c:pt>
                <c:pt idx="18">
                  <c:v>438.53</c:v>
                </c:pt>
                <c:pt idx="19">
                  <c:v>423.03</c:v>
                </c:pt>
                <c:pt idx="20">
                  <c:v>385.25</c:v>
                </c:pt>
                <c:pt idx="21">
                  <c:v>306.72000000000003</c:v>
                </c:pt>
                <c:pt idx="22">
                  <c:v>329.96</c:v>
                </c:pt>
                <c:pt idx="23">
                  <c:v>398.69</c:v>
                </c:pt>
                <c:pt idx="24">
                  <c:v>457.14</c:v>
                </c:pt>
                <c:pt idx="25">
                  <c:v>491.93</c:v>
                </c:pt>
                <c:pt idx="26">
                  <c:v>436.21</c:v>
                </c:pt>
                <c:pt idx="27">
                  <c:v>409.04</c:v>
                </c:pt>
                <c:pt idx="28">
                  <c:v>292.91000000000003</c:v>
                </c:pt>
                <c:pt idx="29">
                  <c:v>310.70999999999998</c:v>
                </c:pt>
                <c:pt idx="30">
                  <c:v>435.84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6D5-481B-8F26-3E15D7A54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66312"/>
        <c:axId val="1"/>
      </c:lineChart>
      <c:dateAx>
        <c:axId val="646966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6967456289402471"/>
              <c:y val="0.96307238329312883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Quantity</a:t>
                </a:r>
              </a:p>
            </c:rich>
          </c:tx>
          <c:layout>
            <c:manualLayout>
              <c:xMode val="edge"/>
              <c:yMode val="edge"/>
              <c:x val="3.69823306642382E-3"/>
              <c:y val="0.4534712423952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966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3552961733097884"/>
          <c:y val="0.43946672128411696"/>
          <c:w val="5.5529395214878763E-2"/>
          <c:h val="0.225929786233368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Rainfall against Max Flow - May 2021</a:t>
            </a:r>
          </a:p>
        </c:rich>
      </c:tx>
      <c:layout>
        <c:manualLayout>
          <c:xMode val="edge"/>
          <c:yMode val="edge"/>
          <c:x val="0.30320004483425339"/>
          <c:y val="2.6722864958103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599999999999998E-2"/>
          <c:y val="8.2981829869118465E-2"/>
          <c:w val="0.82879999999999998"/>
          <c:h val="0.80309533652994314"/>
        </c:manualLayout>
      </c:layout>
      <c:areaChart>
        <c:grouping val="standard"/>
        <c:varyColors val="0"/>
        <c:ser>
          <c:idx val="0"/>
          <c:order val="0"/>
          <c:tx>
            <c:strRef>
              <c:f>'May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'May 2022'!$A$4:$A$34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'May 2022'!$B$4:$B$34</c:f>
              <c:numCache>
                <c:formatCode>General</c:formatCode>
                <c:ptCount val="31"/>
                <c:pt idx="0">
                  <c:v>1.4</c:v>
                </c:pt>
                <c:pt idx="1">
                  <c:v>0</c:v>
                </c:pt>
                <c:pt idx="2">
                  <c:v>0.2</c:v>
                </c:pt>
                <c:pt idx="3">
                  <c:v>9.6</c:v>
                </c:pt>
                <c:pt idx="4">
                  <c:v>0</c:v>
                </c:pt>
                <c:pt idx="5">
                  <c:v>7.2</c:v>
                </c:pt>
                <c:pt idx="6">
                  <c:v>0</c:v>
                </c:pt>
                <c:pt idx="7">
                  <c:v>0</c:v>
                </c:pt>
                <c:pt idx="8">
                  <c:v>1.6</c:v>
                </c:pt>
                <c:pt idx="9">
                  <c:v>0.4</c:v>
                </c:pt>
                <c:pt idx="10">
                  <c:v>2.8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19.600000000000001</c:v>
                </c:pt>
                <c:pt idx="16">
                  <c:v>0.2</c:v>
                </c:pt>
                <c:pt idx="17">
                  <c:v>1.8</c:v>
                </c:pt>
                <c:pt idx="18">
                  <c:v>0</c:v>
                </c:pt>
                <c:pt idx="19">
                  <c:v>1.8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0.8</c:v>
                </c:pt>
                <c:pt idx="24">
                  <c:v>2</c:v>
                </c:pt>
                <c:pt idx="25">
                  <c:v>4.5999999999999996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5.6</c:v>
                </c:pt>
                <c:pt idx="3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1-4CAC-B5E7-183BE1F42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'May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'May 2022'!$A$4:$A$34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'May 2022'!$E$4:$E$34</c:f>
              <c:numCache>
                <c:formatCode>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42F1-4CAC-B5E7-183BE1F42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641704"/>
        <c:axId val="1"/>
      </c:barChart>
      <c:catAx>
        <c:axId val="643641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448000672513801"/>
              <c:y val="0.9648395967002750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4.0000160122333457E-3"/>
              <c:y val="0.126582417344486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641704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8991999487608533"/>
              <c:y val="0.1308017638950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37955798229841"/>
          <c:y val="0.29673347431021169"/>
          <c:w val="8.3460563870797255E-2"/>
          <c:h val="0.26043592167844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June 2021</a:t>
            </a:r>
          </a:p>
        </c:rich>
      </c:tx>
      <c:layout>
        <c:manualLayout>
          <c:xMode val="edge"/>
          <c:yMode val="edge"/>
          <c:x val="0.28388408747707905"/>
          <c:y val="2.6315856859355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692525606787605E-2"/>
          <c:y val="9.5567867036011084E-2"/>
          <c:w val="0.89817966187747"/>
          <c:h val="0.78393351800554012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'June 2022'!$A$4:$A$34</c:f>
              <c:numCache>
                <c:formatCode>m/d/yyyy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'June 2022'!$H$4:$H$34</c:f>
              <c:numCache>
                <c:formatCode>General</c:formatCode>
                <c:ptCount val="31"/>
                <c:pt idx="0">
                  <c:v>0</c:v>
                </c:pt>
                <c:pt idx="1">
                  <c:v>20</c:v>
                </c:pt>
                <c:pt idx="2">
                  <c:v>138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56</c:v>
                </c:pt>
                <c:pt idx="7">
                  <c:v>48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40</c:v>
                </c:pt>
                <c:pt idx="27">
                  <c:v>16</c:v>
                </c:pt>
                <c:pt idx="28">
                  <c:v>24</c:v>
                </c:pt>
                <c:pt idx="2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F-422D-A080-424112A38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279984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'June 2022'!$A$4:$A$34</c:f>
              <c:numCache>
                <c:formatCode>m/d/yyyy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'June 2022'!$C$4:$C$34</c:f>
              <c:numCache>
                <c:formatCode>0</c:formatCode>
                <c:ptCount val="31"/>
                <c:pt idx="0">
                  <c:v>358.5</c:v>
                </c:pt>
                <c:pt idx="1">
                  <c:v>252.27</c:v>
                </c:pt>
                <c:pt idx="2">
                  <c:v>252.97</c:v>
                </c:pt>
                <c:pt idx="3">
                  <c:v>186.6</c:v>
                </c:pt>
                <c:pt idx="4">
                  <c:v>242.95</c:v>
                </c:pt>
                <c:pt idx="5">
                  <c:v>382.19</c:v>
                </c:pt>
                <c:pt idx="6">
                  <c:v>376.47</c:v>
                </c:pt>
                <c:pt idx="7">
                  <c:v>373.45</c:v>
                </c:pt>
                <c:pt idx="8">
                  <c:v>398.26</c:v>
                </c:pt>
                <c:pt idx="9">
                  <c:v>334.2</c:v>
                </c:pt>
                <c:pt idx="10">
                  <c:v>173.66</c:v>
                </c:pt>
                <c:pt idx="11">
                  <c:v>211.97</c:v>
                </c:pt>
                <c:pt idx="12">
                  <c:v>365.22</c:v>
                </c:pt>
                <c:pt idx="13">
                  <c:v>361.35</c:v>
                </c:pt>
                <c:pt idx="14">
                  <c:v>346.07</c:v>
                </c:pt>
                <c:pt idx="15">
                  <c:v>450.49</c:v>
                </c:pt>
                <c:pt idx="16">
                  <c:v>296.93899999999996</c:v>
                </c:pt>
                <c:pt idx="17">
                  <c:v>198.32</c:v>
                </c:pt>
                <c:pt idx="18">
                  <c:v>238.42</c:v>
                </c:pt>
                <c:pt idx="19">
                  <c:v>317.77999999999997</c:v>
                </c:pt>
                <c:pt idx="20">
                  <c:v>358.96999999999997</c:v>
                </c:pt>
                <c:pt idx="21">
                  <c:v>332.5</c:v>
                </c:pt>
                <c:pt idx="22">
                  <c:v>342.16999999999996</c:v>
                </c:pt>
                <c:pt idx="23">
                  <c:v>252.16</c:v>
                </c:pt>
                <c:pt idx="24">
                  <c:v>142.92000000000002</c:v>
                </c:pt>
                <c:pt idx="25">
                  <c:v>219.89999999999998</c:v>
                </c:pt>
                <c:pt idx="26">
                  <c:v>332.57</c:v>
                </c:pt>
                <c:pt idx="27">
                  <c:v>377.37</c:v>
                </c:pt>
                <c:pt idx="28">
                  <c:v>341.71000000000004</c:v>
                </c:pt>
                <c:pt idx="29">
                  <c:v>341.53999999999996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6F-422D-A080-424112A3861C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'June 2022'!$A$4:$A$34</c:f>
              <c:numCache>
                <c:formatCode>m/d/yyyy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'June 2022'!$D$4:$D$34</c:f>
              <c:numCache>
                <c:formatCode>0</c:formatCode>
                <c:ptCount val="31"/>
                <c:pt idx="0">
                  <c:v>425.02</c:v>
                </c:pt>
                <c:pt idx="1">
                  <c:v>304.77</c:v>
                </c:pt>
                <c:pt idx="2">
                  <c:v>901.19</c:v>
                </c:pt>
                <c:pt idx="3">
                  <c:v>364.82</c:v>
                </c:pt>
                <c:pt idx="4">
                  <c:v>373.79</c:v>
                </c:pt>
                <c:pt idx="5">
                  <c:v>462.05</c:v>
                </c:pt>
                <c:pt idx="6">
                  <c:v>439.69</c:v>
                </c:pt>
                <c:pt idx="7">
                  <c:v>611.27</c:v>
                </c:pt>
                <c:pt idx="8">
                  <c:v>458</c:v>
                </c:pt>
                <c:pt idx="9">
                  <c:v>395.32</c:v>
                </c:pt>
                <c:pt idx="10">
                  <c:v>219.25</c:v>
                </c:pt>
                <c:pt idx="11">
                  <c:v>225.65</c:v>
                </c:pt>
                <c:pt idx="12">
                  <c:v>341.69</c:v>
                </c:pt>
                <c:pt idx="13">
                  <c:v>358.61</c:v>
                </c:pt>
                <c:pt idx="14">
                  <c:v>291.94</c:v>
                </c:pt>
                <c:pt idx="15">
                  <c:v>330.18</c:v>
                </c:pt>
                <c:pt idx="16">
                  <c:v>259.36</c:v>
                </c:pt>
                <c:pt idx="17">
                  <c:v>185.64</c:v>
                </c:pt>
                <c:pt idx="18">
                  <c:v>208.99</c:v>
                </c:pt>
                <c:pt idx="19">
                  <c:v>292.69</c:v>
                </c:pt>
                <c:pt idx="20">
                  <c:v>318.83</c:v>
                </c:pt>
                <c:pt idx="21">
                  <c:v>297.08</c:v>
                </c:pt>
                <c:pt idx="22">
                  <c:v>285.38</c:v>
                </c:pt>
                <c:pt idx="23">
                  <c:v>226.56</c:v>
                </c:pt>
                <c:pt idx="24">
                  <c:v>143.38999999999999</c:v>
                </c:pt>
                <c:pt idx="25">
                  <c:v>176.82</c:v>
                </c:pt>
                <c:pt idx="26">
                  <c:v>333.82</c:v>
                </c:pt>
                <c:pt idx="27">
                  <c:v>363.56</c:v>
                </c:pt>
                <c:pt idx="28">
                  <c:v>362.26</c:v>
                </c:pt>
                <c:pt idx="29">
                  <c:v>504.51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6F-422D-A080-424112A38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279984"/>
        <c:axId val="1"/>
      </c:lineChart>
      <c:dateAx>
        <c:axId val="80927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7134202081760324"/>
              <c:y val="0.96537396240104134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Quantity</a:t>
                </a:r>
              </a:p>
            </c:rich>
          </c:tx>
          <c:layout>
            <c:manualLayout>
              <c:xMode val="edge"/>
              <c:yMode val="edge"/>
              <c:x val="3.3715348937547189E-3"/>
              <c:y val="0.454293579156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279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4168118325962669"/>
          <c:y val="0.52189502734922366"/>
          <c:w val="5.1457973789235223E-2"/>
          <c:h val="0.211796370982082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Rainfall against Max Flow - June 2021</a:t>
            </a:r>
          </a:p>
        </c:rich>
      </c:tx>
      <c:layout>
        <c:manualLayout>
          <c:xMode val="edge"/>
          <c:yMode val="edge"/>
          <c:x val="0.31476510472407399"/>
          <c:y val="2.6284360596780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926174496644296E-2"/>
          <c:y val="8.0047883120383342E-2"/>
          <c:w val="0.83892617449664431"/>
          <c:h val="0.82317897716334509"/>
        </c:manualLayout>
      </c:layout>
      <c:areaChart>
        <c:grouping val="standard"/>
        <c:varyColors val="0"/>
        <c:ser>
          <c:idx val="0"/>
          <c:order val="0"/>
          <c:tx>
            <c:strRef>
              <c:f>'June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'June 2022'!$A$4:$A$34</c:f>
              <c:numCache>
                <c:formatCode>m/d/yyyy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'June 2022'!$B$4:$B$34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13.8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5.6</c:v>
                </c:pt>
                <c:pt idx="7">
                  <c:v>4.8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0.4</c:v>
                </c:pt>
                <c:pt idx="23">
                  <c:v>0.2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1.6</c:v>
                </c:pt>
                <c:pt idx="28">
                  <c:v>2.4</c:v>
                </c:pt>
                <c:pt idx="29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F-435A-89F5-7550C784F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'June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'June 2022'!$A$4:$A$34</c:f>
              <c:numCache>
                <c:formatCode>m/d/yyyy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'June 2022'!$E$4:$E$34</c:f>
              <c:numCache>
                <c:formatCode>00.00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4DBF-435A-89F5-7550C784F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800032"/>
        <c:axId val="1"/>
      </c:barChart>
      <c:catAx>
        <c:axId val="64280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4899328678930045"/>
              <c:y val="0.9701325019485581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3.355733068517692E-3"/>
              <c:y val="0.13142192572771738"/>
            </c:manualLayout>
          </c:layout>
          <c:overlay val="0"/>
          <c:spPr>
            <a:noFill/>
            <a:ln w="25400">
              <a:noFill/>
            </a:ln>
          </c:spPr>
        </c:title>
        <c:numFmt formatCode="0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800032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0335573306851769"/>
              <c:y val="0.138590287281899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634695322224047"/>
          <c:y val="0.31842728349525284"/>
          <c:w val="6.9995739241584976E-2"/>
          <c:h val="0.22127997250538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July 2022</a:t>
            </a:r>
          </a:p>
        </c:rich>
      </c:tx>
      <c:layout>
        <c:manualLayout>
          <c:xMode val="edge"/>
          <c:yMode val="edge"/>
          <c:x val="0.29202374399725778"/>
          <c:y val="2.6315856859355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004614370468029E-2"/>
          <c:y val="9.5567867036011084E-2"/>
          <c:w val="0.90309822017139085"/>
          <c:h val="0.78393351800554012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'July 2022'!$A$4:$A$34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'July 2022'!$H$4:$H$34</c:f>
              <c:numCache>
                <c:formatCode>General</c:formatCode>
                <c:ptCount val="31"/>
                <c:pt idx="0">
                  <c:v>18</c:v>
                </c:pt>
                <c:pt idx="1">
                  <c:v>44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8</c:v>
                </c:pt>
                <c:pt idx="20">
                  <c:v>10</c:v>
                </c:pt>
                <c:pt idx="21">
                  <c:v>66</c:v>
                </c:pt>
                <c:pt idx="22">
                  <c:v>26</c:v>
                </c:pt>
                <c:pt idx="23">
                  <c:v>18</c:v>
                </c:pt>
                <c:pt idx="24">
                  <c:v>50</c:v>
                </c:pt>
                <c:pt idx="25">
                  <c:v>24</c:v>
                </c:pt>
                <c:pt idx="26">
                  <c:v>20</c:v>
                </c:pt>
                <c:pt idx="27">
                  <c:v>16</c:v>
                </c:pt>
                <c:pt idx="28">
                  <c:v>6</c:v>
                </c:pt>
                <c:pt idx="29">
                  <c:v>58</c:v>
                </c:pt>
                <c:pt idx="3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D-4ABB-A2FB-96F455251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281624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'July 2022'!$A$4:$A$34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'July 2022'!$C$4:$C$34</c:f>
              <c:numCache>
                <c:formatCode>0</c:formatCode>
                <c:ptCount val="31"/>
                <c:pt idx="0">
                  <c:v>309.89999999999998</c:v>
                </c:pt>
                <c:pt idx="1">
                  <c:v>202.09</c:v>
                </c:pt>
                <c:pt idx="2">
                  <c:v>218.76</c:v>
                </c:pt>
                <c:pt idx="3">
                  <c:v>383.89</c:v>
                </c:pt>
                <c:pt idx="4">
                  <c:v>379.16</c:v>
                </c:pt>
                <c:pt idx="5">
                  <c:v>372.46</c:v>
                </c:pt>
                <c:pt idx="6">
                  <c:v>361.23</c:v>
                </c:pt>
                <c:pt idx="7">
                  <c:v>250.95</c:v>
                </c:pt>
                <c:pt idx="8">
                  <c:v>217.17</c:v>
                </c:pt>
                <c:pt idx="9">
                  <c:v>242.97</c:v>
                </c:pt>
                <c:pt idx="10">
                  <c:v>335.08000000000004</c:v>
                </c:pt>
                <c:pt idx="11">
                  <c:v>353.26</c:v>
                </c:pt>
                <c:pt idx="12">
                  <c:v>389.98</c:v>
                </c:pt>
                <c:pt idx="13">
                  <c:v>374.37</c:v>
                </c:pt>
                <c:pt idx="14">
                  <c:v>258.13</c:v>
                </c:pt>
                <c:pt idx="15">
                  <c:v>178.75</c:v>
                </c:pt>
                <c:pt idx="16">
                  <c:v>260.13</c:v>
                </c:pt>
                <c:pt idx="17">
                  <c:v>358.92</c:v>
                </c:pt>
                <c:pt idx="18">
                  <c:v>385.71999999999997</c:v>
                </c:pt>
                <c:pt idx="19">
                  <c:v>327.77</c:v>
                </c:pt>
                <c:pt idx="20">
                  <c:v>348.15</c:v>
                </c:pt>
                <c:pt idx="21">
                  <c:v>298.78000000000003</c:v>
                </c:pt>
                <c:pt idx="22">
                  <c:v>239.65</c:v>
                </c:pt>
                <c:pt idx="23">
                  <c:v>248.41</c:v>
                </c:pt>
                <c:pt idx="24">
                  <c:v>358.17</c:v>
                </c:pt>
                <c:pt idx="25">
                  <c:v>345.32</c:v>
                </c:pt>
                <c:pt idx="26">
                  <c:v>345.93</c:v>
                </c:pt>
                <c:pt idx="27">
                  <c:v>404.31</c:v>
                </c:pt>
                <c:pt idx="28">
                  <c:v>405.27</c:v>
                </c:pt>
                <c:pt idx="29">
                  <c:v>276.96000000000004</c:v>
                </c:pt>
                <c:pt idx="30">
                  <c:v>275.63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ADD-4ABB-A2FB-96F455251993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'July 2022'!$A$4:$A$34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'July 2022'!$D$4:$D$34</c:f>
              <c:numCache>
                <c:formatCode>0</c:formatCode>
                <c:ptCount val="31"/>
                <c:pt idx="0">
                  <c:v>349.16</c:v>
                </c:pt>
                <c:pt idx="1">
                  <c:v>340.98</c:v>
                </c:pt>
                <c:pt idx="2">
                  <c:v>251.66</c:v>
                </c:pt>
                <c:pt idx="3">
                  <c:v>377.61</c:v>
                </c:pt>
                <c:pt idx="4">
                  <c:v>339.27</c:v>
                </c:pt>
                <c:pt idx="5">
                  <c:v>397.56</c:v>
                </c:pt>
                <c:pt idx="6">
                  <c:v>334.12</c:v>
                </c:pt>
                <c:pt idx="7">
                  <c:v>251.15</c:v>
                </c:pt>
                <c:pt idx="8">
                  <c:v>199.39</c:v>
                </c:pt>
                <c:pt idx="9">
                  <c:v>204.3</c:v>
                </c:pt>
                <c:pt idx="10">
                  <c:v>265.02</c:v>
                </c:pt>
                <c:pt idx="11">
                  <c:v>279.39</c:v>
                </c:pt>
                <c:pt idx="12">
                  <c:v>310.75</c:v>
                </c:pt>
                <c:pt idx="13">
                  <c:v>300.12</c:v>
                </c:pt>
                <c:pt idx="14">
                  <c:v>269.19</c:v>
                </c:pt>
                <c:pt idx="15">
                  <c:v>159.02000000000001</c:v>
                </c:pt>
                <c:pt idx="16">
                  <c:v>208.17</c:v>
                </c:pt>
                <c:pt idx="17">
                  <c:v>266.94</c:v>
                </c:pt>
                <c:pt idx="18">
                  <c:v>322.23</c:v>
                </c:pt>
                <c:pt idx="19">
                  <c:v>279.16000000000003</c:v>
                </c:pt>
                <c:pt idx="20">
                  <c:v>327.52</c:v>
                </c:pt>
                <c:pt idx="21">
                  <c:v>320.36</c:v>
                </c:pt>
                <c:pt idx="22">
                  <c:v>314.93</c:v>
                </c:pt>
                <c:pt idx="23">
                  <c:v>304.64999999999998</c:v>
                </c:pt>
                <c:pt idx="24">
                  <c:v>504.42</c:v>
                </c:pt>
                <c:pt idx="25">
                  <c:v>462.99</c:v>
                </c:pt>
                <c:pt idx="26">
                  <c:v>377.4</c:v>
                </c:pt>
                <c:pt idx="27">
                  <c:v>506.16</c:v>
                </c:pt>
                <c:pt idx="28">
                  <c:v>411.42</c:v>
                </c:pt>
                <c:pt idx="29">
                  <c:v>367.88</c:v>
                </c:pt>
                <c:pt idx="30">
                  <c:v>513.54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ADD-4ABB-A2FB-96F455251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281624"/>
        <c:axId val="1"/>
      </c:lineChart>
      <c:dateAx>
        <c:axId val="809281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7132500337834493"/>
              <c:y val="0.96537396240104134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Quantity</a:t>
                </a:r>
              </a:p>
            </c:rich>
          </c:tx>
          <c:layout>
            <c:manualLayout>
              <c:xMode val="edge"/>
              <c:yMode val="edge"/>
              <c:x val="3.295946315626411E-3"/>
              <c:y val="0.454293579156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281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4174368743881909"/>
          <c:y val="0.4396786377312592"/>
          <c:w val="4.945514711456378E-2"/>
          <c:h val="0.21179637098208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August 2022</a:t>
            </a:r>
          </a:p>
        </c:rich>
      </c:tx>
      <c:layout>
        <c:manualLayout>
          <c:xMode val="edge"/>
          <c:yMode val="edge"/>
          <c:x val="0.28031827321542735"/>
          <c:y val="2.6279456493931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809165714803439E-2"/>
          <c:y val="0.10788396314720991"/>
          <c:w val="0.8827043485857955"/>
          <c:h val="0.78423342441625665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'August 2022'!$A$4:$A$34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2022'!$H$4:$H$34</c:f>
              <c:numCache>
                <c:formatCode>General</c:formatCode>
                <c:ptCount val="31"/>
                <c:pt idx="0">
                  <c:v>36</c:v>
                </c:pt>
                <c:pt idx="1">
                  <c:v>82</c:v>
                </c:pt>
                <c:pt idx="2">
                  <c:v>56</c:v>
                </c:pt>
                <c:pt idx="3">
                  <c:v>2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88</c:v>
                </c:pt>
                <c:pt idx="20">
                  <c:v>6</c:v>
                </c:pt>
                <c:pt idx="21">
                  <c:v>106</c:v>
                </c:pt>
                <c:pt idx="22">
                  <c:v>0</c:v>
                </c:pt>
                <c:pt idx="23">
                  <c:v>14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A-4708-9D99-55BBE52F3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90160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'August 2022'!$A$4:$A$34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2022'!$C$4:$C$34</c:f>
              <c:numCache>
                <c:formatCode>0</c:formatCode>
                <c:ptCount val="31"/>
                <c:pt idx="0">
                  <c:v>383.63</c:v>
                </c:pt>
                <c:pt idx="1">
                  <c:v>361.42</c:v>
                </c:pt>
                <c:pt idx="2">
                  <c:v>396.77</c:v>
                </c:pt>
                <c:pt idx="3">
                  <c:v>445.47</c:v>
                </c:pt>
                <c:pt idx="4">
                  <c:v>380.34999999999997</c:v>
                </c:pt>
                <c:pt idx="5">
                  <c:v>272.71000000000004</c:v>
                </c:pt>
                <c:pt idx="6">
                  <c:v>310.09000000000003</c:v>
                </c:pt>
                <c:pt idx="7">
                  <c:v>447.31</c:v>
                </c:pt>
                <c:pt idx="8">
                  <c:v>422.15999999999997</c:v>
                </c:pt>
                <c:pt idx="9">
                  <c:v>451.07</c:v>
                </c:pt>
                <c:pt idx="10">
                  <c:v>501.44</c:v>
                </c:pt>
                <c:pt idx="11">
                  <c:v>404.96000000000004</c:v>
                </c:pt>
                <c:pt idx="12">
                  <c:v>292.71000000000004</c:v>
                </c:pt>
                <c:pt idx="13">
                  <c:v>365.28</c:v>
                </c:pt>
                <c:pt idx="14">
                  <c:v>531.46</c:v>
                </c:pt>
                <c:pt idx="15">
                  <c:v>575.57999999999993</c:v>
                </c:pt>
                <c:pt idx="16">
                  <c:v>628.54</c:v>
                </c:pt>
                <c:pt idx="17">
                  <c:v>492.14</c:v>
                </c:pt>
                <c:pt idx="18">
                  <c:v>431.77</c:v>
                </c:pt>
                <c:pt idx="19">
                  <c:v>349.02</c:v>
                </c:pt>
                <c:pt idx="20">
                  <c:v>312.61</c:v>
                </c:pt>
                <c:pt idx="21">
                  <c:v>488.3</c:v>
                </c:pt>
                <c:pt idx="22">
                  <c:v>495.6</c:v>
                </c:pt>
                <c:pt idx="23">
                  <c:v>500.87</c:v>
                </c:pt>
                <c:pt idx="24">
                  <c:v>491.1</c:v>
                </c:pt>
                <c:pt idx="25">
                  <c:v>418.37</c:v>
                </c:pt>
                <c:pt idx="26">
                  <c:v>278.49</c:v>
                </c:pt>
                <c:pt idx="27">
                  <c:v>346.89</c:v>
                </c:pt>
                <c:pt idx="28">
                  <c:v>414.33</c:v>
                </c:pt>
                <c:pt idx="29">
                  <c:v>528.73</c:v>
                </c:pt>
                <c:pt idx="30">
                  <c:v>582.48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BBA-4708-9D99-55BBE52F3F71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'August 2022'!$A$4:$A$34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2022'!$D$4:$D$34</c:f>
              <c:numCache>
                <c:formatCode>0</c:formatCode>
                <c:ptCount val="31"/>
                <c:pt idx="0">
                  <c:v>515.09</c:v>
                </c:pt>
                <c:pt idx="1">
                  <c:v>809.82</c:v>
                </c:pt>
                <c:pt idx="2">
                  <c:v>731.36</c:v>
                </c:pt>
                <c:pt idx="3">
                  <c:v>548.02</c:v>
                </c:pt>
                <c:pt idx="4">
                  <c:v>476.01</c:v>
                </c:pt>
                <c:pt idx="5">
                  <c:v>315.13</c:v>
                </c:pt>
                <c:pt idx="6">
                  <c:v>321.89</c:v>
                </c:pt>
                <c:pt idx="7">
                  <c:v>437.67</c:v>
                </c:pt>
                <c:pt idx="8">
                  <c:v>410.6</c:v>
                </c:pt>
                <c:pt idx="9">
                  <c:v>436.2</c:v>
                </c:pt>
                <c:pt idx="10">
                  <c:v>454.98</c:v>
                </c:pt>
                <c:pt idx="11">
                  <c:v>355.95</c:v>
                </c:pt>
                <c:pt idx="12">
                  <c:v>243.31</c:v>
                </c:pt>
                <c:pt idx="13">
                  <c:v>309.45999999999998</c:v>
                </c:pt>
                <c:pt idx="14">
                  <c:v>502.78</c:v>
                </c:pt>
                <c:pt idx="15">
                  <c:v>499.81</c:v>
                </c:pt>
                <c:pt idx="16">
                  <c:v>516.67999999999995</c:v>
                </c:pt>
                <c:pt idx="17">
                  <c:v>437.6</c:v>
                </c:pt>
                <c:pt idx="18">
                  <c:v>362.49</c:v>
                </c:pt>
                <c:pt idx="19">
                  <c:v>381.86</c:v>
                </c:pt>
                <c:pt idx="20">
                  <c:v>359.15</c:v>
                </c:pt>
                <c:pt idx="21">
                  <c:v>679.91</c:v>
                </c:pt>
                <c:pt idx="22">
                  <c:v>592.57000000000005</c:v>
                </c:pt>
                <c:pt idx="23">
                  <c:v>551.79</c:v>
                </c:pt>
                <c:pt idx="24">
                  <c:v>464.46</c:v>
                </c:pt>
                <c:pt idx="25">
                  <c:v>353.77</c:v>
                </c:pt>
                <c:pt idx="26">
                  <c:v>276.61</c:v>
                </c:pt>
                <c:pt idx="27">
                  <c:v>317.52999999999997</c:v>
                </c:pt>
                <c:pt idx="28">
                  <c:v>389.52</c:v>
                </c:pt>
                <c:pt idx="29">
                  <c:v>454</c:v>
                </c:pt>
                <c:pt idx="30">
                  <c:v>517.4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BBA-4708-9D99-55BBE52F3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90160"/>
        <c:axId val="1"/>
      </c:lineChart>
      <c:dateAx>
        <c:axId val="63999016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990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3007655385104626"/>
          <c:y val="0.43928622189374344"/>
          <c:w val="5.1390126507640521E-2"/>
          <c:h val="0.211607350976434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Rainfall against Max Flow - August 2022</a:t>
            </a:r>
          </a:p>
        </c:rich>
      </c:tx>
      <c:layout>
        <c:manualLayout>
          <c:xMode val="edge"/>
          <c:yMode val="edge"/>
          <c:x val="0.31027685842908281"/>
          <c:y val="2.5731034192808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19526887973802E-2"/>
          <c:y val="0.12046797385322305"/>
          <c:w val="0.82740501186607829"/>
          <c:h val="0.77193070624395355"/>
        </c:manualLayout>
      </c:layout>
      <c:areaChart>
        <c:grouping val="standard"/>
        <c:varyColors val="0"/>
        <c:ser>
          <c:idx val="0"/>
          <c:order val="0"/>
          <c:tx>
            <c:strRef>
              <c:f>'August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'August 2022'!$A$4:$A$34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2022'!$B$4:$B$34</c:f>
              <c:numCache>
                <c:formatCode>General</c:formatCode>
                <c:ptCount val="31"/>
                <c:pt idx="0">
                  <c:v>3.6</c:v>
                </c:pt>
                <c:pt idx="1">
                  <c:v>8.1999999999999993</c:v>
                </c:pt>
                <c:pt idx="2">
                  <c:v>5.6</c:v>
                </c:pt>
                <c:pt idx="3">
                  <c:v>0.2</c:v>
                </c:pt>
                <c:pt idx="4">
                  <c:v>2.4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</c:v>
                </c:pt>
                <c:pt idx="15">
                  <c:v>0.4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8.8000000000000007</c:v>
                </c:pt>
                <c:pt idx="20">
                  <c:v>0.6</c:v>
                </c:pt>
                <c:pt idx="21">
                  <c:v>10.6</c:v>
                </c:pt>
                <c:pt idx="22">
                  <c:v>0</c:v>
                </c:pt>
                <c:pt idx="23">
                  <c:v>1.4</c:v>
                </c:pt>
                <c:pt idx="24">
                  <c:v>0</c:v>
                </c:pt>
                <c:pt idx="25">
                  <c:v>0.4</c:v>
                </c:pt>
                <c:pt idx="26">
                  <c:v>0</c:v>
                </c:pt>
                <c:pt idx="27">
                  <c:v>0.2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4-429E-91EF-95A6683EA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'August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'August 2022'!$A$4:$A$34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2022'!$E$4:$E$34</c:f>
              <c:numCache>
                <c:formatCode>00.00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17C4-429E-91EF-95A6683EA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838992"/>
        <c:axId val="1"/>
      </c:barChart>
      <c:catAx>
        <c:axId val="64583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4664058460697431"/>
              <c:y val="0.9695917644161756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3.2937821291786455E-3"/>
              <c:y val="0.16725166219211157"/>
            </c:manualLayout>
          </c:layout>
          <c:overlay val="0"/>
          <c:spPr>
            <a:noFill/>
            <a:ln w="25400">
              <a:noFill/>
            </a:ln>
          </c:spPr>
        </c:title>
        <c:numFmt formatCode="0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38992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0316264732905882"/>
              <c:y val="0.17193006480597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164188541676949"/>
          <c:y val="0.32301903337597676"/>
          <c:w val="6.8676763585229339E-2"/>
          <c:h val="0.216603902773022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September 2022</a:t>
            </a:r>
          </a:p>
        </c:rich>
      </c:tx>
      <c:layout>
        <c:manualLayout>
          <c:xMode val="edge"/>
          <c:yMode val="edge"/>
          <c:x val="0.26315802127787463"/>
          <c:y val="2.6279332306184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689628200929515E-2"/>
          <c:y val="9.5435813553301066E-2"/>
          <c:w val="0.90013554590999934"/>
          <c:h val="0.78146716895094359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'September 2022'!$A$4:$A$34</c:f>
              <c:numCache>
                <c:formatCode>m/d/yyyy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2022'!$H$4:$H$34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22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</c:v>
                </c:pt>
                <c:pt idx="22">
                  <c:v>2</c:v>
                </c:pt>
                <c:pt idx="23">
                  <c:v>0</c:v>
                </c:pt>
                <c:pt idx="24">
                  <c:v>38</c:v>
                </c:pt>
                <c:pt idx="25">
                  <c:v>22</c:v>
                </c:pt>
                <c:pt idx="26">
                  <c:v>4</c:v>
                </c:pt>
                <c:pt idx="27">
                  <c:v>38</c:v>
                </c:pt>
                <c:pt idx="28">
                  <c:v>0</c:v>
                </c:pt>
                <c:pt idx="29">
                  <c:v>50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5-4B73-9CAA-8EAC4975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558024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'September 2022'!$A$4:$A$34</c:f>
              <c:numCache>
                <c:formatCode>m/d/yyyy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2022'!$C$4:$C$34</c:f>
              <c:numCache>
                <c:formatCode>0</c:formatCode>
                <c:ptCount val="31"/>
                <c:pt idx="0">
                  <c:v>632.71</c:v>
                </c:pt>
                <c:pt idx="1">
                  <c:v>568.88</c:v>
                </c:pt>
                <c:pt idx="2">
                  <c:v>346.75</c:v>
                </c:pt>
                <c:pt idx="3">
                  <c:v>416.68</c:v>
                </c:pt>
                <c:pt idx="4">
                  <c:v>607.72</c:v>
                </c:pt>
                <c:pt idx="5">
                  <c:v>611.05999999999995</c:v>
                </c:pt>
                <c:pt idx="6">
                  <c:v>695.19</c:v>
                </c:pt>
                <c:pt idx="7">
                  <c:v>568.84</c:v>
                </c:pt>
                <c:pt idx="8">
                  <c:v>515.11</c:v>
                </c:pt>
                <c:pt idx="9">
                  <c:v>337.88</c:v>
                </c:pt>
                <c:pt idx="10">
                  <c:v>435.93</c:v>
                </c:pt>
                <c:pt idx="11">
                  <c:v>546.01</c:v>
                </c:pt>
                <c:pt idx="12">
                  <c:v>553.46</c:v>
                </c:pt>
                <c:pt idx="13">
                  <c:v>499.74</c:v>
                </c:pt>
                <c:pt idx="14">
                  <c:v>529.32000000000005</c:v>
                </c:pt>
                <c:pt idx="15">
                  <c:v>434.01</c:v>
                </c:pt>
                <c:pt idx="16">
                  <c:v>320.15999999999997</c:v>
                </c:pt>
                <c:pt idx="17">
                  <c:v>430.88</c:v>
                </c:pt>
                <c:pt idx="18">
                  <c:v>297.18</c:v>
                </c:pt>
                <c:pt idx="19">
                  <c:v>495.31000000000006</c:v>
                </c:pt>
                <c:pt idx="20">
                  <c:v>504.13</c:v>
                </c:pt>
                <c:pt idx="21">
                  <c:v>555.14</c:v>
                </c:pt>
                <c:pt idx="22">
                  <c:v>508.87</c:v>
                </c:pt>
                <c:pt idx="23">
                  <c:v>330.94</c:v>
                </c:pt>
                <c:pt idx="24">
                  <c:v>314.69</c:v>
                </c:pt>
                <c:pt idx="25">
                  <c:v>654.23</c:v>
                </c:pt>
                <c:pt idx="26">
                  <c:v>587.02</c:v>
                </c:pt>
                <c:pt idx="27">
                  <c:v>499.49</c:v>
                </c:pt>
                <c:pt idx="28">
                  <c:v>493.99</c:v>
                </c:pt>
                <c:pt idx="29">
                  <c:v>441.30999999999995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755-4B73-9CAA-8EAC49753A0B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'September 2022'!$A$4:$A$34</c:f>
              <c:numCache>
                <c:formatCode>m/d/yyyy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2022'!$D$4:$D$34</c:f>
              <c:numCache>
                <c:formatCode>0</c:formatCode>
                <c:ptCount val="31"/>
                <c:pt idx="0">
                  <c:v>575.48</c:v>
                </c:pt>
                <c:pt idx="1">
                  <c:v>509.6</c:v>
                </c:pt>
                <c:pt idx="2">
                  <c:v>288.14</c:v>
                </c:pt>
                <c:pt idx="3">
                  <c:v>386.49</c:v>
                </c:pt>
                <c:pt idx="4">
                  <c:v>640.94000000000005</c:v>
                </c:pt>
                <c:pt idx="5">
                  <c:v>775.63</c:v>
                </c:pt>
                <c:pt idx="6">
                  <c:v>859.53</c:v>
                </c:pt>
                <c:pt idx="7">
                  <c:v>713.01</c:v>
                </c:pt>
                <c:pt idx="8">
                  <c:v>551.15</c:v>
                </c:pt>
                <c:pt idx="9">
                  <c:v>330.36</c:v>
                </c:pt>
                <c:pt idx="10">
                  <c:v>474.55</c:v>
                </c:pt>
                <c:pt idx="11">
                  <c:v>782.71</c:v>
                </c:pt>
                <c:pt idx="12">
                  <c:v>646.01</c:v>
                </c:pt>
                <c:pt idx="13">
                  <c:v>468.99</c:v>
                </c:pt>
                <c:pt idx="14">
                  <c:v>384.41</c:v>
                </c:pt>
                <c:pt idx="15">
                  <c:v>346</c:v>
                </c:pt>
                <c:pt idx="16">
                  <c:v>245.26</c:v>
                </c:pt>
                <c:pt idx="17">
                  <c:v>338.07</c:v>
                </c:pt>
                <c:pt idx="18">
                  <c:v>253.99</c:v>
                </c:pt>
                <c:pt idx="19">
                  <c:v>434.38</c:v>
                </c:pt>
                <c:pt idx="20">
                  <c:v>442.18</c:v>
                </c:pt>
                <c:pt idx="21">
                  <c:v>474.96</c:v>
                </c:pt>
                <c:pt idx="22">
                  <c:v>436.11</c:v>
                </c:pt>
                <c:pt idx="23">
                  <c:v>275.99</c:v>
                </c:pt>
                <c:pt idx="24">
                  <c:v>369.35</c:v>
                </c:pt>
                <c:pt idx="25">
                  <c:v>614.96</c:v>
                </c:pt>
                <c:pt idx="26">
                  <c:v>540.55999999999995</c:v>
                </c:pt>
                <c:pt idx="27">
                  <c:v>495.25</c:v>
                </c:pt>
                <c:pt idx="28">
                  <c:v>477.74</c:v>
                </c:pt>
                <c:pt idx="29">
                  <c:v>864.67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755-4B73-9CAA-8EAC4975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58024"/>
        <c:axId val="1"/>
      </c:lineChart>
      <c:dateAx>
        <c:axId val="638558024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558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3925293689433864"/>
          <c:y val="0.43086585772810859"/>
          <c:w val="5.0977072522423228E-2"/>
          <c:h val="0.21141867185447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Rainfall against Max Flow - September 2022</a:t>
            </a:r>
          </a:p>
        </c:rich>
      </c:tx>
      <c:layout>
        <c:manualLayout>
          <c:xMode val="edge"/>
          <c:yMode val="edge"/>
          <c:x val="0.29340514542281204"/>
          <c:y val="2.5210045690255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030968410558579E-2"/>
          <c:y val="0.12244897959183673"/>
          <c:w val="0.8438764549455251"/>
          <c:h val="0.78031212484993995"/>
        </c:manualLayout>
      </c:layout>
      <c:areaChart>
        <c:grouping val="standard"/>
        <c:varyColors val="0"/>
        <c:ser>
          <c:idx val="0"/>
          <c:order val="0"/>
          <c:tx>
            <c:strRef>
              <c:f>'September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'September 2022'!$A$4:$A$34</c:f>
              <c:numCache>
                <c:formatCode>m/d/yyyy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2022'!$B$4:$B$34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</c:v>
                </c:pt>
                <c:pt idx="6">
                  <c:v>2.2000000000000002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3.6</c:v>
                </c:pt>
                <c:pt idx="22">
                  <c:v>0.2</c:v>
                </c:pt>
                <c:pt idx="23">
                  <c:v>0</c:v>
                </c:pt>
                <c:pt idx="24">
                  <c:v>3.8</c:v>
                </c:pt>
                <c:pt idx="25">
                  <c:v>2.2000000000000002</c:v>
                </c:pt>
                <c:pt idx="26">
                  <c:v>0.4</c:v>
                </c:pt>
                <c:pt idx="27">
                  <c:v>3.8</c:v>
                </c:pt>
                <c:pt idx="28">
                  <c:v>0</c:v>
                </c:pt>
                <c:pt idx="2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C-495A-BFDF-C78AC4B7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'September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'September 2022'!$A$4:$A$34</c:f>
              <c:numCache>
                <c:formatCode>m/d/yyyy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2022'!$E$4:$E$34</c:f>
              <c:numCache>
                <c:formatCode>00.00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045C-495A-BFDF-C78AC4B7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74800"/>
        <c:axId val="1"/>
      </c:barChart>
      <c:catAx>
        <c:axId val="64377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5154795688609994"/>
              <c:y val="0.96998797624846622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3.3647761034946775E-3"/>
              <c:y val="0.16926766104119523"/>
            </c:manualLayout>
          </c:layout>
          <c:overlay val="0"/>
          <c:spPr>
            <a:noFill/>
            <a:ln w="25400">
              <a:noFill/>
            </a:ln>
          </c:spPr>
        </c:title>
        <c:numFmt formatCode="0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74800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0444175759755918"/>
              <c:y val="0.176470566472847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88160997641799"/>
          <c:y val="0.31990738628305765"/>
          <c:w val="7.0339009019811605E-2"/>
          <c:h val="0.22230843697396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October 2022</a:t>
            </a:r>
          </a:p>
        </c:rich>
      </c:tx>
      <c:layout>
        <c:manualLayout>
          <c:xMode val="edge"/>
          <c:yMode val="edge"/>
          <c:x val="0.28195009500851292"/>
          <c:y val="2.6587926509186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255621510379038E-2"/>
          <c:y val="0.10635155096011817"/>
          <c:w val="0.88274101584438291"/>
          <c:h val="0.76218611521418023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'October 2022'!$A$4:$A$34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'October 2022'!$H$4:$H$34</c:f>
              <c:numCache>
                <c:formatCode>General</c:formatCode>
                <c:ptCount val="31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104</c:v>
                </c:pt>
                <c:pt idx="5">
                  <c:v>0</c:v>
                </c:pt>
                <c:pt idx="6">
                  <c:v>152</c:v>
                </c:pt>
                <c:pt idx="7">
                  <c:v>2</c:v>
                </c:pt>
                <c:pt idx="8">
                  <c:v>38</c:v>
                </c:pt>
                <c:pt idx="9">
                  <c:v>2</c:v>
                </c:pt>
                <c:pt idx="10">
                  <c:v>0</c:v>
                </c:pt>
                <c:pt idx="11">
                  <c:v>24</c:v>
                </c:pt>
                <c:pt idx="12">
                  <c:v>0</c:v>
                </c:pt>
                <c:pt idx="13">
                  <c:v>12</c:v>
                </c:pt>
                <c:pt idx="14">
                  <c:v>48</c:v>
                </c:pt>
                <c:pt idx="15">
                  <c:v>6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24</c:v>
                </c:pt>
                <c:pt idx="20">
                  <c:v>6</c:v>
                </c:pt>
                <c:pt idx="21">
                  <c:v>6</c:v>
                </c:pt>
                <c:pt idx="22">
                  <c:v>26</c:v>
                </c:pt>
                <c:pt idx="23">
                  <c:v>56</c:v>
                </c:pt>
                <c:pt idx="24">
                  <c:v>34</c:v>
                </c:pt>
                <c:pt idx="25">
                  <c:v>4</c:v>
                </c:pt>
                <c:pt idx="26">
                  <c:v>20</c:v>
                </c:pt>
                <c:pt idx="27">
                  <c:v>16</c:v>
                </c:pt>
                <c:pt idx="28">
                  <c:v>44</c:v>
                </c:pt>
                <c:pt idx="29">
                  <c:v>4</c:v>
                </c:pt>
                <c:pt idx="3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E-4C3F-99A9-3CFCF910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570816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'October 2022'!$A$4:$A$34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'October 2022'!$C$4:$C$34</c:f>
              <c:numCache>
                <c:formatCode>0</c:formatCode>
                <c:ptCount val="31"/>
                <c:pt idx="0">
                  <c:v>382.65</c:v>
                </c:pt>
                <c:pt idx="1">
                  <c:v>396.6</c:v>
                </c:pt>
                <c:pt idx="2">
                  <c:v>561.46</c:v>
                </c:pt>
                <c:pt idx="3">
                  <c:v>543.94000000000005</c:v>
                </c:pt>
                <c:pt idx="4">
                  <c:v>509.42</c:v>
                </c:pt>
                <c:pt idx="5">
                  <c:v>552.48</c:v>
                </c:pt>
                <c:pt idx="6">
                  <c:v>502.63</c:v>
                </c:pt>
                <c:pt idx="7">
                  <c:v>349.89</c:v>
                </c:pt>
                <c:pt idx="8">
                  <c:v>329.43</c:v>
                </c:pt>
                <c:pt idx="9">
                  <c:v>502.16</c:v>
                </c:pt>
                <c:pt idx="10">
                  <c:v>578.29999999999995</c:v>
                </c:pt>
                <c:pt idx="11">
                  <c:v>477.65999999999997</c:v>
                </c:pt>
                <c:pt idx="12">
                  <c:v>542.48</c:v>
                </c:pt>
                <c:pt idx="13">
                  <c:v>554.27</c:v>
                </c:pt>
                <c:pt idx="14">
                  <c:v>377.15999999999997</c:v>
                </c:pt>
                <c:pt idx="15">
                  <c:v>374.66</c:v>
                </c:pt>
                <c:pt idx="16">
                  <c:v>549.26</c:v>
                </c:pt>
                <c:pt idx="17">
                  <c:v>529.92999999999995</c:v>
                </c:pt>
                <c:pt idx="18">
                  <c:v>509.98</c:v>
                </c:pt>
                <c:pt idx="19">
                  <c:v>534.26</c:v>
                </c:pt>
                <c:pt idx="20">
                  <c:v>495.53999999999996</c:v>
                </c:pt>
                <c:pt idx="21">
                  <c:v>389.28999999999996</c:v>
                </c:pt>
                <c:pt idx="22">
                  <c:v>362.01</c:v>
                </c:pt>
                <c:pt idx="23">
                  <c:v>492.06</c:v>
                </c:pt>
                <c:pt idx="24">
                  <c:v>530.11</c:v>
                </c:pt>
                <c:pt idx="25">
                  <c:v>511.22</c:v>
                </c:pt>
                <c:pt idx="26">
                  <c:v>496.09</c:v>
                </c:pt>
                <c:pt idx="27">
                  <c:v>440.81000000000006</c:v>
                </c:pt>
                <c:pt idx="28">
                  <c:v>387.52</c:v>
                </c:pt>
                <c:pt idx="29">
                  <c:v>387.58</c:v>
                </c:pt>
                <c:pt idx="30">
                  <c:v>555.85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1CE-4C3F-99A9-3CFCF910F759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'October 2022'!$A$4:$A$34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'October 2022'!$D$4:$D$34</c:f>
              <c:numCache>
                <c:formatCode>0</c:formatCode>
                <c:ptCount val="31"/>
                <c:pt idx="0">
                  <c:v>612.84</c:v>
                </c:pt>
                <c:pt idx="1">
                  <c:v>497.48</c:v>
                </c:pt>
                <c:pt idx="2">
                  <c:v>593.91999999999996</c:v>
                </c:pt>
                <c:pt idx="3">
                  <c:v>613.01</c:v>
                </c:pt>
                <c:pt idx="4">
                  <c:v>1151.04</c:v>
                </c:pt>
                <c:pt idx="5">
                  <c:v>764.04</c:v>
                </c:pt>
                <c:pt idx="6">
                  <c:v>1910.42</c:v>
                </c:pt>
                <c:pt idx="7">
                  <c:v>616.82000000000005</c:v>
                </c:pt>
                <c:pt idx="8">
                  <c:v>590.46</c:v>
                </c:pt>
                <c:pt idx="9">
                  <c:v>783.09</c:v>
                </c:pt>
                <c:pt idx="10">
                  <c:v>677.24</c:v>
                </c:pt>
                <c:pt idx="11">
                  <c:v>570.6</c:v>
                </c:pt>
                <c:pt idx="12">
                  <c:v>565.1</c:v>
                </c:pt>
                <c:pt idx="13">
                  <c:v>521.39</c:v>
                </c:pt>
                <c:pt idx="14">
                  <c:v>533.54</c:v>
                </c:pt>
                <c:pt idx="15">
                  <c:v>596.41</c:v>
                </c:pt>
                <c:pt idx="16">
                  <c:v>652.5</c:v>
                </c:pt>
                <c:pt idx="17">
                  <c:v>597.41</c:v>
                </c:pt>
                <c:pt idx="18">
                  <c:v>525.88</c:v>
                </c:pt>
                <c:pt idx="19">
                  <c:v>579.4</c:v>
                </c:pt>
                <c:pt idx="20">
                  <c:v>489.29</c:v>
                </c:pt>
                <c:pt idx="21">
                  <c:v>411.92</c:v>
                </c:pt>
                <c:pt idx="22">
                  <c:v>413.23</c:v>
                </c:pt>
                <c:pt idx="23">
                  <c:v>579.4</c:v>
                </c:pt>
                <c:pt idx="24">
                  <c:v>841.81</c:v>
                </c:pt>
                <c:pt idx="25">
                  <c:v>621.62</c:v>
                </c:pt>
                <c:pt idx="26">
                  <c:v>585.16</c:v>
                </c:pt>
                <c:pt idx="27">
                  <c:v>586.64</c:v>
                </c:pt>
                <c:pt idx="28">
                  <c:v>572.74</c:v>
                </c:pt>
                <c:pt idx="29">
                  <c:v>496.91</c:v>
                </c:pt>
                <c:pt idx="30">
                  <c:v>716.36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1CE-4C3F-99A9-3CFCF910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70816"/>
        <c:axId val="1"/>
      </c:lineChart>
      <c:dateAx>
        <c:axId val="6385708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570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3129478325874249"/>
          <c:y val="0.4080081319314855"/>
          <c:w val="5.1110167063496026E-2"/>
          <c:h val="0.22592978623336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66371297668107E-2"/>
          <c:y val="0.11402366405716542"/>
          <c:w val="0.84265991537527107"/>
          <c:h val="0.77195331183529237"/>
        </c:manualLayout>
      </c:layout>
      <c:areaChart>
        <c:grouping val="standard"/>
        <c:varyColors val="0"/>
        <c:ser>
          <c:idx val="0"/>
          <c:order val="0"/>
          <c:tx>
            <c:strRef>
              <c:f>'October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'October 2022'!$A$4:$A$34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'October 2022'!$B$4:$B$34</c:f>
              <c:numCache>
                <c:formatCode>0.0</c:formatCode>
                <c:ptCount val="3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3.2</c:v>
                </c:pt>
                <c:pt idx="4">
                  <c:v>10.4</c:v>
                </c:pt>
                <c:pt idx="5">
                  <c:v>0</c:v>
                </c:pt>
                <c:pt idx="6">
                  <c:v>15.2</c:v>
                </c:pt>
                <c:pt idx="7">
                  <c:v>0.2</c:v>
                </c:pt>
                <c:pt idx="8">
                  <c:v>3.8</c:v>
                </c:pt>
                <c:pt idx="9">
                  <c:v>0.2</c:v>
                </c:pt>
                <c:pt idx="10">
                  <c:v>0</c:v>
                </c:pt>
                <c:pt idx="11">
                  <c:v>2.4</c:v>
                </c:pt>
                <c:pt idx="12">
                  <c:v>0</c:v>
                </c:pt>
                <c:pt idx="13">
                  <c:v>1.2</c:v>
                </c:pt>
                <c:pt idx="14">
                  <c:v>4.8</c:v>
                </c:pt>
                <c:pt idx="15">
                  <c:v>0.6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2.4</c:v>
                </c:pt>
                <c:pt idx="20">
                  <c:v>0.6</c:v>
                </c:pt>
                <c:pt idx="21">
                  <c:v>0.6</c:v>
                </c:pt>
                <c:pt idx="22">
                  <c:v>2.6</c:v>
                </c:pt>
                <c:pt idx="23">
                  <c:v>5.6</c:v>
                </c:pt>
                <c:pt idx="24">
                  <c:v>3.4</c:v>
                </c:pt>
                <c:pt idx="25">
                  <c:v>0.4</c:v>
                </c:pt>
                <c:pt idx="26">
                  <c:v>2</c:v>
                </c:pt>
                <c:pt idx="27">
                  <c:v>1.6</c:v>
                </c:pt>
                <c:pt idx="28">
                  <c:v>4.4000000000000004</c:v>
                </c:pt>
                <c:pt idx="29">
                  <c:v>0.4</c:v>
                </c:pt>
                <c:pt idx="30" formatCode="General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6-40D0-B839-7A02DA83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'October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'October 2022'!$A$4:$A$34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'October 2022'!$E$4:$E$34</c:f>
              <c:numCache>
                <c:formatCode>00.00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AC06-40D0-B839-7A02DA83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561304"/>
        <c:axId val="1"/>
      </c:barChart>
      <c:catAx>
        <c:axId val="638561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489797341984989"/>
              <c:y val="0.9672350840858812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3.2916215602594181E-3"/>
              <c:y val="0.15727401709286765"/>
            </c:manualLayout>
          </c:layout>
          <c:overlay val="0"/>
          <c:spPr>
            <a:noFill/>
            <a:ln w="25400">
              <a:noFill/>
            </a:ln>
          </c:spPr>
        </c:title>
        <c:numFmt formatCode="0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561304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0454271151751675"/>
              <c:y val="0.1612059145894551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2589343590726"/>
          <c:y val="0.30769259734932791"/>
          <c:w val="6.8647992339862629E-2"/>
          <c:h val="0.24260373729970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Rainfall against Max Flow - January 2022</a:t>
            </a:r>
          </a:p>
        </c:rich>
      </c:tx>
      <c:layout>
        <c:manualLayout>
          <c:xMode val="edge"/>
          <c:yMode val="edge"/>
          <c:x val="0.30479709267110844"/>
          <c:y val="2.6722864958103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90405904059039E-2"/>
          <c:y val="8.4388301561815399E-2"/>
          <c:w val="0.8391143911439114"/>
          <c:h val="0.8073147516080339"/>
        </c:manualLayout>
      </c:layout>
      <c:areaChart>
        <c:grouping val="standard"/>
        <c:varyColors val="0"/>
        <c:ser>
          <c:idx val="0"/>
          <c:order val="0"/>
          <c:tx>
            <c:strRef>
              <c:f>'January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'January 2022'!$A$4:$A$34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'January 2022'!$B$4:$B$34</c:f>
              <c:numCache>
                <c:formatCode>General</c:formatCode>
                <c:ptCount val="31"/>
                <c:pt idx="0">
                  <c:v>0</c:v>
                </c:pt>
                <c:pt idx="1">
                  <c:v>11.2</c:v>
                </c:pt>
                <c:pt idx="2">
                  <c:v>2.2000000000000002</c:v>
                </c:pt>
                <c:pt idx="3">
                  <c:v>0.4</c:v>
                </c:pt>
                <c:pt idx="4">
                  <c:v>0</c:v>
                </c:pt>
                <c:pt idx="5">
                  <c:v>2.2000000000000002</c:v>
                </c:pt>
                <c:pt idx="6">
                  <c:v>3.6</c:v>
                </c:pt>
                <c:pt idx="7">
                  <c:v>10.8</c:v>
                </c:pt>
                <c:pt idx="8">
                  <c:v>1.2</c:v>
                </c:pt>
                <c:pt idx="9">
                  <c:v>0.4</c:v>
                </c:pt>
                <c:pt idx="10">
                  <c:v>0.4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0.2</c:v>
                </c:pt>
                <c:pt idx="18">
                  <c:v>0.6</c:v>
                </c:pt>
                <c:pt idx="19">
                  <c:v>0.2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0.4</c:v>
                </c:pt>
                <c:pt idx="27">
                  <c:v>0.2</c:v>
                </c:pt>
                <c:pt idx="28">
                  <c:v>0</c:v>
                </c:pt>
                <c:pt idx="29">
                  <c:v>4.2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8-457E-ADCD-2914BBB1C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'January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'January 2022'!$A$4:$A$34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'January 2022'!$E$4:$E$34</c:f>
              <c:numCache>
                <c:formatCode>00.00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F558-457E-ADCD-2914BBB1C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276376"/>
        <c:axId val="1"/>
      </c:barChart>
      <c:catAx>
        <c:axId val="80927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4944652908067545"/>
              <c:y val="0.9648395967002750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3.6900769673959611E-3"/>
              <c:y val="0.12939541127478221"/>
            </c:manualLayout>
          </c:layout>
          <c:overlay val="0"/>
          <c:spPr>
            <a:noFill/>
            <a:ln w="25400">
              <a:noFill/>
            </a:ln>
          </c:spPr>
        </c:title>
        <c:numFmt formatCode="0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276376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0701105021346995"/>
              <c:y val="0.13361475782529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85987797491552"/>
          <c:y val="0.30217816494294764"/>
          <c:w val="7.6995390820049914E-2"/>
          <c:h val="0.260435921678442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November 2022</a:t>
            </a:r>
          </a:p>
        </c:rich>
      </c:tx>
      <c:layout>
        <c:manualLayout>
          <c:xMode val="edge"/>
          <c:yMode val="edge"/>
          <c:x val="0.27507820039321013"/>
          <c:y val="2.4469055189239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795820720195899E-2"/>
          <c:y val="9.5567867036011084E-2"/>
          <c:w val="0.90314164986068957"/>
          <c:h val="0.78116343490304707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'November 2022'!$A$4:$A$34</c:f>
              <c:numCache>
                <c:formatCode>m/d/yyyy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'November 2022'!$H$4:$H$34</c:f>
              <c:numCache>
                <c:formatCode>General</c:formatCode>
                <c:ptCount val="31"/>
                <c:pt idx="0">
                  <c:v>118</c:v>
                </c:pt>
                <c:pt idx="1">
                  <c:v>22</c:v>
                </c:pt>
                <c:pt idx="2">
                  <c:v>8</c:v>
                </c:pt>
                <c:pt idx="3">
                  <c:v>2</c:v>
                </c:pt>
                <c:pt idx="4">
                  <c:v>22</c:v>
                </c:pt>
                <c:pt idx="5">
                  <c:v>8</c:v>
                </c:pt>
                <c:pt idx="6">
                  <c:v>2</c:v>
                </c:pt>
                <c:pt idx="7">
                  <c:v>34</c:v>
                </c:pt>
                <c:pt idx="8">
                  <c:v>14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110</c:v>
                </c:pt>
                <c:pt idx="15">
                  <c:v>0</c:v>
                </c:pt>
                <c:pt idx="16">
                  <c:v>148</c:v>
                </c:pt>
                <c:pt idx="17">
                  <c:v>48</c:v>
                </c:pt>
                <c:pt idx="18">
                  <c:v>4</c:v>
                </c:pt>
                <c:pt idx="19">
                  <c:v>86</c:v>
                </c:pt>
                <c:pt idx="20">
                  <c:v>72</c:v>
                </c:pt>
                <c:pt idx="21">
                  <c:v>2</c:v>
                </c:pt>
                <c:pt idx="22">
                  <c:v>56</c:v>
                </c:pt>
                <c:pt idx="23">
                  <c:v>34</c:v>
                </c:pt>
                <c:pt idx="24">
                  <c:v>14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6-42FB-864A-720A36D74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643016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'November 2022'!$A$4:$A$34</c:f>
              <c:numCache>
                <c:formatCode>m/d/yyyy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'November 2022'!$C$4:$C$34</c:f>
              <c:numCache>
                <c:formatCode>0</c:formatCode>
                <c:ptCount val="31"/>
                <c:pt idx="0">
                  <c:v>462.11</c:v>
                </c:pt>
                <c:pt idx="1">
                  <c:v>431.01</c:v>
                </c:pt>
                <c:pt idx="2">
                  <c:v>609.82000000000005</c:v>
                </c:pt>
                <c:pt idx="3">
                  <c:v>451</c:v>
                </c:pt>
                <c:pt idx="4">
                  <c:v>354.88</c:v>
                </c:pt>
                <c:pt idx="5">
                  <c:v>355.32</c:v>
                </c:pt>
                <c:pt idx="6">
                  <c:v>485.31</c:v>
                </c:pt>
                <c:pt idx="7">
                  <c:v>759.32999999999993</c:v>
                </c:pt>
                <c:pt idx="8">
                  <c:v>531.46</c:v>
                </c:pt>
                <c:pt idx="9">
                  <c:v>474.81</c:v>
                </c:pt>
                <c:pt idx="10">
                  <c:v>423.22</c:v>
                </c:pt>
                <c:pt idx="11">
                  <c:v>308.12</c:v>
                </c:pt>
                <c:pt idx="12">
                  <c:v>400.5</c:v>
                </c:pt>
                <c:pt idx="13">
                  <c:v>557.91999999999996</c:v>
                </c:pt>
                <c:pt idx="14">
                  <c:v>548.81999999999994</c:v>
                </c:pt>
                <c:pt idx="15">
                  <c:v>563.4</c:v>
                </c:pt>
                <c:pt idx="16">
                  <c:v>492.27</c:v>
                </c:pt>
                <c:pt idx="17">
                  <c:v>455.67</c:v>
                </c:pt>
                <c:pt idx="18">
                  <c:v>288.91999999999996</c:v>
                </c:pt>
                <c:pt idx="19">
                  <c:v>306.23</c:v>
                </c:pt>
                <c:pt idx="20">
                  <c:v>502.95</c:v>
                </c:pt>
                <c:pt idx="21">
                  <c:v>514.18000000000006</c:v>
                </c:pt>
                <c:pt idx="22">
                  <c:v>529.02</c:v>
                </c:pt>
                <c:pt idx="23">
                  <c:v>466.15</c:v>
                </c:pt>
                <c:pt idx="24">
                  <c:v>419.67</c:v>
                </c:pt>
                <c:pt idx="25">
                  <c:v>289.37</c:v>
                </c:pt>
                <c:pt idx="26">
                  <c:v>322.06</c:v>
                </c:pt>
                <c:pt idx="27">
                  <c:v>433.36</c:v>
                </c:pt>
                <c:pt idx="28">
                  <c:v>304.19</c:v>
                </c:pt>
                <c:pt idx="29">
                  <c:v>497.12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A16-42FB-864A-720A36D7433F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'November 2022'!$A$4:$A$34</c:f>
              <c:numCache>
                <c:formatCode>m/d/yyyy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'November 2022'!$D$4:$D$34</c:f>
              <c:numCache>
                <c:formatCode>0</c:formatCode>
                <c:ptCount val="31"/>
                <c:pt idx="0">
                  <c:v>1324.64</c:v>
                </c:pt>
                <c:pt idx="1">
                  <c:v>1084</c:v>
                </c:pt>
                <c:pt idx="2">
                  <c:v>737.99</c:v>
                </c:pt>
                <c:pt idx="3">
                  <c:v>584.41999999999996</c:v>
                </c:pt>
                <c:pt idx="4">
                  <c:v>501.62</c:v>
                </c:pt>
                <c:pt idx="5">
                  <c:v>479.15</c:v>
                </c:pt>
                <c:pt idx="6">
                  <c:v>586.13</c:v>
                </c:pt>
                <c:pt idx="7">
                  <c:v>702.57</c:v>
                </c:pt>
                <c:pt idx="8">
                  <c:v>670.17</c:v>
                </c:pt>
                <c:pt idx="9">
                  <c:v>649.66</c:v>
                </c:pt>
                <c:pt idx="10">
                  <c:v>522.61</c:v>
                </c:pt>
                <c:pt idx="11">
                  <c:v>380.84</c:v>
                </c:pt>
                <c:pt idx="12">
                  <c:v>446.41</c:v>
                </c:pt>
                <c:pt idx="13">
                  <c:v>591.62</c:v>
                </c:pt>
                <c:pt idx="14">
                  <c:v>940.16</c:v>
                </c:pt>
                <c:pt idx="15">
                  <c:v>725.92</c:v>
                </c:pt>
                <c:pt idx="16">
                  <c:v>1194.8800000000001</c:v>
                </c:pt>
                <c:pt idx="17">
                  <c:v>941.68</c:v>
                </c:pt>
                <c:pt idx="18">
                  <c:v>639.30999999999995</c:v>
                </c:pt>
                <c:pt idx="19">
                  <c:v>869.22</c:v>
                </c:pt>
                <c:pt idx="20">
                  <c:v>1011.72</c:v>
                </c:pt>
                <c:pt idx="21">
                  <c:v>839.41</c:v>
                </c:pt>
                <c:pt idx="22">
                  <c:v>929.26</c:v>
                </c:pt>
                <c:pt idx="23">
                  <c:v>808.66</c:v>
                </c:pt>
                <c:pt idx="24">
                  <c:v>756.28</c:v>
                </c:pt>
                <c:pt idx="25">
                  <c:v>465.82</c:v>
                </c:pt>
                <c:pt idx="26">
                  <c:v>479.05</c:v>
                </c:pt>
                <c:pt idx="27">
                  <c:v>501</c:v>
                </c:pt>
                <c:pt idx="28">
                  <c:v>533.48</c:v>
                </c:pt>
                <c:pt idx="29">
                  <c:v>516.79999999999995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A16-42FB-864A-720A36D74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43016"/>
        <c:axId val="1"/>
      </c:lineChart>
      <c:dateAx>
        <c:axId val="6436430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643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4049115277291628"/>
          <c:y val="0.4396786377312592"/>
          <c:w val="5.0769900127253464E-2"/>
          <c:h val="0.21179637098208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85016286644948E-2"/>
          <c:y val="0.11664303976473579"/>
          <c:w val="0.83843648208469057"/>
          <c:h val="0.75817975847078267"/>
        </c:manualLayout>
      </c:layout>
      <c:areaChart>
        <c:grouping val="standard"/>
        <c:varyColors val="0"/>
        <c:ser>
          <c:idx val="0"/>
          <c:order val="0"/>
          <c:tx>
            <c:strRef>
              <c:f>'November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'November 2022'!$A$4:$A$34</c:f>
              <c:numCache>
                <c:formatCode>m/d/yyyy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'November 2022'!$B$4:$B$34</c:f>
              <c:numCache>
                <c:formatCode>General</c:formatCode>
                <c:ptCount val="31"/>
                <c:pt idx="0">
                  <c:v>11.8</c:v>
                </c:pt>
                <c:pt idx="1">
                  <c:v>2.2000000000000002</c:v>
                </c:pt>
                <c:pt idx="2">
                  <c:v>0.8</c:v>
                </c:pt>
                <c:pt idx="3">
                  <c:v>0.2</c:v>
                </c:pt>
                <c:pt idx="4">
                  <c:v>2.2000000000000002</c:v>
                </c:pt>
                <c:pt idx="5">
                  <c:v>0.8</c:v>
                </c:pt>
                <c:pt idx="6">
                  <c:v>0.2</c:v>
                </c:pt>
                <c:pt idx="7">
                  <c:v>3.4</c:v>
                </c:pt>
                <c:pt idx="8">
                  <c:v>1.4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0</c:v>
                </c:pt>
                <c:pt idx="16">
                  <c:v>14.8</c:v>
                </c:pt>
                <c:pt idx="17">
                  <c:v>4.8</c:v>
                </c:pt>
                <c:pt idx="18">
                  <c:v>0.4</c:v>
                </c:pt>
                <c:pt idx="19">
                  <c:v>8.6</c:v>
                </c:pt>
                <c:pt idx="20">
                  <c:v>7.2</c:v>
                </c:pt>
                <c:pt idx="21">
                  <c:v>0.2</c:v>
                </c:pt>
                <c:pt idx="22">
                  <c:v>5.6</c:v>
                </c:pt>
                <c:pt idx="23">
                  <c:v>3.4</c:v>
                </c:pt>
                <c:pt idx="24">
                  <c:v>1.4</c:v>
                </c:pt>
                <c:pt idx="25">
                  <c:v>0.2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1-43C6-825C-FA22B125B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'November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'November 2022'!$A$4:$A$34</c:f>
              <c:numCache>
                <c:formatCode>m/d/yyyy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'November 2022'!$E$4:$E$34</c:f>
              <c:numCache>
                <c:formatCode>00.00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D3E1-43C6-825C-FA22B125B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570488"/>
        <c:axId val="1"/>
      </c:barChart>
      <c:catAx>
        <c:axId val="63857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4755703613971332"/>
              <c:y val="0.96443866594597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3.2573285659391834E-3"/>
              <c:y val="0.15504988824448893"/>
            </c:manualLayout>
          </c:layout>
          <c:overlay val="0"/>
          <c:spPr>
            <a:noFill/>
            <a:ln w="25400">
              <a:noFill/>
            </a:ln>
          </c:spPr>
        </c:title>
        <c:numFmt formatCode="0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570488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048859928489088"/>
              <c:y val="0.15789490599389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549324944803723"/>
          <c:y val="0.26605510350167266"/>
          <c:w val="6.7937059976684089E-2"/>
          <c:h val="0.26330285013074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December 2022</a:t>
            </a:r>
          </a:p>
        </c:rich>
      </c:tx>
      <c:layout>
        <c:manualLayout>
          <c:xMode val="edge"/>
          <c:yMode val="edge"/>
          <c:x val="0.27308474221270967"/>
          <c:y val="2.2130031311460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00099830716268E-2"/>
          <c:y val="9.2669558087987991E-2"/>
          <c:w val="0.87295406188225344"/>
          <c:h val="0.78008404121828701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'December 2022'!$A$4:$A$34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'December 2022'!$H$4:$H$34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62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24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116</c:v>
                </c:pt>
                <c:pt idx="23">
                  <c:v>70</c:v>
                </c:pt>
                <c:pt idx="24">
                  <c:v>58</c:v>
                </c:pt>
                <c:pt idx="25">
                  <c:v>42</c:v>
                </c:pt>
                <c:pt idx="26">
                  <c:v>70</c:v>
                </c:pt>
                <c:pt idx="27">
                  <c:v>58</c:v>
                </c:pt>
                <c:pt idx="28">
                  <c:v>16</c:v>
                </c:pt>
                <c:pt idx="29">
                  <c:v>16</c:v>
                </c:pt>
                <c:pt idx="30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B-47D4-9193-ECFC1A30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817056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'December 2022'!$A$4:$A$34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'December 2022'!$C$4:$C$34</c:f>
              <c:numCache>
                <c:formatCode>0</c:formatCode>
                <c:ptCount val="31"/>
                <c:pt idx="0">
                  <c:v>491.24</c:v>
                </c:pt>
                <c:pt idx="1">
                  <c:v>434.28</c:v>
                </c:pt>
                <c:pt idx="2">
                  <c:v>326.95999999999998</c:v>
                </c:pt>
                <c:pt idx="3">
                  <c:v>352.92</c:v>
                </c:pt>
                <c:pt idx="4">
                  <c:v>444.9</c:v>
                </c:pt>
                <c:pt idx="5">
                  <c:v>580.29</c:v>
                </c:pt>
                <c:pt idx="6">
                  <c:v>522.13</c:v>
                </c:pt>
                <c:pt idx="7">
                  <c:v>518.22</c:v>
                </c:pt>
                <c:pt idx="8">
                  <c:v>378.67</c:v>
                </c:pt>
                <c:pt idx="9">
                  <c:v>252.12</c:v>
                </c:pt>
                <c:pt idx="10">
                  <c:v>218.1</c:v>
                </c:pt>
                <c:pt idx="11">
                  <c:v>342.61</c:v>
                </c:pt>
                <c:pt idx="12">
                  <c:v>403.87</c:v>
                </c:pt>
                <c:pt idx="13">
                  <c:v>376.94000000000005</c:v>
                </c:pt>
                <c:pt idx="14">
                  <c:v>411.86</c:v>
                </c:pt>
                <c:pt idx="15">
                  <c:v>410.25</c:v>
                </c:pt>
                <c:pt idx="16">
                  <c:v>378.42</c:v>
                </c:pt>
                <c:pt idx="17">
                  <c:v>420.55</c:v>
                </c:pt>
                <c:pt idx="18">
                  <c:v>418.03999999999996</c:v>
                </c:pt>
                <c:pt idx="19">
                  <c:v>447.53</c:v>
                </c:pt>
                <c:pt idx="20">
                  <c:v>402.3</c:v>
                </c:pt>
                <c:pt idx="21">
                  <c:v>303.12</c:v>
                </c:pt>
                <c:pt idx="22">
                  <c:v>103.42</c:v>
                </c:pt>
                <c:pt idx="23">
                  <c:v>204.59</c:v>
                </c:pt>
                <c:pt idx="24">
                  <c:v>152.97</c:v>
                </c:pt>
                <c:pt idx="25">
                  <c:v>139.43</c:v>
                </c:pt>
                <c:pt idx="26">
                  <c:v>197.15</c:v>
                </c:pt>
                <c:pt idx="27">
                  <c:v>147.04</c:v>
                </c:pt>
                <c:pt idx="28">
                  <c:v>140.28</c:v>
                </c:pt>
                <c:pt idx="29">
                  <c:v>158.13</c:v>
                </c:pt>
                <c:pt idx="30">
                  <c:v>134.62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72B-47D4-9193-ECFC1A3012D1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'December 2022'!$A$4:$A$34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'December 2022'!$D$4:$D$34</c:f>
              <c:numCache>
                <c:formatCode>0</c:formatCode>
                <c:ptCount val="31"/>
                <c:pt idx="0">
                  <c:v>633.97</c:v>
                </c:pt>
                <c:pt idx="1">
                  <c:v>452.89</c:v>
                </c:pt>
                <c:pt idx="2">
                  <c:v>320.95</c:v>
                </c:pt>
                <c:pt idx="3">
                  <c:v>346.72</c:v>
                </c:pt>
                <c:pt idx="4">
                  <c:v>437.79</c:v>
                </c:pt>
                <c:pt idx="5">
                  <c:v>540.58000000000004</c:v>
                </c:pt>
                <c:pt idx="6">
                  <c:v>490.89</c:v>
                </c:pt>
                <c:pt idx="7">
                  <c:v>488.55</c:v>
                </c:pt>
                <c:pt idx="8">
                  <c:v>359.88</c:v>
                </c:pt>
                <c:pt idx="9">
                  <c:v>345.26</c:v>
                </c:pt>
                <c:pt idx="10">
                  <c:v>292.08</c:v>
                </c:pt>
                <c:pt idx="11">
                  <c:v>368.83</c:v>
                </c:pt>
                <c:pt idx="12">
                  <c:v>435.01</c:v>
                </c:pt>
                <c:pt idx="13">
                  <c:v>359.42</c:v>
                </c:pt>
                <c:pt idx="14">
                  <c:v>320.52</c:v>
                </c:pt>
                <c:pt idx="15">
                  <c:v>310.20999999999998</c:v>
                </c:pt>
                <c:pt idx="16">
                  <c:v>218.33</c:v>
                </c:pt>
                <c:pt idx="17">
                  <c:v>260.93</c:v>
                </c:pt>
                <c:pt idx="18">
                  <c:v>697.36</c:v>
                </c:pt>
                <c:pt idx="19">
                  <c:v>526.32000000000005</c:v>
                </c:pt>
                <c:pt idx="20">
                  <c:v>553.25</c:v>
                </c:pt>
                <c:pt idx="21">
                  <c:v>356.74</c:v>
                </c:pt>
                <c:pt idx="22">
                  <c:v>606.99</c:v>
                </c:pt>
                <c:pt idx="23">
                  <c:v>675.61</c:v>
                </c:pt>
                <c:pt idx="24">
                  <c:v>731.93</c:v>
                </c:pt>
                <c:pt idx="25">
                  <c:v>901.98</c:v>
                </c:pt>
                <c:pt idx="26">
                  <c:v>931</c:v>
                </c:pt>
                <c:pt idx="27">
                  <c:v>28</c:v>
                </c:pt>
                <c:pt idx="28">
                  <c:v>691.88</c:v>
                </c:pt>
                <c:pt idx="29">
                  <c:v>415.02</c:v>
                </c:pt>
                <c:pt idx="30">
                  <c:v>1291.8900000000001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72B-47D4-9193-ECFC1A30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817056"/>
        <c:axId val="1"/>
      </c:lineChart>
      <c:dateAx>
        <c:axId val="8058170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817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4004994076488557"/>
          <c:y val="0.4826054543001782"/>
          <c:w val="4.9958371787067746E-2"/>
          <c:h val="0.21141867185447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93941579091221E-2"/>
          <c:y val="0.11303191489361702"/>
          <c:w val="0.83932097310561327"/>
          <c:h val="0.79521276595744683"/>
        </c:manualLayout>
      </c:layout>
      <c:areaChart>
        <c:grouping val="standard"/>
        <c:varyColors val="0"/>
        <c:ser>
          <c:idx val="0"/>
          <c:order val="0"/>
          <c:tx>
            <c:strRef>
              <c:f>'December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'December 2022'!$A$4:$A$34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'December 2022'!$B$4:$B$34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</c:v>
                </c:pt>
                <c:pt idx="9">
                  <c:v>6.2</c:v>
                </c:pt>
                <c:pt idx="10">
                  <c:v>0.4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</c:v>
                </c:pt>
                <c:pt idx="16">
                  <c:v>0</c:v>
                </c:pt>
                <c:pt idx="17">
                  <c:v>2.4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7</c:v>
                </c:pt>
                <c:pt idx="24">
                  <c:v>5.8</c:v>
                </c:pt>
                <c:pt idx="25">
                  <c:v>4.2</c:v>
                </c:pt>
                <c:pt idx="26">
                  <c:v>7</c:v>
                </c:pt>
                <c:pt idx="27">
                  <c:v>5.8</c:v>
                </c:pt>
                <c:pt idx="28">
                  <c:v>1.6</c:v>
                </c:pt>
                <c:pt idx="29">
                  <c:v>1.6</c:v>
                </c:pt>
                <c:pt idx="30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B-4373-BFF9-011CB3C0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'December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'December 2022'!$A$4:$A$34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'December 2022'!$E$4:$E$34</c:f>
              <c:numCache>
                <c:formatCode>00.00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32AB-4373-BFF9-011CB3C0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819352"/>
        <c:axId val="1"/>
      </c:barChart>
      <c:catAx>
        <c:axId val="805819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6048347501338449"/>
              <c:y val="0.9667552777739871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1.5022851621159296E-2"/>
              <c:y val="0.15824465399364074"/>
            </c:manualLayout>
          </c:layout>
          <c:overlay val="0"/>
          <c:spPr>
            <a:noFill/>
            <a:ln w="25400">
              <a:noFill/>
            </a:ln>
          </c:spPr>
        </c:title>
        <c:numFmt formatCode="0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819352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183542915344538"/>
              <c:y val="0.16356377679826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113011060184634"/>
          <c:y val="0.30017194557785998"/>
          <c:w val="6.8106384090048433E-2"/>
          <c:h val="0.246140913494998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2022 Monthly Water Input and Discharge Comparisons (m3) - Samlesbury Site </a:t>
            </a:r>
          </a:p>
        </c:rich>
      </c:tx>
      <c:layout>
        <c:manualLayout>
          <c:xMode val="edge"/>
          <c:yMode val="edge"/>
          <c:x val="0.21401872116777121"/>
          <c:y val="2.73224496082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74766355140186E-2"/>
          <c:y val="0.10746831502645973"/>
          <c:w val="0.87476635514018697"/>
          <c:h val="0.77231467069862592"/>
        </c:manualLayout>
      </c:layout>
      <c:barChart>
        <c:barDir val="col"/>
        <c:grouping val="clustered"/>
        <c:varyColors val="0"/>
        <c:ser>
          <c:idx val="1"/>
          <c:order val="0"/>
          <c:tx>
            <c:v>Water Input (m3)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'Annual 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'Annual '!$B$4:$B$15</c:f>
              <c:numCache>
                <c:formatCode>0</c:formatCode>
                <c:ptCount val="12"/>
                <c:pt idx="0">
                  <c:v>11667.87</c:v>
                </c:pt>
                <c:pt idx="1">
                  <c:v>10106.529999999999</c:v>
                </c:pt>
                <c:pt idx="2">
                  <c:v>12067.01</c:v>
                </c:pt>
                <c:pt idx="3">
                  <c:v>10305.92</c:v>
                </c:pt>
                <c:pt idx="4">
                  <c:v>10707.059999999998</c:v>
                </c:pt>
                <c:pt idx="5">
                  <c:v>9159.8889999999992</c:v>
                </c:pt>
                <c:pt idx="6">
                  <c:v>9707.2699999999986</c:v>
                </c:pt>
                <c:pt idx="7">
                  <c:v>13301.650000000001</c:v>
                </c:pt>
                <c:pt idx="8">
                  <c:v>14732.629999999997</c:v>
                </c:pt>
                <c:pt idx="9">
                  <c:v>14706.7</c:v>
                </c:pt>
                <c:pt idx="10">
                  <c:v>13538.190000000002</c:v>
                </c:pt>
                <c:pt idx="11">
                  <c:v>10212.950000000001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F-4A9E-AA5B-0A501C611623}"/>
            </c:ext>
          </c:extLst>
        </c:ser>
        <c:ser>
          <c:idx val="2"/>
          <c:order val="1"/>
          <c:tx>
            <c:v>Foul Output (m3)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'Annual 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'Annual '!$C$4:$C$15</c:f>
              <c:numCache>
                <c:formatCode>0</c:formatCode>
                <c:ptCount val="12"/>
                <c:pt idx="0">
                  <c:v>14691.95</c:v>
                </c:pt>
                <c:pt idx="1">
                  <c:v>21522.57</c:v>
                </c:pt>
                <c:pt idx="2">
                  <c:v>12911.41</c:v>
                </c:pt>
                <c:pt idx="3">
                  <c:v>11327.42</c:v>
                </c:pt>
                <c:pt idx="4">
                  <c:v>13075.439999999999</c:v>
                </c:pt>
                <c:pt idx="5">
                  <c:v>10462.129999999996</c:v>
                </c:pt>
                <c:pt idx="6">
                  <c:v>10116.459999999999</c:v>
                </c:pt>
                <c:pt idx="7">
                  <c:v>14023.420000000002</c:v>
                </c:pt>
                <c:pt idx="8">
                  <c:v>14996.47</c:v>
                </c:pt>
                <c:pt idx="9">
                  <c:v>20267.670000000002</c:v>
                </c:pt>
                <c:pt idx="10">
                  <c:v>21414.479999999996</c:v>
                </c:pt>
                <c:pt idx="11">
                  <c:v>15390.779999999999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F-4A9E-AA5B-0A501C611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401776"/>
        <c:axId val="1"/>
      </c:barChart>
      <c:catAx>
        <c:axId val="64340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40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3302905041863682"/>
          <c:y val="0.54770864216545057"/>
          <c:w val="5.9868031112432551E-2"/>
          <c:h val="0.27385441734208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2022 Average Daily Input and Discharge Comparisons (m3) - Samlesbury Site </a:t>
            </a:r>
          </a:p>
        </c:rich>
      </c:tx>
      <c:layout>
        <c:manualLayout>
          <c:xMode val="edge"/>
          <c:yMode val="edge"/>
          <c:x val="0.24859809851407377"/>
          <c:y val="2.549026108578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63551401869161E-2"/>
          <c:y val="0.10000019148320979"/>
          <c:w val="0.88504672897196257"/>
          <c:h val="0.77058971084120487"/>
        </c:manualLayout>
      </c:layout>
      <c:barChart>
        <c:barDir val="col"/>
        <c:grouping val="clustered"/>
        <c:varyColors val="0"/>
        <c:ser>
          <c:idx val="1"/>
          <c:order val="0"/>
          <c:tx>
            <c:v>Water Input (m3)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'Annual 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'Annual '!$D$4:$D$15</c:f>
              <c:numCache>
                <c:formatCode>0</c:formatCode>
                <c:ptCount val="12"/>
                <c:pt idx="0">
                  <c:v>376.3829032258065</c:v>
                </c:pt>
                <c:pt idx="1">
                  <c:v>360.94749999999993</c:v>
                </c:pt>
                <c:pt idx="2">
                  <c:v>389.25838709677419</c:v>
                </c:pt>
                <c:pt idx="3">
                  <c:v>343.53066666666666</c:v>
                </c:pt>
                <c:pt idx="4">
                  <c:v>345.38903225806445</c:v>
                </c:pt>
                <c:pt idx="5">
                  <c:v>305.32963333333333</c:v>
                </c:pt>
                <c:pt idx="6">
                  <c:v>313.1377419354838</c:v>
                </c:pt>
                <c:pt idx="7">
                  <c:v>429.08548387096778</c:v>
                </c:pt>
                <c:pt idx="8">
                  <c:v>491.08766666666656</c:v>
                </c:pt>
                <c:pt idx="9">
                  <c:v>474.40967741935486</c:v>
                </c:pt>
                <c:pt idx="10">
                  <c:v>451.27300000000008</c:v>
                </c:pt>
                <c:pt idx="11">
                  <c:v>329.45000000000005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5-415D-8BF8-C23D147A374A}"/>
            </c:ext>
          </c:extLst>
        </c:ser>
        <c:ser>
          <c:idx val="2"/>
          <c:order val="1"/>
          <c:tx>
            <c:v>Foul Output (m3)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'Annual 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'Annual '!$F$4:$F$15</c:f>
              <c:numCache>
                <c:formatCode>0</c:formatCode>
                <c:ptCount val="12"/>
                <c:pt idx="0">
                  <c:v>473.93387096774194</c:v>
                </c:pt>
                <c:pt idx="1">
                  <c:v>768.66321428571428</c:v>
                </c:pt>
                <c:pt idx="2">
                  <c:v>416.49709677419355</c:v>
                </c:pt>
                <c:pt idx="3">
                  <c:v>377.58066666666667</c:v>
                </c:pt>
                <c:pt idx="4">
                  <c:v>421.78838709677416</c:v>
                </c:pt>
                <c:pt idx="5">
                  <c:v>348.73766666666654</c:v>
                </c:pt>
                <c:pt idx="6">
                  <c:v>326.33741935483869</c:v>
                </c:pt>
                <c:pt idx="7">
                  <c:v>452.36838709677426</c:v>
                </c:pt>
                <c:pt idx="8">
                  <c:v>499.88233333333329</c:v>
                </c:pt>
                <c:pt idx="9">
                  <c:v>653.79580645161298</c:v>
                </c:pt>
                <c:pt idx="10">
                  <c:v>713.81599999999992</c:v>
                </c:pt>
                <c:pt idx="11">
                  <c:v>496.47677419354835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5-415D-8BF8-C23D147A3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400136"/>
        <c:axId val="1"/>
      </c:barChart>
      <c:catAx>
        <c:axId val="64340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400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3505844258790405"/>
          <c:y val="0.50800062163282222"/>
          <c:w val="5.7838705183206551E-2"/>
          <c:h val="0.286667012018234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2022 Rainfall Data (mm) - Samlesbury Site Rain Gauge
</a:t>
            </a:r>
          </a:p>
        </c:rich>
      </c:tx>
      <c:layout>
        <c:manualLayout>
          <c:xMode val="edge"/>
          <c:yMode val="edge"/>
          <c:x val="0.32369421372602647"/>
          <c:y val="2.57936399760948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843303552111065E-2"/>
          <c:y val="9.9206541431325623E-2"/>
          <c:w val="0.88899294223748604"/>
          <c:h val="0.76984276150708686"/>
        </c:manualLayout>
      </c:layout>
      <c:barChart>
        <c:barDir val="col"/>
        <c:grouping val="clustered"/>
        <c:varyColors val="0"/>
        <c:ser>
          <c:idx val="1"/>
          <c:order val="0"/>
          <c:tx>
            <c:v>Total Rainfall 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'Annual 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'Annual '!$H$4:$H$15</c:f>
              <c:numCache>
                <c:formatCode>General</c:formatCode>
                <c:ptCount val="12"/>
                <c:pt idx="0">
                  <c:v>40.800000000000018</c:v>
                </c:pt>
                <c:pt idx="1">
                  <c:v>120.80000000000001</c:v>
                </c:pt>
                <c:pt idx="2">
                  <c:v>25.599999999999998</c:v>
                </c:pt>
                <c:pt idx="3">
                  <c:v>30.6</c:v>
                </c:pt>
                <c:pt idx="4">
                  <c:v>64.2</c:v>
                </c:pt>
                <c:pt idx="5">
                  <c:v>43.399999999999991</c:v>
                </c:pt>
                <c:pt idx="6">
                  <c:v>43.6</c:v>
                </c:pt>
                <c:pt idx="7">
                  <c:v>42.8</c:v>
                </c:pt>
                <c:pt idx="8">
                  <c:v>22.4</c:v>
                </c:pt>
                <c:pt idx="9">
                  <c:v>78.600000000000009</c:v>
                </c:pt>
                <c:pt idx="10">
                  <c:v>81.600000000000009</c:v>
                </c:pt>
                <c:pt idx="11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5-4117-A98C-76DE2EA86911}"/>
            </c:ext>
          </c:extLst>
        </c:ser>
        <c:ser>
          <c:idx val="2"/>
          <c:order val="1"/>
          <c:tx>
            <c:v>Avge Rainfall (mm)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'Annual 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'Annual '!$I$4:$I$15</c:f>
              <c:numCache>
                <c:formatCode>0.00</c:formatCode>
                <c:ptCount val="12"/>
                <c:pt idx="0">
                  <c:v>1.3161290322580652</c:v>
                </c:pt>
                <c:pt idx="1">
                  <c:v>4.3142857142857149</c:v>
                </c:pt>
                <c:pt idx="2">
                  <c:v>0.82580645161290311</c:v>
                </c:pt>
                <c:pt idx="3">
                  <c:v>1.02</c:v>
                </c:pt>
                <c:pt idx="4">
                  <c:v>2.0709677419354842</c:v>
                </c:pt>
                <c:pt idx="5">
                  <c:v>1.4466666666666663</c:v>
                </c:pt>
                <c:pt idx="6">
                  <c:v>1.4064516129032258</c:v>
                </c:pt>
                <c:pt idx="7">
                  <c:v>1.3806451612903226</c:v>
                </c:pt>
                <c:pt idx="8">
                  <c:v>0.74666666666666659</c:v>
                </c:pt>
                <c:pt idx="9">
                  <c:v>2.5354838709677421</c:v>
                </c:pt>
                <c:pt idx="10">
                  <c:v>2.72</c:v>
                </c:pt>
                <c:pt idx="11">
                  <c:v>2.5032258064516126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5-4117-A98C-76DE2EA86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613560"/>
        <c:axId val="1"/>
      </c:barChart>
      <c:catAx>
        <c:axId val="645613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46828379085155486"/>
              <c:y val="0.94643048114325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4.6641427591203755E-3"/>
              <c:y val="0.404762783480293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613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3519046865028521"/>
          <c:y val="0.44129611960954951"/>
          <c:w val="5.7721573651556835E-2"/>
          <c:h val="0.29014877800727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2022  Monthly  Water Input - BAE Systems Samlesbury </a:t>
            </a:r>
          </a:p>
        </c:rich>
      </c:tx>
      <c:layout>
        <c:manualLayout>
          <c:xMode val="edge"/>
          <c:yMode val="edge"/>
          <c:x val="0.14361718869648335"/>
          <c:y val="2.7559263150230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55347331775332E-2"/>
          <c:y val="8.464575065144278E-2"/>
          <c:w val="0.86702172696856661"/>
          <c:h val="0.81496141324877469"/>
        </c:manualLayout>
      </c:layout>
      <c:barChart>
        <c:barDir val="col"/>
        <c:grouping val="clustered"/>
        <c:varyColors val="0"/>
        <c:ser>
          <c:idx val="1"/>
          <c:order val="0"/>
          <c:tx>
            <c:v>Water Input Manual (m3)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'Annual '!$J$4:$J$15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5DD-412A-92E8-E9F2B8E9A663}"/>
            </c:ext>
          </c:extLst>
        </c:ser>
        <c:ser>
          <c:idx val="2"/>
          <c:order val="1"/>
          <c:tx>
            <c:v>Water BEMS (m3)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'Annual '!$B$4:$B$15</c:f>
              <c:numCache>
                <c:formatCode>0</c:formatCode>
                <c:ptCount val="12"/>
                <c:pt idx="0">
                  <c:v>11667.87</c:v>
                </c:pt>
                <c:pt idx="1">
                  <c:v>10106.529999999999</c:v>
                </c:pt>
                <c:pt idx="2">
                  <c:v>12067.01</c:v>
                </c:pt>
                <c:pt idx="3">
                  <c:v>10305.92</c:v>
                </c:pt>
                <c:pt idx="4">
                  <c:v>10707.059999999998</c:v>
                </c:pt>
                <c:pt idx="5">
                  <c:v>9159.8889999999992</c:v>
                </c:pt>
                <c:pt idx="6">
                  <c:v>9707.2699999999986</c:v>
                </c:pt>
                <c:pt idx="7">
                  <c:v>13301.650000000001</c:v>
                </c:pt>
                <c:pt idx="8">
                  <c:v>14732.629999999997</c:v>
                </c:pt>
                <c:pt idx="9">
                  <c:v>14706.7</c:v>
                </c:pt>
                <c:pt idx="10">
                  <c:v>13538.190000000002</c:v>
                </c:pt>
                <c:pt idx="11">
                  <c:v>10212.950000000001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D-412A-92E8-E9F2B8E9A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612576"/>
        <c:axId val="1"/>
      </c:barChart>
      <c:catAx>
        <c:axId val="6456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612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2258981711793064"/>
          <c:y val="0.55020106304413408"/>
          <c:w val="7.1780393647977059E-2"/>
          <c:h val="0.29585017526706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2022 Monthly Water Input (Manual Readings) and Foul Discharge Comparisons (m3) - Samlesbury Site </a:t>
            </a:r>
          </a:p>
        </c:rich>
      </c:tx>
      <c:layout>
        <c:manualLayout>
          <c:xMode val="edge"/>
          <c:yMode val="edge"/>
          <c:x val="9.7872376429776364E-2"/>
          <c:y val="1.4519033660938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29820390323921E-2"/>
          <c:y val="0.10889292196007259"/>
          <c:w val="0.85744725391001808"/>
          <c:h val="0.77132486388384758"/>
        </c:manualLayout>
      </c:layout>
      <c:barChart>
        <c:barDir val="col"/>
        <c:grouping val="clustered"/>
        <c:varyColors val="0"/>
        <c:ser>
          <c:idx val="1"/>
          <c:order val="0"/>
          <c:tx>
            <c:v>Water Input Manual (m3)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'Annual 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'Annual '!$J$4:$J$15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D06-444B-8D69-5E4F14D55E4A}"/>
            </c:ext>
          </c:extLst>
        </c:ser>
        <c:ser>
          <c:idx val="2"/>
          <c:order val="1"/>
          <c:tx>
            <c:v>Foul Output (m3)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'Annual 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'Annual '!$C$4:$C$15</c:f>
              <c:numCache>
                <c:formatCode>0</c:formatCode>
                <c:ptCount val="12"/>
                <c:pt idx="0">
                  <c:v>14691.95</c:v>
                </c:pt>
                <c:pt idx="1">
                  <c:v>21522.57</c:v>
                </c:pt>
                <c:pt idx="2">
                  <c:v>12911.41</c:v>
                </c:pt>
                <c:pt idx="3">
                  <c:v>11327.42</c:v>
                </c:pt>
                <c:pt idx="4">
                  <c:v>13075.439999999999</c:v>
                </c:pt>
                <c:pt idx="5">
                  <c:v>10462.129999999996</c:v>
                </c:pt>
                <c:pt idx="6">
                  <c:v>10116.459999999999</c:v>
                </c:pt>
                <c:pt idx="7">
                  <c:v>14023.420000000002</c:v>
                </c:pt>
                <c:pt idx="8">
                  <c:v>14996.47</c:v>
                </c:pt>
                <c:pt idx="9">
                  <c:v>20267.670000000002</c:v>
                </c:pt>
                <c:pt idx="10">
                  <c:v>21414.479999999996</c:v>
                </c:pt>
                <c:pt idx="11">
                  <c:v>15390.779999999999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6-444B-8D69-5E4F14D5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76544"/>
        <c:axId val="1"/>
      </c:barChart>
      <c:catAx>
        <c:axId val="6399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976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2258980555570236"/>
          <c:y val="0.55117171484951244"/>
          <c:w val="7.1780458268774106E-2"/>
          <c:h val="0.272503208996685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numRef>
              <c:f>Sheet1!$A$4:$A$18</c:f>
              <c:numCache>
                <c:formatCode>mmm\-yy</c:formatCode>
                <c:ptCount val="1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</c:numCache>
            </c:numRef>
          </c:cat>
          <c:val>
            <c:numRef>
              <c:f>Sheet1!$B$4:$B$18</c:f>
              <c:numCache>
                <c:formatCode>0</c:formatCode>
                <c:ptCount val="15"/>
                <c:pt idx="0">
                  <c:v>391.7606451612902</c:v>
                </c:pt>
                <c:pt idx="1">
                  <c:v>403.74321428571432</c:v>
                </c:pt>
                <c:pt idx="2">
                  <c:v>399.00870967741929</c:v>
                </c:pt>
                <c:pt idx="3">
                  <c:v>362.18400000000003</c:v>
                </c:pt>
                <c:pt idx="4">
                  <c:v>357.50516129032263</c:v>
                </c:pt>
                <c:pt idx="5">
                  <c:v>330.23333333333335</c:v>
                </c:pt>
                <c:pt idx="6">
                  <c:v>372.97354838709686</c:v>
                </c:pt>
                <c:pt idx="7">
                  <c:v>367.48387096774195</c:v>
                </c:pt>
                <c:pt idx="8">
                  <c:v>369.93333333333334</c:v>
                </c:pt>
                <c:pt idx="9">
                  <c:v>394.25806451612902</c:v>
                </c:pt>
                <c:pt idx="10">
                  <c:v>428.64700000000005</c:v>
                </c:pt>
                <c:pt idx="11">
                  <c:v>311.83870967741933</c:v>
                </c:pt>
                <c:pt idx="12">
                  <c:v>376.3829032258065</c:v>
                </c:pt>
                <c:pt idx="13">
                  <c:v>360.94749999999993</c:v>
                </c:pt>
                <c:pt idx="14">
                  <c:v>389.25838709677419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B-4EE7-B6B1-F6BC4F7B6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74144"/>
        <c:axId val="1"/>
      </c:barChart>
      <c:dateAx>
        <c:axId val="6437741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774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086233172466349"/>
          <c:y val="0.56839696924676864"/>
          <c:w val="3.7634408602150504E-2"/>
          <c:h val="4.0094339622641528E-2"/>
        </c:manualLayout>
      </c:layout>
      <c:overlay val="0"/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February 2022</a:t>
            </a:r>
          </a:p>
        </c:rich>
      </c:tx>
      <c:layout>
        <c:manualLayout>
          <c:xMode val="edge"/>
          <c:yMode val="edge"/>
          <c:x val="0.25367656532414512"/>
          <c:y val="2.6587926509186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05896608562372E-2"/>
          <c:y val="0.11521418020679468"/>
          <c:w val="0.86029442651885146"/>
          <c:h val="0.75480059084194973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'February 2022'!$A$4:$A$31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'February 2022'!$H$4:$H$31</c:f>
              <c:numCache>
                <c:formatCode>General</c:formatCode>
                <c:ptCount val="28"/>
                <c:pt idx="0">
                  <c:v>12</c:v>
                </c:pt>
                <c:pt idx="1">
                  <c:v>6</c:v>
                </c:pt>
                <c:pt idx="2">
                  <c:v>24</c:v>
                </c:pt>
                <c:pt idx="3">
                  <c:v>38</c:v>
                </c:pt>
                <c:pt idx="4">
                  <c:v>60</c:v>
                </c:pt>
                <c:pt idx="5">
                  <c:v>70</c:v>
                </c:pt>
                <c:pt idx="6">
                  <c:v>10</c:v>
                </c:pt>
                <c:pt idx="7">
                  <c:v>148</c:v>
                </c:pt>
                <c:pt idx="8">
                  <c:v>70</c:v>
                </c:pt>
                <c:pt idx="9">
                  <c:v>8</c:v>
                </c:pt>
                <c:pt idx="10">
                  <c:v>4</c:v>
                </c:pt>
                <c:pt idx="11">
                  <c:v>12</c:v>
                </c:pt>
                <c:pt idx="12">
                  <c:v>26</c:v>
                </c:pt>
                <c:pt idx="13">
                  <c:v>30</c:v>
                </c:pt>
                <c:pt idx="14">
                  <c:v>46</c:v>
                </c:pt>
                <c:pt idx="15">
                  <c:v>22</c:v>
                </c:pt>
                <c:pt idx="16">
                  <c:v>20</c:v>
                </c:pt>
                <c:pt idx="17">
                  <c:v>108</c:v>
                </c:pt>
                <c:pt idx="18">
                  <c:v>106</c:v>
                </c:pt>
                <c:pt idx="19">
                  <c:v>104</c:v>
                </c:pt>
                <c:pt idx="20">
                  <c:v>10</c:v>
                </c:pt>
                <c:pt idx="21">
                  <c:v>44</c:v>
                </c:pt>
                <c:pt idx="22">
                  <c:v>42</c:v>
                </c:pt>
                <c:pt idx="23">
                  <c:v>52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0-4F77-AA85-A5D54BA2C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965000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'February 2022'!$A$4:$A$31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'February 2022'!$C$4:$C$31</c:f>
              <c:numCache>
                <c:formatCode>0</c:formatCode>
                <c:ptCount val="28"/>
                <c:pt idx="0">
                  <c:v>507.9</c:v>
                </c:pt>
                <c:pt idx="1">
                  <c:v>498.13</c:v>
                </c:pt>
                <c:pt idx="2">
                  <c:v>371.37</c:v>
                </c:pt>
                <c:pt idx="3">
                  <c:v>420.01</c:v>
                </c:pt>
                <c:pt idx="4">
                  <c:v>290.95</c:v>
                </c:pt>
                <c:pt idx="5">
                  <c:v>292.42</c:v>
                </c:pt>
                <c:pt idx="6">
                  <c:v>324.48</c:v>
                </c:pt>
                <c:pt idx="7">
                  <c:v>507.9</c:v>
                </c:pt>
                <c:pt idx="8">
                  <c:v>498.13</c:v>
                </c:pt>
                <c:pt idx="9">
                  <c:v>371.37</c:v>
                </c:pt>
                <c:pt idx="10">
                  <c:v>420.01</c:v>
                </c:pt>
                <c:pt idx="11">
                  <c:v>290.95</c:v>
                </c:pt>
                <c:pt idx="12">
                  <c:v>292.42</c:v>
                </c:pt>
                <c:pt idx="13">
                  <c:v>324.48</c:v>
                </c:pt>
                <c:pt idx="14">
                  <c:v>302</c:v>
                </c:pt>
                <c:pt idx="15">
                  <c:v>389.72</c:v>
                </c:pt>
                <c:pt idx="16">
                  <c:v>404.6</c:v>
                </c:pt>
                <c:pt idx="17">
                  <c:v>325.11</c:v>
                </c:pt>
                <c:pt idx="18">
                  <c:v>265.86</c:v>
                </c:pt>
                <c:pt idx="19">
                  <c:v>333.65</c:v>
                </c:pt>
                <c:pt idx="20">
                  <c:v>346.02</c:v>
                </c:pt>
                <c:pt idx="21">
                  <c:v>358.34</c:v>
                </c:pt>
                <c:pt idx="22">
                  <c:v>351.31</c:v>
                </c:pt>
                <c:pt idx="23">
                  <c:v>354.53</c:v>
                </c:pt>
                <c:pt idx="24">
                  <c:v>353.96</c:v>
                </c:pt>
                <c:pt idx="25">
                  <c:v>236.08</c:v>
                </c:pt>
                <c:pt idx="26">
                  <c:v>280.01</c:v>
                </c:pt>
                <c:pt idx="27">
                  <c:v>394.82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E0-4F77-AA85-A5D54BA2CA59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'February 2022'!$A$4:$A$31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'February 2022'!$D$4:$D$31</c:f>
              <c:numCache>
                <c:formatCode>0</c:formatCode>
                <c:ptCount val="28"/>
                <c:pt idx="0">
                  <c:v>483.9</c:v>
                </c:pt>
                <c:pt idx="1">
                  <c:v>507</c:v>
                </c:pt>
                <c:pt idx="2">
                  <c:v>452.44</c:v>
                </c:pt>
                <c:pt idx="3">
                  <c:v>514.23</c:v>
                </c:pt>
                <c:pt idx="4">
                  <c:v>519.17999999999995</c:v>
                </c:pt>
                <c:pt idx="5">
                  <c:v>1052.74</c:v>
                </c:pt>
                <c:pt idx="6">
                  <c:v>596.02</c:v>
                </c:pt>
                <c:pt idx="7">
                  <c:v>1001.64</c:v>
                </c:pt>
                <c:pt idx="8">
                  <c:v>2997.63</c:v>
                </c:pt>
                <c:pt idx="9">
                  <c:v>671.31</c:v>
                </c:pt>
                <c:pt idx="10">
                  <c:v>525.33000000000004</c:v>
                </c:pt>
                <c:pt idx="11">
                  <c:v>432.37</c:v>
                </c:pt>
                <c:pt idx="12">
                  <c:v>579.48</c:v>
                </c:pt>
                <c:pt idx="13">
                  <c:v>721.68</c:v>
                </c:pt>
                <c:pt idx="14">
                  <c:v>850.1</c:v>
                </c:pt>
                <c:pt idx="15">
                  <c:v>719.51</c:v>
                </c:pt>
                <c:pt idx="16">
                  <c:v>594.01</c:v>
                </c:pt>
                <c:pt idx="17">
                  <c:v>1002.11</c:v>
                </c:pt>
                <c:pt idx="18">
                  <c:v>998.45</c:v>
                </c:pt>
                <c:pt idx="19">
                  <c:v>1517.21</c:v>
                </c:pt>
                <c:pt idx="20">
                  <c:v>663.55</c:v>
                </c:pt>
                <c:pt idx="21">
                  <c:v>637.39</c:v>
                </c:pt>
                <c:pt idx="22">
                  <c:v>575.46</c:v>
                </c:pt>
                <c:pt idx="23" formatCode="General">
                  <c:v>775.01</c:v>
                </c:pt>
                <c:pt idx="24" formatCode="General">
                  <c:v>574.12</c:v>
                </c:pt>
                <c:pt idx="25" formatCode="General">
                  <c:v>360.45</c:v>
                </c:pt>
                <c:pt idx="26" formatCode="General">
                  <c:v>330.1</c:v>
                </c:pt>
                <c:pt idx="27" formatCode="General">
                  <c:v>870.15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9E0-4F77-AA85-A5D54BA2C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65000"/>
        <c:axId val="1"/>
      </c:lineChart>
      <c:dateAx>
        <c:axId val="64696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5955899621944168"/>
              <c:y val="0.96307238329312883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Quantity</a:t>
                </a:r>
              </a:p>
            </c:rich>
          </c:tx>
          <c:layout>
            <c:manualLayout>
              <c:xMode val="edge"/>
              <c:yMode val="edge"/>
              <c:x val="3.6764548891416626E-3"/>
              <c:y val="0.45642543959461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965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1436648960254441"/>
          <c:y val="0.36415684311137408"/>
          <c:w val="5.521764898602266E-2"/>
          <c:h val="0.22592978623336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Monthly consumption</c:v>
                </c:pt>
              </c:strCache>
            </c:strRef>
          </c:tx>
          <c:invertIfNegative val="0"/>
          <c:cat>
            <c:strRef>
              <c:f>Sheet2!$A$2:$A$13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Sheet2!$B$2:$B$13</c:f>
              <c:numCache>
                <c:formatCode>General</c:formatCode>
                <c:ptCount val="12"/>
                <c:pt idx="0">
                  <c:v>11808.659999999998</c:v>
                </c:pt>
                <c:pt idx="1">
                  <c:v>12346.79</c:v>
                </c:pt>
                <c:pt idx="2">
                  <c:v>13145.82</c:v>
                </c:pt>
                <c:pt idx="3">
                  <c:v>11515.080000000004</c:v>
                </c:pt>
                <c:pt idx="4">
                  <c:v>11652.859999999999</c:v>
                </c:pt>
                <c:pt idx="5">
                  <c:v>10220.220000000001</c:v>
                </c:pt>
                <c:pt idx="6">
                  <c:v>15081.419999999996</c:v>
                </c:pt>
                <c:pt idx="7">
                  <c:v>11393.570000000003</c:v>
                </c:pt>
                <c:pt idx="8">
                  <c:v>11097.769999999997</c:v>
                </c:pt>
                <c:pt idx="9">
                  <c:v>12023.35</c:v>
                </c:pt>
                <c:pt idx="10">
                  <c:v>11635.710000000003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F-4F94-A1A3-80B37D4778D0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Cumulative (inc leaks)</c:v>
                </c:pt>
              </c:strCache>
            </c:strRef>
          </c:tx>
          <c:invertIfNegative val="0"/>
          <c:cat>
            <c:strRef>
              <c:f>Sheet2!$A$2:$A$13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Sheet2!$C$2:$C$13</c:f>
              <c:numCache>
                <c:formatCode>General</c:formatCode>
                <c:ptCount val="12"/>
                <c:pt idx="0">
                  <c:v>11808.659999999998</c:v>
                </c:pt>
                <c:pt idx="1">
                  <c:v>24155.449999999997</c:v>
                </c:pt>
                <c:pt idx="2">
                  <c:v>37301.269999999997</c:v>
                </c:pt>
                <c:pt idx="3">
                  <c:v>48816.35</c:v>
                </c:pt>
                <c:pt idx="4">
                  <c:v>60469.21</c:v>
                </c:pt>
                <c:pt idx="5">
                  <c:v>70689.429999999993</c:v>
                </c:pt>
                <c:pt idx="6">
                  <c:v>85770.849999999991</c:v>
                </c:pt>
                <c:pt idx="7">
                  <c:v>97164.42</c:v>
                </c:pt>
                <c:pt idx="8">
                  <c:v>108262.19</c:v>
                </c:pt>
                <c:pt idx="9">
                  <c:v>120285.54000000001</c:v>
                </c:pt>
                <c:pt idx="10">
                  <c:v>131921.25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F-4F94-A1A3-80B37D4778D0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Cumulative (if no leakage)</c:v>
                </c:pt>
              </c:strCache>
            </c:strRef>
          </c:tx>
          <c:invertIfNegative val="0"/>
          <c:cat>
            <c:strRef>
              <c:f>Sheet2!$A$2:$A$13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Sheet2!$D$2:$D$13</c:f>
              <c:numCache>
                <c:formatCode>General</c:formatCode>
                <c:ptCount val="12"/>
                <c:pt idx="0">
                  <c:v>11808.659999999998</c:v>
                </c:pt>
                <c:pt idx="1">
                  <c:v>23775.449999999997</c:v>
                </c:pt>
                <c:pt idx="2">
                  <c:v>36541.269999999997</c:v>
                </c:pt>
                <c:pt idx="3">
                  <c:v>47676.35</c:v>
                </c:pt>
                <c:pt idx="4">
                  <c:v>58949.21</c:v>
                </c:pt>
                <c:pt idx="5">
                  <c:v>69169.429999999993</c:v>
                </c:pt>
                <c:pt idx="6">
                  <c:v>81550.849999999991</c:v>
                </c:pt>
                <c:pt idx="7">
                  <c:v>92044.42</c:v>
                </c:pt>
                <c:pt idx="8">
                  <c:v>103142.19</c:v>
                </c:pt>
                <c:pt idx="9">
                  <c:v>114365.54000000001</c:v>
                </c:pt>
                <c:pt idx="10">
                  <c:v>126001.25000000001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F-4F94-A1A3-80B37D477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71520"/>
        <c:axId val="1"/>
      </c:barChart>
      <c:catAx>
        <c:axId val="6437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77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078205502090027"/>
          <c:y val="0.44628151233161967"/>
          <c:w val="6.5843621399176988E-2"/>
          <c:h val="8.4297520661156977E-2"/>
        </c:manualLayout>
      </c:layout>
      <c:overlay val="0"/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Monthly consumption</c:v>
                </c:pt>
              </c:strCache>
            </c:strRef>
          </c:tx>
          <c:marker>
            <c:symbol val="none"/>
          </c:marker>
          <c:cat>
            <c:strRef>
              <c:f>Sheet2!$A$2:$A$13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Sheet2!$B$2:$B$13</c:f>
              <c:numCache>
                <c:formatCode>General</c:formatCode>
                <c:ptCount val="12"/>
                <c:pt idx="0">
                  <c:v>11808.659999999998</c:v>
                </c:pt>
                <c:pt idx="1">
                  <c:v>12346.79</c:v>
                </c:pt>
                <c:pt idx="2">
                  <c:v>13145.82</c:v>
                </c:pt>
                <c:pt idx="3">
                  <c:v>11515.080000000004</c:v>
                </c:pt>
                <c:pt idx="4">
                  <c:v>11652.859999999999</c:v>
                </c:pt>
                <c:pt idx="5">
                  <c:v>10220.220000000001</c:v>
                </c:pt>
                <c:pt idx="6">
                  <c:v>15081.419999999996</c:v>
                </c:pt>
                <c:pt idx="7">
                  <c:v>11393.570000000003</c:v>
                </c:pt>
                <c:pt idx="8">
                  <c:v>11097.769999999997</c:v>
                </c:pt>
                <c:pt idx="9">
                  <c:v>12023.35</c:v>
                </c:pt>
                <c:pt idx="10">
                  <c:v>11635.710000000003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B5-46C3-B9BA-92BE2B2F2EEA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Cumulative (inc leaks)</c:v>
                </c:pt>
              </c:strCache>
            </c:strRef>
          </c:tx>
          <c:marker>
            <c:symbol val="none"/>
          </c:marker>
          <c:cat>
            <c:strRef>
              <c:f>Sheet2!$A$2:$A$13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Sheet2!$C$2:$C$13</c:f>
              <c:numCache>
                <c:formatCode>General</c:formatCode>
                <c:ptCount val="12"/>
                <c:pt idx="0">
                  <c:v>11808.659999999998</c:v>
                </c:pt>
                <c:pt idx="1">
                  <c:v>24155.449999999997</c:v>
                </c:pt>
                <c:pt idx="2">
                  <c:v>37301.269999999997</c:v>
                </c:pt>
                <c:pt idx="3">
                  <c:v>48816.35</c:v>
                </c:pt>
                <c:pt idx="4">
                  <c:v>60469.21</c:v>
                </c:pt>
                <c:pt idx="5">
                  <c:v>70689.429999999993</c:v>
                </c:pt>
                <c:pt idx="6">
                  <c:v>85770.849999999991</c:v>
                </c:pt>
                <c:pt idx="7">
                  <c:v>97164.42</c:v>
                </c:pt>
                <c:pt idx="8">
                  <c:v>108262.19</c:v>
                </c:pt>
                <c:pt idx="9">
                  <c:v>120285.54000000001</c:v>
                </c:pt>
                <c:pt idx="10">
                  <c:v>131921.25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5-46C3-B9BA-92BE2B2F2EEA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Cumulative (if no leakage)</c:v>
                </c:pt>
              </c:strCache>
            </c:strRef>
          </c:tx>
          <c:marker>
            <c:symbol val="none"/>
          </c:marker>
          <c:cat>
            <c:strRef>
              <c:f>Sheet2!$A$2:$A$13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Sheet2!$D$2:$D$13</c:f>
              <c:numCache>
                <c:formatCode>General</c:formatCode>
                <c:ptCount val="12"/>
                <c:pt idx="0">
                  <c:v>11808.659999999998</c:v>
                </c:pt>
                <c:pt idx="1">
                  <c:v>23775.449999999997</c:v>
                </c:pt>
                <c:pt idx="2">
                  <c:v>36541.269999999997</c:v>
                </c:pt>
                <c:pt idx="3">
                  <c:v>47676.35</c:v>
                </c:pt>
                <c:pt idx="4">
                  <c:v>58949.21</c:v>
                </c:pt>
                <c:pt idx="5">
                  <c:v>69169.429999999993</c:v>
                </c:pt>
                <c:pt idx="6">
                  <c:v>81550.849999999991</c:v>
                </c:pt>
                <c:pt idx="7">
                  <c:v>92044.42</c:v>
                </c:pt>
                <c:pt idx="8">
                  <c:v>103142.19</c:v>
                </c:pt>
                <c:pt idx="9">
                  <c:v>114365.54000000001</c:v>
                </c:pt>
                <c:pt idx="10">
                  <c:v>126001.25000000001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B5-46C3-B9BA-92BE2B2F2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765616"/>
        <c:axId val="1"/>
      </c:lineChart>
      <c:catAx>
        <c:axId val="64376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76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94466316710414"/>
          <c:y val="0.42452867330262961"/>
          <c:w val="0.14722222222222225"/>
          <c:h val="0.12028301886792453"/>
        </c:manualLayout>
      </c:layout>
      <c:overlay val="0"/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Rainfall!$A$4:$A$99</c:f>
              <c:numCache>
                <c:formatCode>mmm\-yy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Rainfall!$B$4:$B$99</c:f>
              <c:numCache>
                <c:formatCode>General</c:formatCode>
                <c:ptCount val="96"/>
                <c:pt idx="0">
                  <c:v>83</c:v>
                </c:pt>
                <c:pt idx="1">
                  <c:v>20.91</c:v>
                </c:pt>
                <c:pt idx="2">
                  <c:v>44.509999999999991</c:v>
                </c:pt>
                <c:pt idx="3">
                  <c:v>41.300000000000004</c:v>
                </c:pt>
                <c:pt idx="4">
                  <c:v>75.110000000000014</c:v>
                </c:pt>
                <c:pt idx="5">
                  <c:v>51.68</c:v>
                </c:pt>
                <c:pt idx="6">
                  <c:v>159.61999999999998</c:v>
                </c:pt>
                <c:pt idx="7">
                  <c:v>105.01</c:v>
                </c:pt>
                <c:pt idx="8">
                  <c:v>46.3</c:v>
                </c:pt>
                <c:pt idx="9">
                  <c:v>45.9</c:v>
                </c:pt>
                <c:pt idx="10">
                  <c:v>189</c:v>
                </c:pt>
                <c:pt idx="11">
                  <c:v>78.3</c:v>
                </c:pt>
                <c:pt idx="12">
                  <c:v>61.649999999999991</c:v>
                </c:pt>
                <c:pt idx="13">
                  <c:v>56.600000000000009</c:v>
                </c:pt>
                <c:pt idx="14">
                  <c:v>59.8</c:v>
                </c:pt>
                <c:pt idx="15">
                  <c:v>15.6</c:v>
                </c:pt>
                <c:pt idx="16">
                  <c:v>21.430000000000003</c:v>
                </c:pt>
                <c:pt idx="17">
                  <c:v>29.4</c:v>
                </c:pt>
                <c:pt idx="18">
                  <c:v>140.60000000000002</c:v>
                </c:pt>
                <c:pt idx="19">
                  <c:v>92.2</c:v>
                </c:pt>
                <c:pt idx="20">
                  <c:v>146.19999999999996</c:v>
                </c:pt>
                <c:pt idx="21">
                  <c:v>69.600000000000023</c:v>
                </c:pt>
                <c:pt idx="22">
                  <c:v>95.399999999999991</c:v>
                </c:pt>
                <c:pt idx="23">
                  <c:v>28.4</c:v>
                </c:pt>
                <c:pt idx="24">
                  <c:v>50.000000000000007</c:v>
                </c:pt>
                <c:pt idx="25">
                  <c:v>116</c:v>
                </c:pt>
                <c:pt idx="26">
                  <c:v>22.4</c:v>
                </c:pt>
                <c:pt idx="27">
                  <c:v>23.4</c:v>
                </c:pt>
                <c:pt idx="28">
                  <c:v>64.600000000000009</c:v>
                </c:pt>
                <c:pt idx="29">
                  <c:v>46.4</c:v>
                </c:pt>
                <c:pt idx="30">
                  <c:v>77.2</c:v>
                </c:pt>
                <c:pt idx="31">
                  <c:v>86.200000000000017</c:v>
                </c:pt>
                <c:pt idx="32">
                  <c:v>91.000000000000028</c:v>
                </c:pt>
                <c:pt idx="33">
                  <c:v>86.4</c:v>
                </c:pt>
                <c:pt idx="34">
                  <c:v>42.8</c:v>
                </c:pt>
                <c:pt idx="35">
                  <c:v>145.4</c:v>
                </c:pt>
                <c:pt idx="36">
                  <c:v>77</c:v>
                </c:pt>
                <c:pt idx="37">
                  <c:v>48.399999999999991</c:v>
                </c:pt>
                <c:pt idx="38">
                  <c:v>12.2</c:v>
                </c:pt>
                <c:pt idx="39">
                  <c:v>70.399999999999991</c:v>
                </c:pt>
                <c:pt idx="40">
                  <c:v>47.600000000000009</c:v>
                </c:pt>
                <c:pt idx="41">
                  <c:v>139.80000000000001</c:v>
                </c:pt>
                <c:pt idx="42">
                  <c:v>85</c:v>
                </c:pt>
                <c:pt idx="43">
                  <c:v>96.600000000000023</c:v>
                </c:pt>
                <c:pt idx="44">
                  <c:v>167.8</c:v>
                </c:pt>
                <c:pt idx="45">
                  <c:v>80.200000000000017</c:v>
                </c:pt>
                <c:pt idx="46">
                  <c:v>24.399999999999991</c:v>
                </c:pt>
                <c:pt idx="47">
                  <c:v>174.99999999999997</c:v>
                </c:pt>
                <c:pt idx="48">
                  <c:v>46.800000000000004</c:v>
                </c:pt>
                <c:pt idx="49">
                  <c:v>34.200000000000003</c:v>
                </c:pt>
                <c:pt idx="50">
                  <c:v>26.599999999999998</c:v>
                </c:pt>
                <c:pt idx="51">
                  <c:v>24.799999999999997</c:v>
                </c:pt>
                <c:pt idx="52">
                  <c:v>60.000000000000014</c:v>
                </c:pt>
                <c:pt idx="53">
                  <c:v>40.800000000000004</c:v>
                </c:pt>
                <c:pt idx="54">
                  <c:v>48</c:v>
                </c:pt>
                <c:pt idx="55">
                  <c:v>54.800000000000004</c:v>
                </c:pt>
                <c:pt idx="56">
                  <c:v>39.800000000000004</c:v>
                </c:pt>
                <c:pt idx="57">
                  <c:v>85.4</c:v>
                </c:pt>
                <c:pt idx="58">
                  <c:v>34.400000000000006</c:v>
                </c:pt>
                <c:pt idx="59">
                  <c:v>46.000000000000007</c:v>
                </c:pt>
                <c:pt idx="60">
                  <c:v>112.19999999999999</c:v>
                </c:pt>
                <c:pt idx="61">
                  <c:v>84.199999999999989</c:v>
                </c:pt>
                <c:pt idx="62">
                  <c:v>61.800000000000004</c:v>
                </c:pt>
                <c:pt idx="63">
                  <c:v>33</c:v>
                </c:pt>
                <c:pt idx="64">
                  <c:v>64.599999999999994</c:v>
                </c:pt>
                <c:pt idx="65">
                  <c:v>46.199999999999996</c:v>
                </c:pt>
                <c:pt idx="66">
                  <c:v>53.600000000000009</c:v>
                </c:pt>
                <c:pt idx="67">
                  <c:v>109.80000000000003</c:v>
                </c:pt>
                <c:pt idx="68">
                  <c:v>20.199999999999996</c:v>
                </c:pt>
                <c:pt idx="69">
                  <c:v>86.600000000000023</c:v>
                </c:pt>
                <c:pt idx="70">
                  <c:v>47</c:v>
                </c:pt>
                <c:pt idx="71">
                  <c:v>92.800000000000011</c:v>
                </c:pt>
                <c:pt idx="72">
                  <c:v>89.399999999999991</c:v>
                </c:pt>
                <c:pt idx="73">
                  <c:v>36.799999999999997</c:v>
                </c:pt>
                <c:pt idx="74">
                  <c:v>75.199999999999989</c:v>
                </c:pt>
                <c:pt idx="75">
                  <c:v>34.959999999999994</c:v>
                </c:pt>
                <c:pt idx="76">
                  <c:v>83.399999999999991</c:v>
                </c:pt>
                <c:pt idx="77">
                  <c:v>44</c:v>
                </c:pt>
                <c:pt idx="78">
                  <c:v>79.92</c:v>
                </c:pt>
                <c:pt idx="79">
                  <c:v>68.650000000000006</c:v>
                </c:pt>
                <c:pt idx="80">
                  <c:v>39.599999999999994</c:v>
                </c:pt>
                <c:pt idx="81">
                  <c:v>68</c:v>
                </c:pt>
                <c:pt idx="82">
                  <c:v>170.20000000000002</c:v>
                </c:pt>
                <c:pt idx="83">
                  <c:v>211.20000000000002</c:v>
                </c:pt>
                <c:pt idx="84">
                  <c:v>40.800000000000018</c:v>
                </c:pt>
                <c:pt idx="85">
                  <c:v>120.80000000000001</c:v>
                </c:pt>
                <c:pt idx="86">
                  <c:v>25.599999999999998</c:v>
                </c:pt>
                <c:pt idx="87">
                  <c:v>30.6</c:v>
                </c:pt>
                <c:pt idx="88">
                  <c:v>64.2</c:v>
                </c:pt>
                <c:pt idx="89">
                  <c:v>43.399999999999991</c:v>
                </c:pt>
                <c:pt idx="90">
                  <c:v>43.6</c:v>
                </c:pt>
                <c:pt idx="91">
                  <c:v>42.8</c:v>
                </c:pt>
                <c:pt idx="92">
                  <c:v>22.4</c:v>
                </c:pt>
                <c:pt idx="93">
                  <c:v>78.600000000000009</c:v>
                </c:pt>
                <c:pt idx="94">
                  <c:v>81.600000000000009</c:v>
                </c:pt>
                <c:pt idx="95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BC6-8BAC-7E254FB80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564584"/>
        <c:axId val="1"/>
      </c:barChart>
      <c:dateAx>
        <c:axId val="6385645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8564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034214735469204"/>
          <c:y val="0.4866668416447944"/>
          <c:w val="2.1264689423615035E-2"/>
          <c:h val="2.1111111111111136E-2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8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Rainfall!$B$103:$B$115</c:f>
              <c:numCache>
                <c:formatCode>General</c:formatCode>
                <c:ptCount val="13"/>
                <c:pt idx="0">
                  <c:v>1077.4000000000001</c:v>
                </c:pt>
                <c:pt idx="1">
                  <c:v>826.8599999999999</c:v>
                </c:pt>
                <c:pt idx="2">
                  <c:v>1063.8999999999999</c:v>
                </c:pt>
                <c:pt idx="3">
                  <c:v>1044.3</c:v>
                </c:pt>
                <c:pt idx="4">
                  <c:v>1185.21</c:v>
                </c:pt>
                <c:pt idx="5">
                  <c:v>940.63999999999987</c:v>
                </c:pt>
                <c:pt idx="6">
                  <c:v>816.88</c:v>
                </c:pt>
                <c:pt idx="7">
                  <c:v>851.8</c:v>
                </c:pt>
                <c:pt idx="8">
                  <c:v>1024.3999999999999</c:v>
                </c:pt>
                <c:pt idx="9">
                  <c:v>541.6</c:v>
                </c:pt>
                <c:pt idx="10">
                  <c:v>812</c:v>
                </c:pt>
                <c:pt idx="11">
                  <c:v>1001.33</c:v>
                </c:pt>
                <c:pt idx="12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8-4143-A2FE-75724BD0C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562288"/>
        <c:axId val="1"/>
      </c:barChart>
      <c:catAx>
        <c:axId val="63856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8562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742592645233425"/>
          <c:y val="0.47405697518942208"/>
          <c:w val="4.5728038507821922E-2"/>
          <c:h val="4.4811320754716999E-2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Rainfall!$E$3</c:f>
              <c:strCache>
                <c:ptCount val="1"/>
                <c:pt idx="0">
                  <c:v>Annual rainfall (mm)</c:v>
                </c:pt>
              </c:strCache>
            </c:strRef>
          </c:tx>
          <c:invertIfNegative val="0"/>
          <c:cat>
            <c:strRef>
              <c:f>Rainfall!$D$4:$D$10</c:f>
              <c:strCache>
                <c:ptCount val="7"/>
                <c:pt idx="0">
                  <c:v>Year 2009</c:v>
                </c:pt>
                <c:pt idx="1">
                  <c:v>Year 2010</c:v>
                </c:pt>
                <c:pt idx="2">
                  <c:v>Year 2011</c:v>
                </c:pt>
                <c:pt idx="3">
                  <c:v>Year 2012</c:v>
                </c:pt>
                <c:pt idx="4">
                  <c:v>Year 2013</c:v>
                </c:pt>
                <c:pt idx="5">
                  <c:v>Year 2014</c:v>
                </c:pt>
                <c:pt idx="6">
                  <c:v>Year 2015</c:v>
                </c:pt>
              </c:strCache>
            </c:strRef>
          </c:cat>
          <c:val>
            <c:numRef>
              <c:f>Rainfall!$E$4:$E$10</c:f>
              <c:numCache>
                <c:formatCode>General</c:formatCode>
                <c:ptCount val="7"/>
                <c:pt idx="0">
                  <c:v>940.63999999999987</c:v>
                </c:pt>
                <c:pt idx="1">
                  <c:v>816.88</c:v>
                </c:pt>
                <c:pt idx="2">
                  <c:v>851.8</c:v>
                </c:pt>
                <c:pt idx="3">
                  <c:v>947.40000000000009</c:v>
                </c:pt>
                <c:pt idx="4">
                  <c:v>541.6</c:v>
                </c:pt>
                <c:pt idx="5">
                  <c:v>812</c:v>
                </c:pt>
                <c:pt idx="6">
                  <c:v>1001.33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1-43A1-9B9C-46C732FC6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563600"/>
        <c:axId val="1"/>
      </c:barChart>
      <c:catAx>
        <c:axId val="63856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856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4446631671042"/>
          <c:y val="0.55660451641657993"/>
          <c:w val="0.13611111111111107"/>
          <c:h val="5.4245283018867885E-2"/>
        </c:manualLayout>
      </c:layout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Rainfall against Max Flow - February 2022</a:t>
            </a:r>
          </a:p>
        </c:rich>
      </c:tx>
      <c:layout>
        <c:manualLayout>
          <c:xMode val="edge"/>
          <c:yMode val="edge"/>
          <c:x val="0.30300821189328947"/>
          <c:y val="2.6722964675287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286882711792513E-2"/>
          <c:y val="9.5640075103390773E-2"/>
          <c:w val="0.8290538553275516"/>
          <c:h val="0.78903061960297394"/>
        </c:manualLayout>
      </c:layout>
      <c:areaChart>
        <c:grouping val="standard"/>
        <c:varyColors val="0"/>
        <c:ser>
          <c:idx val="0"/>
          <c:order val="0"/>
          <c:tx>
            <c:strRef>
              <c:f>'February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'February 2022'!$A$4:$A$31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'February 2022'!$B$4:$B$31</c:f>
              <c:numCache>
                <c:formatCode>0.0</c:formatCode>
                <c:ptCount val="28"/>
                <c:pt idx="0">
                  <c:v>1.2</c:v>
                </c:pt>
                <c:pt idx="1">
                  <c:v>0.6</c:v>
                </c:pt>
                <c:pt idx="2">
                  <c:v>2.4</c:v>
                </c:pt>
                <c:pt idx="3">
                  <c:v>3.8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14.8</c:v>
                </c:pt>
                <c:pt idx="8">
                  <c:v>7</c:v>
                </c:pt>
                <c:pt idx="9">
                  <c:v>0.8</c:v>
                </c:pt>
                <c:pt idx="10">
                  <c:v>0.4</c:v>
                </c:pt>
                <c:pt idx="11">
                  <c:v>1.2</c:v>
                </c:pt>
                <c:pt idx="12">
                  <c:v>2.6</c:v>
                </c:pt>
                <c:pt idx="13">
                  <c:v>3</c:v>
                </c:pt>
                <c:pt idx="14">
                  <c:v>4.5999999999999996</c:v>
                </c:pt>
                <c:pt idx="15">
                  <c:v>2.2000000000000002</c:v>
                </c:pt>
                <c:pt idx="16">
                  <c:v>2</c:v>
                </c:pt>
                <c:pt idx="17">
                  <c:v>10.8</c:v>
                </c:pt>
                <c:pt idx="18">
                  <c:v>10.6</c:v>
                </c:pt>
                <c:pt idx="19">
                  <c:v>10.4</c:v>
                </c:pt>
                <c:pt idx="20">
                  <c:v>1</c:v>
                </c:pt>
                <c:pt idx="21">
                  <c:v>4.4000000000000004</c:v>
                </c:pt>
                <c:pt idx="22">
                  <c:v>4.2</c:v>
                </c:pt>
                <c:pt idx="23" formatCode="General">
                  <c:v>5.2</c:v>
                </c:pt>
                <c:pt idx="24" formatCode="General">
                  <c:v>1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8-49B2-81C2-7A7459B69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'February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'February 2022'!$A$4:$A$31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'February 2022'!$E$4:$E$31</c:f>
              <c:numCache>
                <c:formatCode>00.00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1-3718-49B2-81C2-7A7459B69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964016"/>
        <c:axId val="1"/>
      </c:barChart>
      <c:catAx>
        <c:axId val="64696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4754230814431778"/>
              <c:y val="0.96483955789929943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3.6683952285815019E-3"/>
              <c:y val="0.13783413999855521"/>
            </c:manualLayout>
          </c:layout>
          <c:overlay val="0"/>
          <c:spPr>
            <a:noFill/>
            <a:ln w="25400">
              <a:noFill/>
            </a:ln>
          </c:spPr>
        </c:title>
        <c:numFmt formatCode="0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964016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8994867199435892"/>
              <c:y val="0.142053601098027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35863497473267"/>
          <c:y val="0.26225081268511163"/>
          <c:w val="7.6563932306969118E-2"/>
          <c:h val="0.26043588817452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March 2022</a:t>
            </a:r>
          </a:p>
        </c:rich>
      </c:tx>
      <c:layout>
        <c:manualLayout>
          <c:xMode val="edge"/>
          <c:yMode val="edge"/>
          <c:x val="0.26462682644218133"/>
          <c:y val="3.4297634760972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63313609467453E-2"/>
          <c:y val="0.10044313146233383"/>
          <c:w val="0.88831360946745563"/>
          <c:h val="0.77104874446085669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 2022'!$A$4:$A$34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'March 2022'!$H$4:$H$34</c:f>
              <c:numCache>
                <c:formatCode>General</c:formatCode>
                <c:ptCount val="31"/>
                <c:pt idx="0">
                  <c:v>4</c:v>
                </c:pt>
                <c:pt idx="1">
                  <c:v>2</c:v>
                </c:pt>
                <c:pt idx="2">
                  <c:v>78</c:v>
                </c:pt>
                <c:pt idx="3">
                  <c:v>26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</c:v>
                </c:pt>
                <c:pt idx="11">
                  <c:v>2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82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6-4A0E-9C6D-AB54D4151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795768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'March 2022'!$A$4:$A$34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'March 2022'!$C$4:$C$34</c:f>
              <c:numCache>
                <c:formatCode>0</c:formatCode>
                <c:ptCount val="31"/>
                <c:pt idx="0">
                  <c:v>509.88</c:v>
                </c:pt>
                <c:pt idx="1">
                  <c:v>462.82</c:v>
                </c:pt>
                <c:pt idx="2">
                  <c:v>393.36</c:v>
                </c:pt>
                <c:pt idx="3">
                  <c:v>375.51</c:v>
                </c:pt>
                <c:pt idx="4">
                  <c:v>274.8</c:v>
                </c:pt>
                <c:pt idx="5">
                  <c:v>296.84000000000003</c:v>
                </c:pt>
                <c:pt idx="6">
                  <c:v>390.17</c:v>
                </c:pt>
                <c:pt idx="7">
                  <c:v>465.38</c:v>
                </c:pt>
                <c:pt idx="8">
                  <c:v>430.4</c:v>
                </c:pt>
                <c:pt idx="9">
                  <c:v>432.51</c:v>
                </c:pt>
                <c:pt idx="10">
                  <c:v>412.33</c:v>
                </c:pt>
                <c:pt idx="11">
                  <c:v>283.33000000000004</c:v>
                </c:pt>
                <c:pt idx="12">
                  <c:v>304.46000000000004</c:v>
                </c:pt>
                <c:pt idx="13">
                  <c:v>421.87</c:v>
                </c:pt>
                <c:pt idx="14">
                  <c:v>457.77</c:v>
                </c:pt>
                <c:pt idx="15">
                  <c:v>433.81</c:v>
                </c:pt>
                <c:pt idx="16">
                  <c:v>441.7</c:v>
                </c:pt>
                <c:pt idx="17">
                  <c:v>376.34</c:v>
                </c:pt>
                <c:pt idx="18">
                  <c:v>219.63</c:v>
                </c:pt>
                <c:pt idx="19">
                  <c:v>313.99</c:v>
                </c:pt>
                <c:pt idx="20">
                  <c:v>492.58</c:v>
                </c:pt>
                <c:pt idx="21">
                  <c:v>445.06</c:v>
                </c:pt>
                <c:pt idx="22">
                  <c:v>475.59</c:v>
                </c:pt>
                <c:pt idx="23">
                  <c:v>407.29</c:v>
                </c:pt>
                <c:pt idx="24">
                  <c:v>385.15</c:v>
                </c:pt>
                <c:pt idx="25">
                  <c:v>247.67</c:v>
                </c:pt>
                <c:pt idx="26">
                  <c:v>333.4</c:v>
                </c:pt>
                <c:pt idx="27">
                  <c:v>358.75</c:v>
                </c:pt>
                <c:pt idx="28">
                  <c:v>415.98</c:v>
                </c:pt>
                <c:pt idx="29">
                  <c:v>396.56</c:v>
                </c:pt>
                <c:pt idx="30">
                  <c:v>412.08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EF6-4A0E-9C6D-AB54D4151868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'March 2022'!$A$4:$A$34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'March 2022'!$D$4:$D$34</c:f>
              <c:numCache>
                <c:formatCode>0</c:formatCode>
                <c:ptCount val="31"/>
                <c:pt idx="0">
                  <c:v>671.79</c:v>
                </c:pt>
                <c:pt idx="1">
                  <c:v>514.75</c:v>
                </c:pt>
                <c:pt idx="2">
                  <c:v>617.28</c:v>
                </c:pt>
                <c:pt idx="3">
                  <c:v>809.91</c:v>
                </c:pt>
                <c:pt idx="4">
                  <c:v>373.65</c:v>
                </c:pt>
                <c:pt idx="5">
                  <c:v>305.98</c:v>
                </c:pt>
                <c:pt idx="6">
                  <c:v>449.38</c:v>
                </c:pt>
                <c:pt idx="7">
                  <c:v>394.64</c:v>
                </c:pt>
                <c:pt idx="8">
                  <c:v>438.38</c:v>
                </c:pt>
                <c:pt idx="9">
                  <c:v>492.79</c:v>
                </c:pt>
                <c:pt idx="10">
                  <c:v>382.72</c:v>
                </c:pt>
                <c:pt idx="11">
                  <c:v>356.98</c:v>
                </c:pt>
                <c:pt idx="12">
                  <c:v>331.74</c:v>
                </c:pt>
                <c:pt idx="13">
                  <c:v>427.31</c:v>
                </c:pt>
                <c:pt idx="14">
                  <c:v>443.22</c:v>
                </c:pt>
                <c:pt idx="15">
                  <c:v>453.22</c:v>
                </c:pt>
                <c:pt idx="16">
                  <c:v>540.13</c:v>
                </c:pt>
                <c:pt idx="17">
                  <c:v>377.96</c:v>
                </c:pt>
                <c:pt idx="18">
                  <c:v>225.82</c:v>
                </c:pt>
                <c:pt idx="19">
                  <c:v>287.89999999999998</c:v>
                </c:pt>
                <c:pt idx="20">
                  <c:v>402.23</c:v>
                </c:pt>
                <c:pt idx="21">
                  <c:v>380.63</c:v>
                </c:pt>
                <c:pt idx="22">
                  <c:v>348.86</c:v>
                </c:pt>
                <c:pt idx="23">
                  <c:v>358.12</c:v>
                </c:pt>
                <c:pt idx="24">
                  <c:v>349.16</c:v>
                </c:pt>
                <c:pt idx="25">
                  <c:v>195.97</c:v>
                </c:pt>
                <c:pt idx="26">
                  <c:v>305.23</c:v>
                </c:pt>
                <c:pt idx="27">
                  <c:v>306.41000000000003</c:v>
                </c:pt>
                <c:pt idx="28">
                  <c:v>402.29</c:v>
                </c:pt>
                <c:pt idx="29">
                  <c:v>537.91999999999996</c:v>
                </c:pt>
                <c:pt idx="30">
                  <c:v>429.04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EF6-4A0E-9C6D-AB54D4151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795768"/>
        <c:axId val="1"/>
      </c:lineChart>
      <c:dateAx>
        <c:axId val="642795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6819526966745517"/>
              <c:y val="0.96307238329312883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Quantity</a:t>
                </a:r>
              </a:p>
            </c:rich>
          </c:tx>
          <c:layout>
            <c:manualLayout>
              <c:xMode val="edge"/>
              <c:yMode val="edge"/>
              <c:x val="3.69823306642382E-3"/>
              <c:y val="0.4505170451959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795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3552961733097884"/>
          <c:y val="0.43184045635914009"/>
          <c:w val="5.5529395214878763E-2"/>
          <c:h val="0.22592978623336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Rainfall against Max Flow - March 2022</a:t>
            </a:r>
          </a:p>
        </c:rich>
      </c:tx>
      <c:layout>
        <c:manualLayout>
          <c:xMode val="edge"/>
          <c:yMode val="edge"/>
          <c:x val="0.31143911302831989"/>
          <c:y val="2.6722864958103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376383763837639E-2"/>
          <c:y val="8.2981829869118465E-2"/>
          <c:w val="0.83099630996309959"/>
          <c:h val="0.80309533652994314"/>
        </c:manualLayout>
      </c:layout>
      <c:areaChart>
        <c:grouping val="standard"/>
        <c:varyColors val="0"/>
        <c:ser>
          <c:idx val="0"/>
          <c:order val="0"/>
          <c:tx>
            <c:strRef>
              <c:f>'March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'March 2022'!$A$4:$A$34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'March 2022'!$B$4:$B$34</c:f>
              <c:numCache>
                <c:formatCode>General</c:formatCode>
                <c:ptCount val="31"/>
                <c:pt idx="0">
                  <c:v>0.4</c:v>
                </c:pt>
                <c:pt idx="1">
                  <c:v>0.2</c:v>
                </c:pt>
                <c:pt idx="2">
                  <c:v>7.8</c:v>
                </c:pt>
                <c:pt idx="3">
                  <c:v>2.6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3.8</c:v>
                </c:pt>
                <c:pt idx="11">
                  <c:v>0.2</c:v>
                </c:pt>
                <c:pt idx="12">
                  <c:v>0.2</c:v>
                </c:pt>
                <c:pt idx="13">
                  <c:v>0.6</c:v>
                </c:pt>
                <c:pt idx="14">
                  <c:v>0.2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8.1999999999999993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F-4336-9DB2-CBD127AE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'March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 2022'!$A$4:$A$34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'March 2022'!$E$4:$E$34</c:f>
              <c:numCache>
                <c:formatCode>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038F-4336-9DB2-CBD127AE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798720"/>
        <c:axId val="1"/>
      </c:barChart>
      <c:catAx>
        <c:axId val="64279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4354242070585453"/>
              <c:y val="0.9648395967002750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3.6900769673959611E-3"/>
              <c:y val="0.126582417344486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798720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0110701570371243"/>
              <c:y val="0.1308017638950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57347357846685"/>
          <c:y val="0.29673347431021169"/>
          <c:w val="7.6995390820049914E-2"/>
          <c:h val="0.26043592167844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April 2022</a:t>
            </a:r>
          </a:p>
        </c:rich>
      </c:tx>
      <c:layout>
        <c:manualLayout>
          <c:xMode val="edge"/>
          <c:yMode val="edge"/>
          <c:x val="0.26849112831276911"/>
          <c:y val="2.6587926509186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63313609467453E-2"/>
          <c:y val="0.10044313146233383"/>
          <c:w val="0.88831360946745563"/>
          <c:h val="0.77104874446085669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'April 2022'!$A$4:$A$33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'April 2022'!$H$4:$H$33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42</c:v>
                </c:pt>
                <c:pt idx="3">
                  <c:v>36</c:v>
                </c:pt>
                <c:pt idx="4">
                  <c:v>32</c:v>
                </c:pt>
                <c:pt idx="5">
                  <c:v>32</c:v>
                </c:pt>
                <c:pt idx="6">
                  <c:v>60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38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30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4-40EF-A374-EBADDB3BF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76872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'April 2022'!$A$4:$A$33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'April 2022'!$C$4:$C$33</c:f>
              <c:numCache>
                <c:formatCode>0</c:formatCode>
                <c:ptCount val="30"/>
                <c:pt idx="0">
                  <c:v>388.21</c:v>
                </c:pt>
                <c:pt idx="1">
                  <c:v>258.25</c:v>
                </c:pt>
                <c:pt idx="2">
                  <c:v>263.91000000000003</c:v>
                </c:pt>
                <c:pt idx="3">
                  <c:v>426.19</c:v>
                </c:pt>
                <c:pt idx="4">
                  <c:v>680.47</c:v>
                </c:pt>
                <c:pt idx="5">
                  <c:v>333.42</c:v>
                </c:pt>
                <c:pt idx="6">
                  <c:v>324.08999999999997</c:v>
                </c:pt>
                <c:pt idx="7">
                  <c:v>252.16</c:v>
                </c:pt>
                <c:pt idx="8">
                  <c:v>212.95</c:v>
                </c:pt>
                <c:pt idx="9">
                  <c:v>319.62</c:v>
                </c:pt>
                <c:pt idx="10">
                  <c:v>444.49</c:v>
                </c:pt>
                <c:pt idx="11">
                  <c:v>442.63</c:v>
                </c:pt>
                <c:pt idx="12">
                  <c:v>367.23</c:v>
                </c:pt>
                <c:pt idx="13">
                  <c:v>366.94</c:v>
                </c:pt>
                <c:pt idx="14">
                  <c:v>235.98</c:v>
                </c:pt>
                <c:pt idx="15">
                  <c:v>214.09</c:v>
                </c:pt>
                <c:pt idx="16">
                  <c:v>285.33000000000004</c:v>
                </c:pt>
                <c:pt idx="17">
                  <c:v>311.35000000000002</c:v>
                </c:pt>
                <c:pt idx="18">
                  <c:v>355.33</c:v>
                </c:pt>
                <c:pt idx="19">
                  <c:v>369.95</c:v>
                </c:pt>
                <c:pt idx="20">
                  <c:v>370.31</c:v>
                </c:pt>
                <c:pt idx="21">
                  <c:v>386.99</c:v>
                </c:pt>
                <c:pt idx="22">
                  <c:v>229.24</c:v>
                </c:pt>
                <c:pt idx="23">
                  <c:v>265.08000000000004</c:v>
                </c:pt>
                <c:pt idx="24">
                  <c:v>394.53</c:v>
                </c:pt>
                <c:pt idx="25">
                  <c:v>408.16</c:v>
                </c:pt>
                <c:pt idx="26">
                  <c:v>400.57</c:v>
                </c:pt>
                <c:pt idx="27">
                  <c:v>409.53</c:v>
                </c:pt>
                <c:pt idx="28">
                  <c:v>377.65</c:v>
                </c:pt>
                <c:pt idx="29">
                  <c:v>211.27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2C4-40EF-A374-EBADDB3BF95A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'April 2022'!$A$4:$A$33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'April 2022'!$D$4:$D$33</c:f>
              <c:numCache>
                <c:formatCode>0</c:formatCode>
                <c:ptCount val="30"/>
                <c:pt idx="0">
                  <c:v>388.37</c:v>
                </c:pt>
                <c:pt idx="1">
                  <c:v>279.77</c:v>
                </c:pt>
                <c:pt idx="2">
                  <c:v>307.27999999999997</c:v>
                </c:pt>
                <c:pt idx="3">
                  <c:v>610.61</c:v>
                </c:pt>
                <c:pt idx="4">
                  <c:v>568.95000000000005</c:v>
                </c:pt>
                <c:pt idx="5">
                  <c:v>576.29</c:v>
                </c:pt>
                <c:pt idx="6">
                  <c:v>717.39</c:v>
                </c:pt>
                <c:pt idx="7">
                  <c:v>459.3</c:v>
                </c:pt>
                <c:pt idx="8">
                  <c:v>310.58</c:v>
                </c:pt>
                <c:pt idx="9">
                  <c:v>347.64</c:v>
                </c:pt>
                <c:pt idx="10">
                  <c:v>454.75</c:v>
                </c:pt>
                <c:pt idx="11">
                  <c:v>521.05999999999995</c:v>
                </c:pt>
                <c:pt idx="12">
                  <c:v>413.76</c:v>
                </c:pt>
                <c:pt idx="13">
                  <c:v>341.09</c:v>
                </c:pt>
                <c:pt idx="14">
                  <c:v>239.63</c:v>
                </c:pt>
                <c:pt idx="15">
                  <c:v>223.65</c:v>
                </c:pt>
                <c:pt idx="16">
                  <c:v>291.52</c:v>
                </c:pt>
                <c:pt idx="17">
                  <c:v>351.33</c:v>
                </c:pt>
                <c:pt idx="18">
                  <c:v>356.73</c:v>
                </c:pt>
                <c:pt idx="19">
                  <c:v>350.64</c:v>
                </c:pt>
                <c:pt idx="20">
                  <c:v>341.94</c:v>
                </c:pt>
                <c:pt idx="21">
                  <c:v>352.86</c:v>
                </c:pt>
                <c:pt idx="22">
                  <c:v>227.19</c:v>
                </c:pt>
                <c:pt idx="23">
                  <c:v>237.08</c:v>
                </c:pt>
                <c:pt idx="24">
                  <c:v>367.35</c:v>
                </c:pt>
                <c:pt idx="25">
                  <c:v>382.15</c:v>
                </c:pt>
                <c:pt idx="26">
                  <c:v>379.1</c:v>
                </c:pt>
                <c:pt idx="27">
                  <c:v>356.84</c:v>
                </c:pt>
                <c:pt idx="28">
                  <c:v>368.31</c:v>
                </c:pt>
                <c:pt idx="29">
                  <c:v>204.26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2C4-40EF-A374-EBADDB3BF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76872"/>
        <c:axId val="1"/>
      </c:lineChart>
      <c:dateAx>
        <c:axId val="639976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6819526966745517"/>
              <c:y val="0.96307238329312883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Quantity</a:t>
                </a:r>
              </a:p>
            </c:rich>
          </c:tx>
          <c:layout>
            <c:manualLayout>
              <c:xMode val="edge"/>
              <c:yMode val="edge"/>
              <c:x val="3.69823306642382E-3"/>
              <c:y val="0.4505170451959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976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3552961733097884"/>
          <c:y val="0.43184045635914009"/>
          <c:w val="5.5529395214878763E-2"/>
          <c:h val="0.22592978623336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Rainfall against Max Flow - April 2022</a:t>
            </a:r>
          </a:p>
        </c:rich>
      </c:tx>
      <c:layout>
        <c:manualLayout>
          <c:xMode val="edge"/>
          <c:yMode val="edge"/>
          <c:x val="0.31734322140314075"/>
          <c:y val="2.6722864958103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376383763837639E-2"/>
          <c:y val="8.2981829869118465E-2"/>
          <c:w val="0.83542435424354244"/>
          <c:h val="0.80309533652994314"/>
        </c:manualLayout>
      </c:layout>
      <c:areaChart>
        <c:grouping val="standard"/>
        <c:varyColors val="0"/>
        <c:ser>
          <c:idx val="0"/>
          <c:order val="0"/>
          <c:tx>
            <c:strRef>
              <c:f>'April 2022'!$B$3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'April 2022'!$A$4:$A$33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'April 2022'!$B$4:$B$33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4.2</c:v>
                </c:pt>
                <c:pt idx="3">
                  <c:v>3.6</c:v>
                </c:pt>
                <c:pt idx="4">
                  <c:v>3.2</c:v>
                </c:pt>
                <c:pt idx="5">
                  <c:v>3.2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2-4098-A3FC-78B2C20F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1"/>
          <c:tx>
            <c:strRef>
              <c:f>'April 2022'!$E$3</c:f>
              <c:strCache>
                <c:ptCount val="1"/>
                <c:pt idx="0">
                  <c:v>Max Flow (l/s)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'April 2022'!$A$4:$A$33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'April 2022'!$E$4:$E$33</c:f>
              <c:numCache>
                <c:formatCode>0.00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1-BC12-4098-A3FC-78B2C20F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87864"/>
        <c:axId val="1"/>
      </c:barChart>
      <c:catAx>
        <c:axId val="639987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4575645211327947"/>
              <c:y val="0.9648395967002750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Flow (l/s)</a:t>
                </a:r>
              </a:p>
            </c:rich>
          </c:tx>
          <c:layout>
            <c:manualLayout>
              <c:xMode val="edge"/>
              <c:yMode val="edge"/>
              <c:x val="3.6900769673959611E-3"/>
              <c:y val="0.126582417344486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987864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0110701570371243"/>
              <c:y val="0.1308017638950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dispUnits>
          <c:builtInUnit val="hundre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845141894786596"/>
          <c:y val="0.29764097086397656"/>
          <c:w val="7.6995390820049914E-2"/>
          <c:h val="0.260435921678442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showing water usage on Samlesbury Site for May 2021</a:t>
            </a:r>
          </a:p>
        </c:rich>
      </c:tx>
      <c:layout>
        <c:manualLayout>
          <c:xMode val="edge"/>
          <c:yMode val="edge"/>
          <c:x val="0.25180428134556576"/>
          <c:y val="2.6587926509186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502004811547714E-2"/>
          <c:y val="0.10044313146233383"/>
          <c:w val="0.87489975942261422"/>
          <c:h val="0.77104874446085669"/>
        </c:manualLayout>
      </c:layout>
      <c:barChart>
        <c:barDir val="col"/>
        <c:grouping val="clustered"/>
        <c:varyColors val="0"/>
        <c:ser>
          <c:idx val="0"/>
          <c:order val="0"/>
          <c:tx>
            <c:v>Rainfall x 10(mm)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'May 2022'!$A$4:$A$34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'May 2022'!$H$4:$H$34</c:f>
              <c:numCache>
                <c:formatCode>General</c:formatCode>
                <c:ptCount val="31"/>
                <c:pt idx="0">
                  <c:v>14</c:v>
                </c:pt>
                <c:pt idx="1">
                  <c:v>0</c:v>
                </c:pt>
                <c:pt idx="2">
                  <c:v>2</c:v>
                </c:pt>
                <c:pt idx="3">
                  <c:v>96</c:v>
                </c:pt>
                <c:pt idx="4">
                  <c:v>0</c:v>
                </c:pt>
                <c:pt idx="5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4</c:v>
                </c:pt>
                <c:pt idx="10">
                  <c:v>28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196</c:v>
                </c:pt>
                <c:pt idx="16">
                  <c:v>2</c:v>
                </c:pt>
                <c:pt idx="17">
                  <c:v>18</c:v>
                </c:pt>
                <c:pt idx="18">
                  <c:v>0</c:v>
                </c:pt>
                <c:pt idx="19">
                  <c:v>18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</c:v>
                </c:pt>
                <c:pt idx="24">
                  <c:v>20</c:v>
                </c:pt>
                <c:pt idx="25">
                  <c:v>46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56</c:v>
                </c:pt>
                <c:pt idx="3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F-4FB8-9031-532D713AB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638424"/>
        <c:axId val="1"/>
      </c:barChart>
      <c:lineChart>
        <c:grouping val="standard"/>
        <c:varyColors val="0"/>
        <c:ser>
          <c:idx val="1"/>
          <c:order val="1"/>
          <c:tx>
            <c:v>Water Input (m3)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'May 2022'!$A$4:$A$34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'May 2022'!$C$4:$C$34</c:f>
              <c:numCache>
                <c:formatCode>0</c:formatCode>
                <c:ptCount val="31"/>
                <c:pt idx="0">
                  <c:v>271.40999999999997</c:v>
                </c:pt>
                <c:pt idx="1">
                  <c:v>318.72000000000003</c:v>
                </c:pt>
                <c:pt idx="2">
                  <c:v>441.69</c:v>
                </c:pt>
                <c:pt idx="3">
                  <c:v>411.07</c:v>
                </c:pt>
                <c:pt idx="4">
                  <c:v>384.9</c:v>
                </c:pt>
                <c:pt idx="5">
                  <c:v>337.9</c:v>
                </c:pt>
                <c:pt idx="6">
                  <c:v>237.35</c:v>
                </c:pt>
                <c:pt idx="7">
                  <c:v>272.88</c:v>
                </c:pt>
                <c:pt idx="8">
                  <c:v>402.82</c:v>
                </c:pt>
                <c:pt idx="9">
                  <c:v>367.28</c:v>
                </c:pt>
                <c:pt idx="10">
                  <c:v>404.78</c:v>
                </c:pt>
                <c:pt idx="11">
                  <c:v>373.92</c:v>
                </c:pt>
                <c:pt idx="12">
                  <c:v>325.93</c:v>
                </c:pt>
                <c:pt idx="13">
                  <c:v>215.11</c:v>
                </c:pt>
                <c:pt idx="14">
                  <c:v>272.56</c:v>
                </c:pt>
                <c:pt idx="15">
                  <c:v>403.59</c:v>
                </c:pt>
                <c:pt idx="16">
                  <c:v>434.27</c:v>
                </c:pt>
                <c:pt idx="17">
                  <c:v>432.61</c:v>
                </c:pt>
                <c:pt idx="18">
                  <c:v>407.42</c:v>
                </c:pt>
                <c:pt idx="19">
                  <c:v>347.45</c:v>
                </c:pt>
                <c:pt idx="20">
                  <c:v>227.83</c:v>
                </c:pt>
                <c:pt idx="21">
                  <c:v>242.57</c:v>
                </c:pt>
                <c:pt idx="22">
                  <c:v>342</c:v>
                </c:pt>
                <c:pt idx="23">
                  <c:v>441.41</c:v>
                </c:pt>
                <c:pt idx="24">
                  <c:v>371.14</c:v>
                </c:pt>
                <c:pt idx="25">
                  <c:v>379.5</c:v>
                </c:pt>
                <c:pt idx="26">
                  <c:v>369.16</c:v>
                </c:pt>
                <c:pt idx="27">
                  <c:v>208.02</c:v>
                </c:pt>
                <c:pt idx="28">
                  <c:v>263.90999999999997</c:v>
                </c:pt>
                <c:pt idx="29">
                  <c:v>390.88</c:v>
                </c:pt>
                <c:pt idx="30">
                  <c:v>406.98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E9F-4FB8-9031-532D713ABA94}"/>
            </c:ext>
          </c:extLst>
        </c:ser>
        <c:ser>
          <c:idx val="2"/>
          <c:order val="2"/>
          <c:tx>
            <c:v>Foul Output (m3)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'May 2022'!$A$4:$A$34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'May 2022'!$D$4:$D$34</c:f>
              <c:numCache>
                <c:formatCode>0</c:formatCode>
                <c:ptCount val="31"/>
                <c:pt idx="0">
                  <c:v>308.51</c:v>
                </c:pt>
                <c:pt idx="1">
                  <c:v>281.52999999999997</c:v>
                </c:pt>
                <c:pt idx="2">
                  <c:v>422.89</c:v>
                </c:pt>
                <c:pt idx="3">
                  <c:v>615.48</c:v>
                </c:pt>
                <c:pt idx="4">
                  <c:v>433.62</c:v>
                </c:pt>
                <c:pt idx="5">
                  <c:v>517.4</c:v>
                </c:pt>
                <c:pt idx="6">
                  <c:v>353.75</c:v>
                </c:pt>
                <c:pt idx="7">
                  <c:v>310.85000000000002</c:v>
                </c:pt>
                <c:pt idx="8">
                  <c:v>421.88</c:v>
                </c:pt>
                <c:pt idx="9">
                  <c:v>436.51</c:v>
                </c:pt>
                <c:pt idx="10">
                  <c:v>447.14</c:v>
                </c:pt>
                <c:pt idx="11">
                  <c:v>385.81</c:v>
                </c:pt>
                <c:pt idx="12">
                  <c:v>340.42</c:v>
                </c:pt>
                <c:pt idx="13">
                  <c:v>203.65</c:v>
                </c:pt>
                <c:pt idx="14">
                  <c:v>289.52999999999997</c:v>
                </c:pt>
                <c:pt idx="15">
                  <c:v>949.53</c:v>
                </c:pt>
                <c:pt idx="16">
                  <c:v>649.79999999999995</c:v>
                </c:pt>
                <c:pt idx="17">
                  <c:v>496.49</c:v>
                </c:pt>
                <c:pt idx="18">
                  <c:v>445.05</c:v>
                </c:pt>
                <c:pt idx="19">
                  <c:v>493.77</c:v>
                </c:pt>
                <c:pt idx="20">
                  <c:v>326.45999999999998</c:v>
                </c:pt>
                <c:pt idx="21">
                  <c:v>282.18</c:v>
                </c:pt>
                <c:pt idx="22">
                  <c:v>375.38</c:v>
                </c:pt>
                <c:pt idx="23">
                  <c:v>443.62</c:v>
                </c:pt>
                <c:pt idx="24">
                  <c:v>400.82</c:v>
                </c:pt>
                <c:pt idx="25">
                  <c:v>531.99</c:v>
                </c:pt>
                <c:pt idx="26">
                  <c:v>424.19</c:v>
                </c:pt>
                <c:pt idx="27">
                  <c:v>236.71</c:v>
                </c:pt>
                <c:pt idx="28">
                  <c:v>272.23</c:v>
                </c:pt>
                <c:pt idx="29">
                  <c:v>404.85</c:v>
                </c:pt>
                <c:pt idx="30">
                  <c:v>573.4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E9F-4FB8-9031-532D713AB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38424"/>
        <c:axId val="1"/>
      </c:lineChart>
      <c:dateAx>
        <c:axId val="643638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6832398243797507"/>
              <c:y val="0.96307238329312883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Quantity</a:t>
                </a:r>
              </a:p>
            </c:rich>
          </c:tx>
          <c:layout>
            <c:manualLayout>
              <c:xMode val="edge"/>
              <c:yMode val="edge"/>
              <c:x val="4.0096478765842339E-3"/>
              <c:y val="0.4505170451959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638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2908256880733942"/>
          <c:y val="0.43184045635914009"/>
          <c:w val="6.0204114393957675E-2"/>
          <c:h val="0.22592978623336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50800</xdr:rowOff>
    </xdr:from>
    <xdr:to>
      <xdr:col>13</xdr:col>
      <xdr:colOff>57150</xdr:colOff>
      <xdr:row>74</xdr:row>
      <xdr:rowOff>19050</xdr:rowOff>
    </xdr:to>
    <xdr:graphicFrame macro="">
      <xdr:nvGraphicFramePr>
        <xdr:cNvPr id="17693033" name="Chart 1">
          <a:extLst>
            <a:ext uri="{FF2B5EF4-FFF2-40B4-BE49-F238E27FC236}">
              <a16:creationId xmlns:a16="http://schemas.microsoft.com/office/drawing/2014/main" id="{00000000-0008-0000-0000-000069F90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13</xdr:col>
      <xdr:colOff>69850</xdr:colOff>
      <xdr:row>110</xdr:row>
      <xdr:rowOff>107950</xdr:rowOff>
    </xdr:to>
    <xdr:graphicFrame macro="">
      <xdr:nvGraphicFramePr>
        <xdr:cNvPr id="17693034" name="Chart 2">
          <a:extLst>
            <a:ext uri="{FF2B5EF4-FFF2-40B4-BE49-F238E27FC236}">
              <a16:creationId xmlns:a16="http://schemas.microsoft.com/office/drawing/2014/main" id="{00000000-0008-0000-0000-00006AF90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40</xdr:row>
      <xdr:rowOff>50800</xdr:rowOff>
    </xdr:from>
    <xdr:to>
      <xdr:col>14</xdr:col>
      <xdr:colOff>628650</xdr:colOff>
      <xdr:row>74</xdr:row>
      <xdr:rowOff>19050</xdr:rowOff>
    </xdr:to>
    <xdr:graphicFrame macro="">
      <xdr:nvGraphicFramePr>
        <xdr:cNvPr id="17876318" name="Chart 1">
          <a:extLst>
            <a:ext uri="{FF2B5EF4-FFF2-40B4-BE49-F238E27FC236}">
              <a16:creationId xmlns:a16="http://schemas.microsoft.com/office/drawing/2014/main" id="{00000000-0008-0000-0900-00005EC5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14</xdr:col>
      <xdr:colOff>590550</xdr:colOff>
      <xdr:row>113</xdr:row>
      <xdr:rowOff>31750</xdr:rowOff>
    </xdr:to>
    <xdr:graphicFrame macro="">
      <xdr:nvGraphicFramePr>
        <xdr:cNvPr id="17876319" name="Chart 2">
          <a:extLst>
            <a:ext uri="{FF2B5EF4-FFF2-40B4-BE49-F238E27FC236}">
              <a16:creationId xmlns:a16="http://schemas.microsoft.com/office/drawing/2014/main" id="{00000000-0008-0000-0900-00005FC5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0.27971</cdr:x>
      <cdr:y>0.02555</cdr:y>
    </cdr:from>
    <cdr:to>
      <cdr:x>0.70787</cdr:x>
      <cdr:y>0.07513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9992" y="192642"/>
          <a:ext cx="6170199" cy="369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Graph Showing Rainfall against Max Flow - October 2022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39</xdr:row>
      <xdr:rowOff>38100</xdr:rowOff>
    </xdr:from>
    <xdr:to>
      <xdr:col>15</xdr:col>
      <xdr:colOff>88900</xdr:colOff>
      <xdr:row>75</xdr:row>
      <xdr:rowOff>57150</xdr:rowOff>
    </xdr:to>
    <xdr:graphicFrame macro="">
      <xdr:nvGraphicFramePr>
        <xdr:cNvPr id="17879389" name="Chart 1">
          <a:extLst>
            <a:ext uri="{FF2B5EF4-FFF2-40B4-BE49-F238E27FC236}">
              <a16:creationId xmlns:a16="http://schemas.microsoft.com/office/drawing/2014/main" id="{00000000-0008-0000-0A00-00005DD1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15</xdr:col>
      <xdr:colOff>107950</xdr:colOff>
      <xdr:row>111</xdr:row>
      <xdr:rowOff>31750</xdr:rowOff>
    </xdr:to>
    <xdr:graphicFrame macro="">
      <xdr:nvGraphicFramePr>
        <xdr:cNvPr id="17879390" name="Chart 2">
          <a:extLst>
            <a:ext uri="{FF2B5EF4-FFF2-40B4-BE49-F238E27FC236}">
              <a16:creationId xmlns:a16="http://schemas.microsoft.com/office/drawing/2014/main" id="{00000000-0008-0000-0A00-00005ED1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0.308</cdr:x>
      <cdr:y>0.02386</cdr:y>
    </cdr:from>
    <cdr:to>
      <cdr:x>0.74242</cdr:x>
      <cdr:y>0.07636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6725" y="166481"/>
          <a:ext cx="6337325" cy="36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Graph Showing Rainfall against Max Flow - November 2022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57150</xdr:rowOff>
    </xdr:from>
    <xdr:to>
      <xdr:col>15</xdr:col>
      <xdr:colOff>31750</xdr:colOff>
      <xdr:row>77</xdr:row>
      <xdr:rowOff>88900</xdr:rowOff>
    </xdr:to>
    <xdr:graphicFrame macro="">
      <xdr:nvGraphicFramePr>
        <xdr:cNvPr id="18078037" name="Chart 1">
          <a:extLst>
            <a:ext uri="{FF2B5EF4-FFF2-40B4-BE49-F238E27FC236}">
              <a16:creationId xmlns:a16="http://schemas.microsoft.com/office/drawing/2014/main" id="{00000000-0008-0000-0B00-000055D9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15</xdr:col>
      <xdr:colOff>69850</xdr:colOff>
      <xdr:row>115</xdr:row>
      <xdr:rowOff>120650</xdr:rowOff>
    </xdr:to>
    <xdr:graphicFrame macro="">
      <xdr:nvGraphicFramePr>
        <xdr:cNvPr id="18078038" name="Chart 2">
          <a:extLst>
            <a:ext uri="{FF2B5EF4-FFF2-40B4-BE49-F238E27FC236}">
              <a16:creationId xmlns:a16="http://schemas.microsoft.com/office/drawing/2014/main" id="{00000000-0008-0000-0B00-000056D9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0.26902</cdr:x>
      <cdr:y>0.02416</cdr:y>
    </cdr:from>
    <cdr:to>
      <cdr:x>0.71459</cdr:x>
      <cdr:y>0.07448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3258" y="179957"/>
          <a:ext cx="6472933" cy="373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Graph Showing Rainfall against Max Flow - December 2022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19</xdr:row>
      <xdr:rowOff>38100</xdr:rowOff>
    </xdr:from>
    <xdr:to>
      <xdr:col>8</xdr:col>
      <xdr:colOff>1454150</xdr:colOff>
      <xdr:row>51</xdr:row>
      <xdr:rowOff>82550</xdr:rowOff>
    </xdr:to>
    <xdr:graphicFrame macro="">
      <xdr:nvGraphicFramePr>
        <xdr:cNvPr id="17720186" name="Chart 1">
          <a:extLst>
            <a:ext uri="{FF2B5EF4-FFF2-40B4-BE49-F238E27FC236}">
              <a16:creationId xmlns:a16="http://schemas.microsoft.com/office/drawing/2014/main" id="{00000000-0008-0000-0C00-00007A63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69850</xdr:colOff>
      <xdr:row>52</xdr:row>
      <xdr:rowOff>19050</xdr:rowOff>
    </xdr:from>
    <xdr:to>
      <xdr:col>8</xdr:col>
      <xdr:colOff>1473200</xdr:colOff>
      <xdr:row>82</xdr:row>
      <xdr:rowOff>19050</xdr:rowOff>
    </xdr:to>
    <xdr:graphicFrame macro="">
      <xdr:nvGraphicFramePr>
        <xdr:cNvPr id="17720187" name="Chart 2">
          <a:extLst>
            <a:ext uri="{FF2B5EF4-FFF2-40B4-BE49-F238E27FC236}">
              <a16:creationId xmlns:a16="http://schemas.microsoft.com/office/drawing/2014/main" id="{00000000-0008-0000-0C00-00007B63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82</xdr:row>
      <xdr:rowOff>139700</xdr:rowOff>
    </xdr:from>
    <xdr:to>
      <xdr:col>8</xdr:col>
      <xdr:colOff>1485900</xdr:colOff>
      <xdr:row>112</xdr:row>
      <xdr:rowOff>82550</xdr:rowOff>
    </xdr:to>
    <xdr:graphicFrame macro="">
      <xdr:nvGraphicFramePr>
        <xdr:cNvPr id="17720188" name="Chart 3">
          <a:extLst>
            <a:ext uri="{FF2B5EF4-FFF2-40B4-BE49-F238E27FC236}">
              <a16:creationId xmlns:a16="http://schemas.microsoft.com/office/drawing/2014/main" id="{00000000-0008-0000-0C00-00007C63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1682750</xdr:colOff>
      <xdr:row>52</xdr:row>
      <xdr:rowOff>38100</xdr:rowOff>
    </xdr:from>
    <xdr:to>
      <xdr:col>22</xdr:col>
      <xdr:colOff>222250</xdr:colOff>
      <xdr:row>82</xdr:row>
      <xdr:rowOff>19050</xdr:rowOff>
    </xdr:to>
    <xdr:graphicFrame macro="">
      <xdr:nvGraphicFramePr>
        <xdr:cNvPr id="17720189" name="Chart 5">
          <a:extLst>
            <a:ext uri="{FF2B5EF4-FFF2-40B4-BE49-F238E27FC236}">
              <a16:creationId xmlns:a16="http://schemas.microsoft.com/office/drawing/2014/main" id="{00000000-0008-0000-0C00-00007D63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1670050</xdr:colOff>
      <xdr:row>19</xdr:row>
      <xdr:rowOff>44450</xdr:rowOff>
    </xdr:from>
    <xdr:to>
      <xdr:col>22</xdr:col>
      <xdr:colOff>209550</xdr:colOff>
      <xdr:row>51</xdr:row>
      <xdr:rowOff>114300</xdr:rowOff>
    </xdr:to>
    <xdr:graphicFrame macro="">
      <xdr:nvGraphicFramePr>
        <xdr:cNvPr id="17720190" name="Chart 6">
          <a:extLst>
            <a:ext uri="{FF2B5EF4-FFF2-40B4-BE49-F238E27FC236}">
              <a16:creationId xmlns:a16="http://schemas.microsoft.com/office/drawing/2014/main" id="{00000000-0008-0000-0C00-00007E63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44450</xdr:rowOff>
    </xdr:from>
    <xdr:to>
      <xdr:col>6</xdr:col>
      <xdr:colOff>228600</xdr:colOff>
      <xdr:row>36</xdr:row>
      <xdr:rowOff>38100</xdr:rowOff>
    </xdr:to>
    <xdr:graphicFrame macro="">
      <xdr:nvGraphicFramePr>
        <xdr:cNvPr id="2666062" name="Chart 2">
          <a:extLst>
            <a:ext uri="{FF2B5EF4-FFF2-40B4-BE49-F238E27FC236}">
              <a16:creationId xmlns:a16="http://schemas.microsoft.com/office/drawing/2014/main" id="{00000000-0008-0000-0D00-00004EAE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107950</xdr:colOff>
      <xdr:row>0</xdr:row>
      <xdr:rowOff>133350</xdr:rowOff>
    </xdr:from>
    <xdr:to>
      <xdr:col>17</xdr:col>
      <xdr:colOff>184150</xdr:colOff>
      <xdr:row>25</xdr:row>
      <xdr:rowOff>6350</xdr:rowOff>
    </xdr:to>
    <xdr:graphicFrame macro="">
      <xdr:nvGraphicFramePr>
        <xdr:cNvPr id="6304685" name="Chart 1">
          <a:extLst>
            <a:ext uri="{FF2B5EF4-FFF2-40B4-BE49-F238E27FC236}">
              <a16:creationId xmlns:a16="http://schemas.microsoft.com/office/drawing/2014/main" id="{00000000-0008-0000-0E00-0000AD33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7</xdr:row>
      <xdr:rowOff>0</xdr:rowOff>
    </xdr:from>
    <xdr:to>
      <xdr:col>13</xdr:col>
      <xdr:colOff>342900</xdr:colOff>
      <xdr:row>23</xdr:row>
      <xdr:rowOff>152400</xdr:rowOff>
    </xdr:to>
    <xdr:graphicFrame macro="">
      <xdr:nvGraphicFramePr>
        <xdr:cNvPr id="6304686" name="Chart 2">
          <a:extLst>
            <a:ext uri="{FF2B5EF4-FFF2-40B4-BE49-F238E27FC236}">
              <a16:creationId xmlns:a16="http://schemas.microsoft.com/office/drawing/2014/main" id="{00000000-0008-0000-0E00-0000AE33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30</xdr:row>
      <xdr:rowOff>139700</xdr:rowOff>
    </xdr:from>
    <xdr:to>
      <xdr:col>19</xdr:col>
      <xdr:colOff>488950</xdr:colOff>
      <xdr:row>66</xdr:row>
      <xdr:rowOff>139700</xdr:rowOff>
    </xdr:to>
    <xdr:graphicFrame macro="">
      <xdr:nvGraphicFramePr>
        <xdr:cNvPr id="10111914" name="Chart 1">
          <a:extLst>
            <a:ext uri="{FF2B5EF4-FFF2-40B4-BE49-F238E27FC236}">
              <a16:creationId xmlns:a16="http://schemas.microsoft.com/office/drawing/2014/main" id="{00000000-0008-0000-0F00-0000AA4B9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469900</xdr:colOff>
      <xdr:row>101</xdr:row>
      <xdr:rowOff>82550</xdr:rowOff>
    </xdr:from>
    <xdr:to>
      <xdr:col>10</xdr:col>
      <xdr:colOff>165100</xdr:colOff>
      <xdr:row>118</xdr:row>
      <xdr:rowOff>76200</xdr:rowOff>
    </xdr:to>
    <xdr:graphicFrame macro="">
      <xdr:nvGraphicFramePr>
        <xdr:cNvPr id="10111915" name="Chart 3">
          <a:extLst>
            <a:ext uri="{FF2B5EF4-FFF2-40B4-BE49-F238E27FC236}">
              <a16:creationId xmlns:a16="http://schemas.microsoft.com/office/drawing/2014/main" id="{00000000-0008-0000-0F00-0000AB4B9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228600</xdr:colOff>
      <xdr:row>0</xdr:row>
      <xdr:rowOff>82550</xdr:rowOff>
    </xdr:from>
    <xdr:to>
      <xdr:col>12</xdr:col>
      <xdr:colOff>533400</xdr:colOff>
      <xdr:row>17</xdr:row>
      <xdr:rowOff>76200</xdr:rowOff>
    </xdr:to>
    <xdr:graphicFrame macro="">
      <xdr:nvGraphicFramePr>
        <xdr:cNvPr id="10111916" name="Chart 6">
          <a:extLst>
            <a:ext uri="{FF2B5EF4-FFF2-40B4-BE49-F238E27FC236}">
              <a16:creationId xmlns:a16="http://schemas.microsoft.com/office/drawing/2014/main" id="{00000000-0008-0000-0F00-0000AC4B9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50800</xdr:rowOff>
    </xdr:from>
    <xdr:to>
      <xdr:col>13</xdr:col>
      <xdr:colOff>57150</xdr:colOff>
      <xdr:row>72</xdr:row>
      <xdr:rowOff>19050</xdr:rowOff>
    </xdr:to>
    <xdr:graphicFrame macro="">
      <xdr:nvGraphicFramePr>
        <xdr:cNvPr id="17900893" name="Chart 1">
          <a:extLst>
            <a:ext uri="{FF2B5EF4-FFF2-40B4-BE49-F238E27FC236}">
              <a16:creationId xmlns:a16="http://schemas.microsoft.com/office/drawing/2014/main" id="{00000000-0008-0000-0100-00005D251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13</xdr:col>
      <xdr:colOff>69850</xdr:colOff>
      <xdr:row>108</xdr:row>
      <xdr:rowOff>107950</xdr:rowOff>
    </xdr:to>
    <xdr:graphicFrame macro="">
      <xdr:nvGraphicFramePr>
        <xdr:cNvPr id="17900894" name="Chart 2">
          <a:extLst>
            <a:ext uri="{FF2B5EF4-FFF2-40B4-BE49-F238E27FC236}">
              <a16:creationId xmlns:a16="http://schemas.microsoft.com/office/drawing/2014/main" id="{00000000-0008-0000-0100-00005E251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50800</xdr:rowOff>
    </xdr:from>
    <xdr:to>
      <xdr:col>13</xdr:col>
      <xdr:colOff>57150</xdr:colOff>
      <xdr:row>74</xdr:row>
      <xdr:rowOff>19050</xdr:rowOff>
    </xdr:to>
    <xdr:graphicFrame macro="">
      <xdr:nvGraphicFramePr>
        <xdr:cNvPr id="17941851" name="Chart 1">
          <a:extLst>
            <a:ext uri="{FF2B5EF4-FFF2-40B4-BE49-F238E27FC236}">
              <a16:creationId xmlns:a16="http://schemas.microsoft.com/office/drawing/2014/main" id="{00000000-0008-0000-0200-00005BC51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13</xdr:col>
      <xdr:colOff>69850</xdr:colOff>
      <xdr:row>110</xdr:row>
      <xdr:rowOff>107950</xdr:rowOff>
    </xdr:to>
    <xdr:graphicFrame macro="">
      <xdr:nvGraphicFramePr>
        <xdr:cNvPr id="17941852" name="Chart 2">
          <a:extLst>
            <a:ext uri="{FF2B5EF4-FFF2-40B4-BE49-F238E27FC236}">
              <a16:creationId xmlns:a16="http://schemas.microsoft.com/office/drawing/2014/main" id="{00000000-0008-0000-0200-00005CC51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50800</xdr:rowOff>
    </xdr:from>
    <xdr:to>
      <xdr:col>13</xdr:col>
      <xdr:colOff>57150</xdr:colOff>
      <xdr:row>74</xdr:row>
      <xdr:rowOff>19050</xdr:rowOff>
    </xdr:to>
    <xdr:graphicFrame macro="">
      <xdr:nvGraphicFramePr>
        <xdr:cNvPr id="17859935" name="Chart 1">
          <a:extLst>
            <a:ext uri="{FF2B5EF4-FFF2-40B4-BE49-F238E27FC236}">
              <a16:creationId xmlns:a16="http://schemas.microsoft.com/office/drawing/2014/main" id="{00000000-0008-0000-0300-00005F85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13</xdr:col>
      <xdr:colOff>69850</xdr:colOff>
      <xdr:row>110</xdr:row>
      <xdr:rowOff>107950</xdr:rowOff>
    </xdr:to>
    <xdr:graphicFrame macro="">
      <xdr:nvGraphicFramePr>
        <xdr:cNvPr id="17859936" name="Chart 2">
          <a:extLst>
            <a:ext uri="{FF2B5EF4-FFF2-40B4-BE49-F238E27FC236}">
              <a16:creationId xmlns:a16="http://schemas.microsoft.com/office/drawing/2014/main" id="{00000000-0008-0000-0300-00006085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50800</xdr:rowOff>
    </xdr:from>
    <xdr:to>
      <xdr:col>13</xdr:col>
      <xdr:colOff>57150</xdr:colOff>
      <xdr:row>74</xdr:row>
      <xdr:rowOff>19050</xdr:rowOff>
    </xdr:to>
    <xdr:graphicFrame macro="">
      <xdr:nvGraphicFramePr>
        <xdr:cNvPr id="17861984" name="Chart 1">
          <a:extLst>
            <a:ext uri="{FF2B5EF4-FFF2-40B4-BE49-F238E27FC236}">
              <a16:creationId xmlns:a16="http://schemas.microsoft.com/office/drawing/2014/main" id="{00000000-0008-0000-0400-0000608D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13</xdr:col>
      <xdr:colOff>69850</xdr:colOff>
      <xdr:row>110</xdr:row>
      <xdr:rowOff>107950</xdr:rowOff>
    </xdr:to>
    <xdr:graphicFrame macro="">
      <xdr:nvGraphicFramePr>
        <xdr:cNvPr id="17861985" name="Chart 3">
          <a:extLst>
            <a:ext uri="{FF2B5EF4-FFF2-40B4-BE49-F238E27FC236}">
              <a16:creationId xmlns:a16="http://schemas.microsoft.com/office/drawing/2014/main" id="{00000000-0008-0000-0400-0000618D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88900</xdr:rowOff>
    </xdr:from>
    <xdr:to>
      <xdr:col>15</xdr:col>
      <xdr:colOff>57150</xdr:colOff>
      <xdr:row>74</xdr:row>
      <xdr:rowOff>107950</xdr:rowOff>
    </xdr:to>
    <xdr:graphicFrame macro="">
      <xdr:nvGraphicFramePr>
        <xdr:cNvPr id="17866078" name="Chart 1">
          <a:extLst>
            <a:ext uri="{FF2B5EF4-FFF2-40B4-BE49-F238E27FC236}">
              <a16:creationId xmlns:a16="http://schemas.microsoft.com/office/drawing/2014/main" id="{00000000-0008-0000-0500-00005E9D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15</xdr:col>
      <xdr:colOff>107950</xdr:colOff>
      <xdr:row>118</xdr:row>
      <xdr:rowOff>165100</xdr:rowOff>
    </xdr:to>
    <xdr:graphicFrame macro="">
      <xdr:nvGraphicFramePr>
        <xdr:cNvPr id="17866079" name="Chart 3">
          <a:extLst>
            <a:ext uri="{FF2B5EF4-FFF2-40B4-BE49-F238E27FC236}">
              <a16:creationId xmlns:a16="http://schemas.microsoft.com/office/drawing/2014/main" id="{00000000-0008-0000-0500-00005F9D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120650</xdr:rowOff>
    </xdr:from>
    <xdr:to>
      <xdr:col>15</xdr:col>
      <xdr:colOff>31750</xdr:colOff>
      <xdr:row>76</xdr:row>
      <xdr:rowOff>139700</xdr:rowOff>
    </xdr:to>
    <xdr:graphicFrame macro="">
      <xdr:nvGraphicFramePr>
        <xdr:cNvPr id="17707334" name="Chart 1">
          <a:extLst>
            <a:ext uri="{FF2B5EF4-FFF2-40B4-BE49-F238E27FC236}">
              <a16:creationId xmlns:a16="http://schemas.microsoft.com/office/drawing/2014/main" id="{00000000-0008-0000-0600-00004631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50800</xdr:rowOff>
    </xdr:from>
    <xdr:to>
      <xdr:col>15</xdr:col>
      <xdr:colOff>31750</xdr:colOff>
      <xdr:row>75</xdr:row>
      <xdr:rowOff>76200</xdr:rowOff>
    </xdr:to>
    <xdr:graphicFrame macro="">
      <xdr:nvGraphicFramePr>
        <xdr:cNvPr id="17870175" name="Chart 1">
          <a:extLst>
            <a:ext uri="{FF2B5EF4-FFF2-40B4-BE49-F238E27FC236}">
              <a16:creationId xmlns:a16="http://schemas.microsoft.com/office/drawing/2014/main" id="{00000000-0008-0000-0700-00005FAD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15</xdr:col>
      <xdr:colOff>120650</xdr:colOff>
      <xdr:row>118</xdr:row>
      <xdr:rowOff>146050</xdr:rowOff>
    </xdr:to>
    <xdr:graphicFrame macro="">
      <xdr:nvGraphicFramePr>
        <xdr:cNvPr id="17870176" name="Chart 4">
          <a:extLst>
            <a:ext uri="{FF2B5EF4-FFF2-40B4-BE49-F238E27FC236}">
              <a16:creationId xmlns:a16="http://schemas.microsoft.com/office/drawing/2014/main" id="{00000000-0008-0000-0700-000060AD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88900</xdr:rowOff>
    </xdr:from>
    <xdr:to>
      <xdr:col>15</xdr:col>
      <xdr:colOff>31750</xdr:colOff>
      <xdr:row>74</xdr:row>
      <xdr:rowOff>120650</xdr:rowOff>
    </xdr:to>
    <xdr:graphicFrame macro="">
      <xdr:nvGraphicFramePr>
        <xdr:cNvPr id="17830239" name="Chart 1">
          <a:extLst>
            <a:ext uri="{FF2B5EF4-FFF2-40B4-BE49-F238E27FC236}">
              <a16:creationId xmlns:a16="http://schemas.microsoft.com/office/drawing/2014/main" id="{00000000-0008-0000-0800-00005F11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15</xdr:col>
      <xdr:colOff>69850</xdr:colOff>
      <xdr:row>118</xdr:row>
      <xdr:rowOff>127000</xdr:rowOff>
    </xdr:to>
    <xdr:graphicFrame macro="">
      <xdr:nvGraphicFramePr>
        <xdr:cNvPr id="17830240" name="Chart 7">
          <a:extLst>
            <a:ext uri="{FF2B5EF4-FFF2-40B4-BE49-F238E27FC236}">
              <a16:creationId xmlns:a16="http://schemas.microsoft.com/office/drawing/2014/main" id="{00000000-0008-0000-0800-000060111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b.cuzzupe\AppData\Local\Microsoft\Windows\Temporary%20Internet%20Files\Content.IE5\K7HCAHJV\Archive\Water%20and%20Foul%20and%20Rainfall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nvironmental%20Issues\PPC%20Regs%202000\Permit%20BV0414\Monitoring%20Data\Energy\1%20Shed\Chemi%20Etch%20PPC%20monthly%20energy%20reading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y 2012"/>
      <sheetName val="February 2012"/>
      <sheetName val="March 2012"/>
      <sheetName val="April 2012"/>
      <sheetName val="May 2012"/>
      <sheetName val="June 2012"/>
      <sheetName val="July 2012"/>
      <sheetName val="August 2012"/>
      <sheetName val="September 2012"/>
      <sheetName val="October 2012"/>
      <sheetName val="November 2012"/>
      <sheetName val="December 2012"/>
      <sheetName val="Annual "/>
    </sheetNames>
    <sheetDataSet>
      <sheetData sheetId="0">
        <row r="37">
          <cell r="C37">
            <v>391.7606451612902</v>
          </cell>
        </row>
      </sheetData>
      <sheetData sheetId="1">
        <row r="35">
          <cell r="C35">
            <v>403.74321428571432</v>
          </cell>
        </row>
      </sheetData>
      <sheetData sheetId="2">
        <row r="37">
          <cell r="C37">
            <v>399.00870967741929</v>
          </cell>
        </row>
      </sheetData>
      <sheetData sheetId="3">
        <row r="36">
          <cell r="C36">
            <v>362.18400000000003</v>
          </cell>
        </row>
      </sheetData>
      <sheetData sheetId="4">
        <row r="37">
          <cell r="C37">
            <v>357.50516129032263</v>
          </cell>
        </row>
      </sheetData>
      <sheetData sheetId="5">
        <row r="36">
          <cell r="C36">
            <v>330.23333333333335</v>
          </cell>
        </row>
      </sheetData>
      <sheetData sheetId="6">
        <row r="37">
          <cell r="C37">
            <v>372.97354838709686</v>
          </cell>
        </row>
      </sheetData>
      <sheetData sheetId="7">
        <row r="37">
          <cell r="C37">
            <v>367.48387096774195</v>
          </cell>
        </row>
      </sheetData>
      <sheetData sheetId="8">
        <row r="36">
          <cell r="C36">
            <v>369.93333333333334</v>
          </cell>
        </row>
      </sheetData>
      <sheetData sheetId="9">
        <row r="37">
          <cell r="C37">
            <v>394.25806451612902</v>
          </cell>
        </row>
      </sheetData>
      <sheetData sheetId="10">
        <row r="36">
          <cell r="C36">
            <v>428.64700000000005</v>
          </cell>
        </row>
      </sheetData>
      <sheetData sheetId="11">
        <row r="37">
          <cell r="C37">
            <v>311.83870967741933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2014"/>
      <sheetName val="2013"/>
      <sheetName val="2012"/>
      <sheetName val="2011"/>
    </sheetNames>
    <sheetDataSet>
      <sheetData sheetId="0"/>
      <sheetData sheetId="1"/>
      <sheetData sheetId="2">
        <row r="24">
          <cell r="L24">
            <v>1830.0920000000001</v>
          </cell>
        </row>
        <row r="25">
          <cell r="L25">
            <v>1630.232</v>
          </cell>
        </row>
      </sheetData>
      <sheetData sheetId="3">
        <row r="24">
          <cell r="L24">
            <v>1810.1780000000001</v>
          </cell>
        </row>
        <row r="25">
          <cell r="L25">
            <v>1720.0889999999999</v>
          </cell>
        </row>
        <row r="26">
          <cell r="L26">
            <v>1830.3789999999999</v>
          </cell>
        </row>
        <row r="27">
          <cell r="L27">
            <v>1610.1769999999999</v>
          </cell>
        </row>
        <row r="28">
          <cell r="L28">
            <v>1650.1</v>
          </cell>
        </row>
        <row r="29">
          <cell r="L29">
            <v>1340.03</v>
          </cell>
        </row>
        <row r="30">
          <cell r="L30">
            <v>1680.0609999999999</v>
          </cell>
        </row>
        <row r="31">
          <cell r="L31">
            <v>1900.6849999999999</v>
          </cell>
        </row>
        <row r="32">
          <cell r="L32">
            <v>1310.05</v>
          </cell>
        </row>
        <row r="33">
          <cell r="L33">
            <v>1800.1890000000001</v>
          </cell>
        </row>
        <row r="34">
          <cell r="L34">
            <v>1520.0409999999999</v>
          </cell>
        </row>
        <row r="35">
          <cell r="L35">
            <v>1140.0329999999999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="75" workbookViewId="0">
      <selection activeCell="A23" sqref="A23"/>
    </sheetView>
  </sheetViews>
  <sheetFormatPr defaultColWidth="9.140625" defaultRowHeight="15.6"/>
  <cols>
    <col min="1" max="1" width="12.7109375" style="11" customWidth="1"/>
    <col min="2" max="2" width="16.7109375" style="11" customWidth="1"/>
    <col min="3" max="4" width="19.7109375" style="11" customWidth="1"/>
    <col min="5" max="5" width="16.28515625" style="11" customWidth="1"/>
    <col min="6" max="6" width="16.42578125" style="11" customWidth="1"/>
    <col min="7" max="7" width="12.7109375" style="11" customWidth="1"/>
    <col min="8" max="8" width="14.5703125" style="11" customWidth="1"/>
    <col min="9" max="9" width="13.85546875" style="11" bestFit="1" customWidth="1"/>
    <col min="10" max="10" width="19" style="11" bestFit="1" customWidth="1"/>
    <col min="11" max="11" width="12.5703125" style="11" bestFit="1" customWidth="1"/>
    <col min="12" max="16384" width="9.140625" style="11"/>
  </cols>
  <sheetData>
    <row r="1" spans="1:17">
      <c r="A1" s="8" t="s">
        <v>0</v>
      </c>
    </row>
    <row r="3" spans="1:17">
      <c r="A3" s="21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3" t="s">
        <v>7</v>
      </c>
      <c r="H3" s="13" t="s">
        <v>8</v>
      </c>
      <c r="I3" s="12" t="s">
        <v>9</v>
      </c>
      <c r="J3" s="37" t="s">
        <v>10</v>
      </c>
      <c r="K3" s="12" t="s">
        <v>7</v>
      </c>
    </row>
    <row r="4" spans="1:17">
      <c r="A4" s="43">
        <v>44562</v>
      </c>
      <c r="B4" s="39">
        <v>0</v>
      </c>
      <c r="C4" s="42">
        <v>152.68</v>
      </c>
      <c r="D4" s="42">
        <v>351.99</v>
      </c>
      <c r="E4" s="40"/>
      <c r="F4" s="41"/>
      <c r="G4" s="42">
        <f>C4-D4</f>
        <v>-199.31</v>
      </c>
      <c r="H4" s="39">
        <f>(B4*10)</f>
        <v>0</v>
      </c>
      <c r="I4" s="39"/>
      <c r="J4" s="46"/>
      <c r="K4" s="39"/>
      <c r="O4" s="35"/>
      <c r="Q4" s="35"/>
    </row>
    <row r="5" spans="1:17">
      <c r="A5" s="43">
        <v>44563</v>
      </c>
      <c r="B5" s="39">
        <v>11.2</v>
      </c>
      <c r="C5" s="42">
        <v>250.42000000000002</v>
      </c>
      <c r="D5" s="42">
        <v>914.84</v>
      </c>
      <c r="E5" s="40"/>
      <c r="F5" s="41"/>
      <c r="G5" s="42">
        <f t="shared" ref="G5:G34" si="0">C5-D5</f>
        <v>-664.42000000000007</v>
      </c>
      <c r="H5" s="39">
        <f t="shared" ref="H5:H34" si="1">(B5*10)</f>
        <v>112</v>
      </c>
      <c r="I5" s="39"/>
      <c r="J5" s="44"/>
      <c r="K5" s="39"/>
      <c r="O5" s="35"/>
      <c r="Q5" s="35"/>
    </row>
    <row r="6" spans="1:17">
      <c r="A6" s="43">
        <v>44564</v>
      </c>
      <c r="B6" s="39">
        <v>2.2000000000000002</v>
      </c>
      <c r="C6" s="42">
        <v>295.08000000000004</v>
      </c>
      <c r="D6" s="42">
        <v>506.03</v>
      </c>
      <c r="E6" s="40"/>
      <c r="F6" s="41"/>
      <c r="G6" s="42">
        <f t="shared" si="0"/>
        <v>-210.94999999999993</v>
      </c>
      <c r="H6" s="39">
        <f t="shared" si="1"/>
        <v>22</v>
      </c>
      <c r="I6" s="39"/>
      <c r="J6" s="44"/>
      <c r="K6" s="39"/>
      <c r="O6" s="35"/>
      <c r="Q6" s="35"/>
    </row>
    <row r="7" spans="1:17">
      <c r="A7" s="43">
        <v>44565</v>
      </c>
      <c r="B7" s="39">
        <v>0.4</v>
      </c>
      <c r="C7" s="42">
        <v>358.74</v>
      </c>
      <c r="D7" s="42">
        <v>528.37</v>
      </c>
      <c r="E7" s="40"/>
      <c r="F7" s="41"/>
      <c r="G7" s="42">
        <f t="shared" si="0"/>
        <v>-169.63</v>
      </c>
      <c r="H7" s="39">
        <f t="shared" si="1"/>
        <v>4</v>
      </c>
      <c r="I7" s="39"/>
      <c r="J7" s="44"/>
      <c r="K7" s="39"/>
      <c r="O7" s="35"/>
      <c r="Q7" s="35"/>
    </row>
    <row r="8" spans="1:17">
      <c r="A8" s="43">
        <v>44566</v>
      </c>
      <c r="B8" s="39">
        <v>0</v>
      </c>
      <c r="C8" s="42">
        <v>431.12</v>
      </c>
      <c r="D8" s="42">
        <v>452.81</v>
      </c>
      <c r="E8" s="40"/>
      <c r="F8" s="41"/>
      <c r="G8" s="42">
        <f t="shared" si="0"/>
        <v>-21.689999999999998</v>
      </c>
      <c r="H8" s="39">
        <f t="shared" si="1"/>
        <v>0</v>
      </c>
      <c r="I8" s="39"/>
      <c r="J8" s="39"/>
      <c r="K8" s="39"/>
      <c r="O8" s="35"/>
      <c r="Q8" s="35"/>
    </row>
    <row r="9" spans="1:17">
      <c r="A9" s="43">
        <v>44567</v>
      </c>
      <c r="B9" s="39">
        <v>2.2000000000000002</v>
      </c>
      <c r="C9" s="42">
        <v>457.76</v>
      </c>
      <c r="D9" s="42">
        <v>497.98</v>
      </c>
      <c r="E9" s="40"/>
      <c r="F9" s="41"/>
      <c r="G9" s="42">
        <f t="shared" si="0"/>
        <v>-40.220000000000027</v>
      </c>
      <c r="H9" s="39">
        <f t="shared" si="1"/>
        <v>22</v>
      </c>
      <c r="I9" s="39"/>
      <c r="J9" s="39"/>
      <c r="K9" s="39"/>
      <c r="O9" s="35"/>
      <c r="Q9" s="35"/>
    </row>
    <row r="10" spans="1:17">
      <c r="A10" s="43">
        <v>44568</v>
      </c>
      <c r="B10" s="39">
        <v>3.6</v>
      </c>
      <c r="C10" s="42">
        <v>391.7</v>
      </c>
      <c r="D10" s="42">
        <v>610.66</v>
      </c>
      <c r="E10" s="40"/>
      <c r="F10" s="41"/>
      <c r="G10" s="42">
        <f t="shared" si="0"/>
        <v>-218.95999999999998</v>
      </c>
      <c r="H10" s="39">
        <f t="shared" si="1"/>
        <v>36</v>
      </c>
      <c r="I10" s="39"/>
      <c r="J10" s="39"/>
      <c r="K10" s="39"/>
      <c r="O10" s="35"/>
      <c r="Q10" s="35"/>
    </row>
    <row r="11" spans="1:17">
      <c r="A11" s="43">
        <v>44569</v>
      </c>
      <c r="B11" s="39">
        <v>10.8</v>
      </c>
      <c r="C11" s="42">
        <v>322.12</v>
      </c>
      <c r="D11" s="42">
        <v>943.93</v>
      </c>
      <c r="E11" s="40"/>
      <c r="F11" s="41"/>
      <c r="G11" s="42">
        <f t="shared" si="0"/>
        <v>-621.80999999999995</v>
      </c>
      <c r="H11" s="39">
        <f t="shared" si="1"/>
        <v>108</v>
      </c>
      <c r="I11" s="39"/>
      <c r="J11" s="39"/>
      <c r="K11" s="39"/>
      <c r="O11" s="35"/>
      <c r="Q11" s="35"/>
    </row>
    <row r="12" spans="1:17">
      <c r="A12" s="43">
        <v>44570</v>
      </c>
      <c r="B12" s="39">
        <v>1.2</v>
      </c>
      <c r="C12" s="42">
        <v>312.68</v>
      </c>
      <c r="D12" s="42">
        <v>678.58</v>
      </c>
      <c r="E12" s="40"/>
      <c r="F12" s="41"/>
      <c r="G12" s="42">
        <f t="shared" si="0"/>
        <v>-365.90000000000003</v>
      </c>
      <c r="H12" s="39">
        <f t="shared" si="1"/>
        <v>12</v>
      </c>
      <c r="I12" s="39"/>
      <c r="J12" s="44"/>
      <c r="K12" s="39"/>
      <c r="O12" s="35"/>
      <c r="Q12" s="35"/>
    </row>
    <row r="13" spans="1:17">
      <c r="A13" s="43">
        <v>44571</v>
      </c>
      <c r="B13" s="39">
        <v>0.4</v>
      </c>
      <c r="C13" s="42">
        <v>440.2</v>
      </c>
      <c r="D13" s="42">
        <v>554.41999999999996</v>
      </c>
      <c r="E13" s="40"/>
      <c r="F13" s="41"/>
      <c r="G13" s="42">
        <f t="shared" si="0"/>
        <v>-114.21999999999997</v>
      </c>
      <c r="H13" s="39">
        <f t="shared" si="1"/>
        <v>4</v>
      </c>
      <c r="I13" s="39"/>
      <c r="J13" s="44"/>
      <c r="K13" s="39"/>
      <c r="O13" s="35"/>
      <c r="Q13" s="35"/>
    </row>
    <row r="14" spans="1:17">
      <c r="A14" s="43">
        <v>44572</v>
      </c>
      <c r="B14" s="39">
        <v>0.4</v>
      </c>
      <c r="C14" s="42">
        <v>439.96999999999997</v>
      </c>
      <c r="D14" s="42">
        <v>548.21</v>
      </c>
      <c r="E14" s="40"/>
      <c r="F14" s="41"/>
      <c r="G14" s="42">
        <f t="shared" si="0"/>
        <v>-108.24000000000007</v>
      </c>
      <c r="H14" s="39">
        <f t="shared" si="1"/>
        <v>4</v>
      </c>
      <c r="I14" s="39"/>
      <c r="J14" s="44"/>
      <c r="K14" s="39"/>
      <c r="O14" s="35"/>
      <c r="Q14" s="35"/>
    </row>
    <row r="15" spans="1:17">
      <c r="A15" s="43">
        <v>44573</v>
      </c>
      <c r="B15" s="39">
        <v>0.2</v>
      </c>
      <c r="C15" s="42">
        <v>443.64</v>
      </c>
      <c r="D15" s="42">
        <v>496.09</v>
      </c>
      <c r="E15" s="40"/>
      <c r="F15" s="41"/>
      <c r="G15" s="42">
        <f t="shared" si="0"/>
        <v>-52.449999999999989</v>
      </c>
      <c r="H15" s="39">
        <f t="shared" si="1"/>
        <v>2</v>
      </c>
      <c r="I15" s="39"/>
      <c r="J15" s="39"/>
      <c r="K15" s="39"/>
      <c r="O15" s="35"/>
      <c r="Q15" s="35"/>
    </row>
    <row r="16" spans="1:17">
      <c r="A16" s="43">
        <v>44574</v>
      </c>
      <c r="B16" s="39">
        <v>0</v>
      </c>
      <c r="C16" s="42">
        <v>362.87</v>
      </c>
      <c r="D16" s="42">
        <v>455.02</v>
      </c>
      <c r="E16" s="40"/>
      <c r="F16" s="41"/>
      <c r="G16" s="42">
        <f t="shared" si="0"/>
        <v>-92.149999999999977</v>
      </c>
      <c r="H16" s="39">
        <f t="shared" si="1"/>
        <v>0</v>
      </c>
      <c r="I16" s="39"/>
      <c r="J16" s="39"/>
      <c r="K16" s="39"/>
      <c r="O16" s="35"/>
      <c r="Q16" s="35"/>
    </row>
    <row r="17" spans="1:17">
      <c r="A17" s="43">
        <v>44575</v>
      </c>
      <c r="B17" s="39">
        <v>0</v>
      </c>
      <c r="C17" s="42">
        <v>416.93</v>
      </c>
      <c r="D17" s="42">
        <v>437.16</v>
      </c>
      <c r="E17" s="40"/>
      <c r="F17" s="41"/>
      <c r="G17" s="42">
        <f t="shared" si="0"/>
        <v>-20.230000000000018</v>
      </c>
      <c r="H17" s="39">
        <f t="shared" si="1"/>
        <v>0</v>
      </c>
      <c r="I17" s="39"/>
      <c r="J17" s="39"/>
      <c r="K17" s="39"/>
      <c r="O17" s="35"/>
      <c r="Q17" s="35"/>
    </row>
    <row r="18" spans="1:17">
      <c r="A18" s="43">
        <v>44576</v>
      </c>
      <c r="B18" s="39">
        <v>0</v>
      </c>
      <c r="C18" s="42">
        <v>328.7</v>
      </c>
      <c r="D18" s="42">
        <v>348.95</v>
      </c>
      <c r="E18" s="40"/>
      <c r="F18" s="41"/>
      <c r="G18" s="42">
        <f t="shared" si="0"/>
        <v>-20.25</v>
      </c>
      <c r="H18" s="39">
        <f t="shared" si="1"/>
        <v>0</v>
      </c>
      <c r="I18" s="39"/>
      <c r="J18" s="39"/>
      <c r="K18" s="39"/>
      <c r="O18" s="35"/>
      <c r="Q18" s="35"/>
    </row>
    <row r="19" spans="1:17">
      <c r="A19" s="43">
        <v>44577</v>
      </c>
      <c r="B19" s="39">
        <v>1</v>
      </c>
      <c r="C19" s="42">
        <v>340.51</v>
      </c>
      <c r="D19" s="42">
        <v>364.36</v>
      </c>
      <c r="E19" s="40"/>
      <c r="F19" s="41"/>
      <c r="G19" s="42">
        <f t="shared" si="0"/>
        <v>-23.850000000000023</v>
      </c>
      <c r="H19" s="39">
        <f t="shared" si="1"/>
        <v>10</v>
      </c>
      <c r="I19" s="39"/>
      <c r="J19" s="44"/>
      <c r="K19" s="39"/>
      <c r="O19" s="35"/>
      <c r="Q19" s="35"/>
    </row>
    <row r="20" spans="1:17">
      <c r="A20" s="43">
        <v>44578</v>
      </c>
      <c r="B20" s="39">
        <v>0</v>
      </c>
      <c r="C20" s="42">
        <v>455.15</v>
      </c>
      <c r="D20" s="42">
        <v>383.14</v>
      </c>
      <c r="E20" s="40"/>
      <c r="F20" s="41"/>
      <c r="G20" s="42">
        <f t="shared" si="0"/>
        <v>72.009999999999991</v>
      </c>
      <c r="H20" s="39">
        <f t="shared" si="1"/>
        <v>0</v>
      </c>
      <c r="I20" s="39"/>
      <c r="J20" s="44"/>
      <c r="K20" s="39"/>
      <c r="O20" s="35"/>
      <c r="Q20" s="35"/>
    </row>
    <row r="21" spans="1:17">
      <c r="A21" s="43">
        <v>44579</v>
      </c>
      <c r="B21" s="39">
        <v>0.2</v>
      </c>
      <c r="C21" s="42">
        <v>447.59999999999997</v>
      </c>
      <c r="D21" s="42">
        <v>503.45</v>
      </c>
      <c r="E21" s="40"/>
      <c r="F21" s="41"/>
      <c r="G21" s="42">
        <f t="shared" si="0"/>
        <v>-55.850000000000023</v>
      </c>
      <c r="H21" s="39">
        <f t="shared" si="1"/>
        <v>2</v>
      </c>
      <c r="I21" s="39"/>
      <c r="J21" s="44"/>
      <c r="K21" s="39"/>
      <c r="O21" s="35"/>
      <c r="Q21" s="35"/>
    </row>
    <row r="22" spans="1:17">
      <c r="A22" s="43">
        <v>44580</v>
      </c>
      <c r="B22" s="39">
        <v>0.6</v>
      </c>
      <c r="C22" s="42">
        <v>425.67</v>
      </c>
      <c r="D22" s="42">
        <v>438.53</v>
      </c>
      <c r="E22" s="40"/>
      <c r="F22" s="41"/>
      <c r="G22" s="42">
        <f t="shared" si="0"/>
        <v>-12.859999999999957</v>
      </c>
      <c r="H22" s="39">
        <f t="shared" si="1"/>
        <v>6</v>
      </c>
      <c r="I22" s="39"/>
      <c r="J22" s="39"/>
      <c r="K22" s="39"/>
      <c r="O22" s="35"/>
      <c r="Q22" s="35"/>
    </row>
    <row r="23" spans="1:17">
      <c r="A23" s="55">
        <v>44581</v>
      </c>
      <c r="B23" s="39">
        <v>0.2</v>
      </c>
      <c r="C23" s="42">
        <v>398.97</v>
      </c>
      <c r="D23" s="42">
        <v>423.03</v>
      </c>
      <c r="E23" s="40"/>
      <c r="F23" s="41"/>
      <c r="G23" s="42">
        <f t="shared" si="0"/>
        <v>-24.059999999999945</v>
      </c>
      <c r="H23" s="39">
        <f t="shared" si="1"/>
        <v>2</v>
      </c>
      <c r="I23" s="39"/>
      <c r="J23" s="39"/>
      <c r="K23" s="39"/>
      <c r="O23" s="35"/>
      <c r="Q23" s="35"/>
    </row>
    <row r="24" spans="1:17">
      <c r="A24" s="43">
        <v>44582</v>
      </c>
      <c r="B24" s="39">
        <v>0.2</v>
      </c>
      <c r="C24" s="42">
        <v>394.43</v>
      </c>
      <c r="D24" s="42">
        <v>385.25</v>
      </c>
      <c r="E24" s="40"/>
      <c r="F24" s="41"/>
      <c r="G24" s="42">
        <f t="shared" si="0"/>
        <v>9.1800000000000068</v>
      </c>
      <c r="H24" s="39">
        <f t="shared" si="1"/>
        <v>2</v>
      </c>
      <c r="I24" s="39"/>
      <c r="J24" s="39"/>
      <c r="K24" s="39"/>
      <c r="O24" s="35"/>
      <c r="Q24" s="35"/>
    </row>
    <row r="25" spans="1:17">
      <c r="A25" s="43">
        <v>44583</v>
      </c>
      <c r="B25" s="39">
        <v>0</v>
      </c>
      <c r="C25" s="42">
        <v>316.54000000000002</v>
      </c>
      <c r="D25" s="42">
        <v>306.72000000000003</v>
      </c>
      <c r="E25" s="40"/>
      <c r="F25" s="41"/>
      <c r="G25" s="42">
        <f t="shared" si="0"/>
        <v>9.8199999999999932</v>
      </c>
      <c r="H25" s="39">
        <f t="shared" si="1"/>
        <v>0</v>
      </c>
      <c r="I25" s="39"/>
      <c r="J25" s="39"/>
      <c r="K25" s="39"/>
      <c r="O25" s="35"/>
      <c r="Q25" s="35"/>
    </row>
    <row r="26" spans="1:17">
      <c r="A26" s="43">
        <v>44584</v>
      </c>
      <c r="B26" s="39">
        <v>0</v>
      </c>
      <c r="C26" s="42">
        <v>336.55</v>
      </c>
      <c r="D26" s="42">
        <v>329.96</v>
      </c>
      <c r="E26" s="40"/>
      <c r="F26" s="41"/>
      <c r="G26" s="42">
        <f t="shared" si="0"/>
        <v>6.5900000000000318</v>
      </c>
      <c r="H26" s="39">
        <f t="shared" si="1"/>
        <v>0</v>
      </c>
      <c r="I26" s="39"/>
      <c r="J26" s="44"/>
      <c r="K26" s="39"/>
      <c r="O26" s="35"/>
      <c r="Q26" s="35"/>
    </row>
    <row r="27" spans="1:17">
      <c r="A27" s="43">
        <v>44585</v>
      </c>
      <c r="B27" s="39">
        <v>0</v>
      </c>
      <c r="C27" s="42">
        <v>442.58</v>
      </c>
      <c r="D27" s="42">
        <v>398.69</v>
      </c>
      <c r="E27" s="40"/>
      <c r="F27" s="41"/>
      <c r="G27" s="42">
        <f t="shared" si="0"/>
        <v>43.889999999999986</v>
      </c>
      <c r="H27" s="39">
        <f t="shared" si="1"/>
        <v>0</v>
      </c>
      <c r="I27" s="39"/>
      <c r="J27" s="44"/>
      <c r="K27" s="39"/>
      <c r="O27" s="35"/>
      <c r="Q27" s="35"/>
    </row>
    <row r="28" spans="1:17">
      <c r="A28" s="43">
        <v>44586</v>
      </c>
      <c r="B28" s="39">
        <v>0</v>
      </c>
      <c r="C28" s="42">
        <v>507.9</v>
      </c>
      <c r="D28" s="42">
        <v>457.14</v>
      </c>
      <c r="E28" s="40"/>
      <c r="F28" s="41"/>
      <c r="G28" s="42">
        <f t="shared" si="0"/>
        <v>50.759999999999991</v>
      </c>
      <c r="H28" s="39">
        <f t="shared" si="1"/>
        <v>0</v>
      </c>
      <c r="I28" s="39"/>
      <c r="J28" s="44"/>
      <c r="K28" s="39"/>
      <c r="O28" s="35"/>
      <c r="Q28" s="35"/>
    </row>
    <row r="29" spans="1:17">
      <c r="A29" s="43">
        <v>44587</v>
      </c>
      <c r="B29" s="39">
        <v>0.2</v>
      </c>
      <c r="C29" s="42">
        <v>498.13</v>
      </c>
      <c r="D29" s="42">
        <v>491.93</v>
      </c>
      <c r="E29" s="40"/>
      <c r="F29" s="41"/>
      <c r="G29" s="42">
        <f t="shared" si="0"/>
        <v>6.1999999999999886</v>
      </c>
      <c r="H29" s="39">
        <f t="shared" si="1"/>
        <v>2</v>
      </c>
      <c r="I29" s="39"/>
      <c r="J29" s="39"/>
      <c r="K29" s="39"/>
      <c r="O29" s="35"/>
      <c r="Q29" s="35"/>
    </row>
    <row r="30" spans="1:17">
      <c r="A30" s="43">
        <v>44588</v>
      </c>
      <c r="B30" s="39">
        <v>0.4</v>
      </c>
      <c r="C30" s="42">
        <v>371.37</v>
      </c>
      <c r="D30" s="42">
        <v>436.21</v>
      </c>
      <c r="E30" s="40"/>
      <c r="F30" s="41"/>
      <c r="G30" s="42">
        <f t="shared" si="0"/>
        <v>-64.839999999999975</v>
      </c>
      <c r="H30" s="39">
        <f t="shared" si="1"/>
        <v>4</v>
      </c>
      <c r="I30" s="39"/>
      <c r="J30" s="39"/>
      <c r="K30" s="39"/>
      <c r="O30" s="35"/>
      <c r="Q30" s="35"/>
    </row>
    <row r="31" spans="1:17">
      <c r="A31" s="43">
        <v>44589</v>
      </c>
      <c r="B31" s="39">
        <v>0.2</v>
      </c>
      <c r="C31" s="42">
        <v>420.01</v>
      </c>
      <c r="D31" s="42">
        <v>409.04</v>
      </c>
      <c r="E31" s="40"/>
      <c r="F31" s="41"/>
      <c r="G31" s="42">
        <f t="shared" si="0"/>
        <v>10.96999999999997</v>
      </c>
      <c r="H31" s="39">
        <f t="shared" si="1"/>
        <v>2</v>
      </c>
      <c r="I31" s="39"/>
      <c r="J31" s="39"/>
      <c r="K31" s="39"/>
      <c r="O31" s="35"/>
      <c r="Q31" s="35"/>
    </row>
    <row r="32" spans="1:17">
      <c r="A32" s="43">
        <v>44590</v>
      </c>
      <c r="B32" s="39">
        <v>0</v>
      </c>
      <c r="C32" s="42">
        <v>290.95</v>
      </c>
      <c r="D32" s="42">
        <v>292.91000000000003</v>
      </c>
      <c r="E32" s="40"/>
      <c r="F32" s="41"/>
      <c r="G32" s="42">
        <f t="shared" si="0"/>
        <v>-1.9600000000000364</v>
      </c>
      <c r="H32" s="39">
        <f t="shared" si="1"/>
        <v>0</v>
      </c>
      <c r="I32" s="39"/>
      <c r="J32" s="39"/>
      <c r="K32" s="39"/>
      <c r="O32" s="35"/>
      <c r="Q32" s="35"/>
    </row>
    <row r="33" spans="1:17">
      <c r="A33" s="43">
        <v>44591</v>
      </c>
      <c r="B33" s="39">
        <v>4.2</v>
      </c>
      <c r="C33" s="42">
        <v>292.42</v>
      </c>
      <c r="D33" s="42">
        <v>310.70999999999998</v>
      </c>
      <c r="E33" s="40"/>
      <c r="F33" s="41"/>
      <c r="G33" s="42">
        <f t="shared" si="0"/>
        <v>-18.289999999999964</v>
      </c>
      <c r="H33" s="39">
        <f t="shared" si="1"/>
        <v>42</v>
      </c>
      <c r="I33" s="39"/>
      <c r="J33" s="44"/>
      <c r="K33" s="39"/>
      <c r="O33" s="35"/>
      <c r="Q33" s="35"/>
    </row>
    <row r="34" spans="1:17">
      <c r="A34" s="43">
        <v>44592</v>
      </c>
      <c r="B34" s="39">
        <v>1</v>
      </c>
      <c r="C34" s="42">
        <v>324.48</v>
      </c>
      <c r="D34" s="42">
        <v>435.84</v>
      </c>
      <c r="E34" s="40"/>
      <c r="F34" s="41"/>
      <c r="G34" s="42">
        <f t="shared" si="0"/>
        <v>-111.35999999999996</v>
      </c>
      <c r="H34" s="39">
        <f t="shared" si="1"/>
        <v>10</v>
      </c>
      <c r="I34" s="39"/>
      <c r="J34" s="44"/>
      <c r="K34" s="39"/>
      <c r="O34" s="35"/>
      <c r="Q34" s="35"/>
    </row>
    <row r="36" spans="1:17">
      <c r="A36" s="12" t="s">
        <v>11</v>
      </c>
      <c r="B36" s="12">
        <f>SUM(B4:B35)</f>
        <v>40.800000000000018</v>
      </c>
      <c r="C36" s="64">
        <f>SUM(C4:C35)</f>
        <v>11667.87</v>
      </c>
      <c r="D36" s="64">
        <f>SUM(D4:D35)</f>
        <v>14691.95</v>
      </c>
      <c r="E36" s="19" t="s">
        <v>12</v>
      </c>
      <c r="F36" s="19">
        <f>C36-D36</f>
        <v>-3024.08</v>
      </c>
    </row>
    <row r="37" spans="1:17">
      <c r="A37" s="12" t="s">
        <v>13</v>
      </c>
      <c r="B37" s="14">
        <f>AVERAGE(B4:B34)</f>
        <v>1.3161290322580652</v>
      </c>
      <c r="C37" s="14">
        <f>AVERAGE(C4:C34)</f>
        <v>376.3829032258065</v>
      </c>
      <c r="D37" s="14">
        <f>AVERAGE(D4:D34)</f>
        <v>473.93387096774194</v>
      </c>
    </row>
    <row r="38" spans="1:17">
      <c r="A38" s="12" t="s">
        <v>14</v>
      </c>
      <c r="B38" s="12">
        <f>MAX(B4:B34)</f>
        <v>11.2</v>
      </c>
      <c r="C38" s="12">
        <f>MAX(C4:C34)</f>
        <v>507.9</v>
      </c>
      <c r="D38" s="12">
        <f>MAX(D4:D34)</f>
        <v>943.93</v>
      </c>
    </row>
    <row r="39" spans="1:17">
      <c r="A39" s="12" t="s">
        <v>15</v>
      </c>
      <c r="B39" s="12">
        <f>MIN(B4:B34)</f>
        <v>0</v>
      </c>
      <c r="C39" s="12">
        <f>MIN(C4:C34)</f>
        <v>152.68</v>
      </c>
      <c r="D39" s="12">
        <f>MIN(D4:D34)</f>
        <v>292.91000000000003</v>
      </c>
    </row>
  </sheetData>
  <phoneticPr fontId="5" type="noConversion"/>
  <conditionalFormatting sqref="E4:E34">
    <cfRule type="cellIs" dxfId="62" priority="1" stopIfTrue="1" operator="between">
      <formula>40</formula>
      <formula>59.999999</formula>
    </cfRule>
    <cfRule type="cellIs" dxfId="61" priority="2" stopIfTrue="1" operator="between">
      <formula>60</formula>
      <formula>79.999999</formula>
    </cfRule>
    <cfRule type="cellIs" dxfId="60" priority="3" stopIfTrue="1" operator="greaterThanOrEqual">
      <formula>80</formula>
    </cfRule>
  </conditionalFormatting>
  <conditionalFormatting sqref="D7:D34">
    <cfRule type="cellIs" dxfId="59" priority="4" stopIfTrue="1" operator="between">
      <formula>1000</formula>
      <formula>1100</formula>
    </cfRule>
    <cfRule type="cellIs" dxfId="58" priority="5" stopIfTrue="1" operator="between">
      <formula>1001</formula>
      <formula>1300</formula>
    </cfRule>
    <cfRule type="cellIs" dxfId="57" priority="6" stopIfTrue="1" operator="greaterThan">
      <formula>1300</formula>
    </cfRule>
  </conditionalFormatting>
  <pageMargins left="0.75" right="0.75" top="1" bottom="1" header="0.5" footer="0.5"/>
  <pageSetup paperSize="9" orientation="portrait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9"/>
  <sheetViews>
    <sheetView zoomScale="75" workbookViewId="0">
      <selection activeCell="E20" sqref="E20"/>
    </sheetView>
  </sheetViews>
  <sheetFormatPr defaultColWidth="9.140625" defaultRowHeight="15.6"/>
  <cols>
    <col min="1" max="1" width="12.7109375" style="11" customWidth="1"/>
    <col min="2" max="2" width="16.7109375" style="11" customWidth="1"/>
    <col min="3" max="6" width="19.7109375" style="11" customWidth="1"/>
    <col min="7" max="7" width="12.7109375" style="11" customWidth="1"/>
    <col min="8" max="8" width="14.7109375" style="11" customWidth="1"/>
    <col min="9" max="9" width="13.85546875" style="11" bestFit="1" customWidth="1"/>
    <col min="10" max="10" width="19" style="11" bestFit="1" customWidth="1"/>
    <col min="11" max="11" width="12.5703125" style="11" bestFit="1" customWidth="1"/>
    <col min="12" max="16384" width="9.140625" style="11"/>
  </cols>
  <sheetData>
    <row r="1" spans="1:16">
      <c r="A1" s="8" t="s">
        <v>25</v>
      </c>
    </row>
    <row r="3" spans="1:16">
      <c r="A3" s="22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3" t="s">
        <v>7</v>
      </c>
      <c r="H3" s="13" t="s">
        <v>8</v>
      </c>
      <c r="I3" s="12" t="s">
        <v>9</v>
      </c>
      <c r="J3" s="37" t="s">
        <v>10</v>
      </c>
      <c r="K3" s="12" t="s">
        <v>7</v>
      </c>
      <c r="L3" s="20"/>
      <c r="M3" s="20"/>
      <c r="N3" s="20"/>
      <c r="O3" s="20"/>
      <c r="P3" s="20"/>
    </row>
    <row r="4" spans="1:16">
      <c r="A4" s="36">
        <v>44835</v>
      </c>
      <c r="B4" s="38">
        <v>2</v>
      </c>
      <c r="C4" s="42">
        <v>382.65</v>
      </c>
      <c r="D4" s="42">
        <v>612.84</v>
      </c>
      <c r="E4" s="40"/>
      <c r="F4" s="41"/>
      <c r="G4" s="42">
        <f t="shared" ref="G4:G14" si="0">C4-D4</f>
        <v>-230.19000000000005</v>
      </c>
      <c r="H4" s="39">
        <f t="shared" ref="H4:H29" si="1">B4*10</f>
        <v>20</v>
      </c>
      <c r="I4" s="39"/>
      <c r="J4" s="46"/>
      <c r="K4" s="39"/>
      <c r="L4" s="20"/>
      <c r="M4" s="20"/>
      <c r="N4" s="20"/>
      <c r="O4" s="20"/>
      <c r="P4" s="20"/>
    </row>
    <row r="5" spans="1:16">
      <c r="A5" s="36">
        <v>44836</v>
      </c>
      <c r="B5" s="38">
        <v>0</v>
      </c>
      <c r="C5" s="42">
        <v>396.6</v>
      </c>
      <c r="D5" s="42">
        <v>497.48</v>
      </c>
      <c r="E5" s="40"/>
      <c r="F5" s="41"/>
      <c r="G5" s="42">
        <f t="shared" si="0"/>
        <v>-100.88</v>
      </c>
      <c r="H5" s="39">
        <f t="shared" si="1"/>
        <v>0</v>
      </c>
      <c r="I5" s="39"/>
      <c r="J5" s="44"/>
      <c r="K5" s="39"/>
    </row>
    <row r="6" spans="1:16">
      <c r="A6" s="36">
        <v>44837</v>
      </c>
      <c r="B6" s="38">
        <v>0</v>
      </c>
      <c r="C6" s="42">
        <v>561.46</v>
      </c>
      <c r="D6" s="42">
        <v>593.91999999999996</v>
      </c>
      <c r="E6" s="40"/>
      <c r="F6" s="41"/>
      <c r="G6" s="42">
        <f t="shared" si="0"/>
        <v>-32.459999999999923</v>
      </c>
      <c r="H6" s="39">
        <f t="shared" si="1"/>
        <v>0</v>
      </c>
      <c r="I6" s="39"/>
      <c r="J6" s="44"/>
      <c r="K6" s="39"/>
    </row>
    <row r="7" spans="1:16">
      <c r="A7" s="36">
        <v>44838</v>
      </c>
      <c r="B7" s="38">
        <v>3.2</v>
      </c>
      <c r="C7" s="42">
        <v>543.94000000000005</v>
      </c>
      <c r="D7" s="42">
        <v>613.01</v>
      </c>
      <c r="E7" s="40"/>
      <c r="F7" s="41"/>
      <c r="G7" s="42">
        <f t="shared" si="0"/>
        <v>-69.069999999999936</v>
      </c>
      <c r="H7" s="39">
        <f t="shared" si="1"/>
        <v>32</v>
      </c>
      <c r="I7" s="39"/>
      <c r="J7" s="44"/>
      <c r="K7" s="39"/>
    </row>
    <row r="8" spans="1:16">
      <c r="A8" s="36">
        <v>44839</v>
      </c>
      <c r="B8" s="38">
        <v>10.4</v>
      </c>
      <c r="C8" s="42">
        <v>509.42</v>
      </c>
      <c r="D8" s="42">
        <v>1151.04</v>
      </c>
      <c r="E8" s="40"/>
      <c r="F8" s="41"/>
      <c r="G8" s="39">
        <f t="shared" si="0"/>
        <v>-641.61999999999989</v>
      </c>
      <c r="H8" s="39">
        <f t="shared" si="1"/>
        <v>104</v>
      </c>
      <c r="I8" s="39"/>
      <c r="J8" s="39"/>
      <c r="K8" s="39"/>
    </row>
    <row r="9" spans="1:16">
      <c r="A9" s="36">
        <v>44840</v>
      </c>
      <c r="B9" s="38">
        <v>0</v>
      </c>
      <c r="C9" s="42">
        <v>552.48</v>
      </c>
      <c r="D9" s="42">
        <v>764.04</v>
      </c>
      <c r="E9" s="40"/>
      <c r="F9" s="41"/>
      <c r="G9" s="39">
        <f t="shared" si="0"/>
        <v>-211.55999999999995</v>
      </c>
      <c r="H9" s="39">
        <f t="shared" si="1"/>
        <v>0</v>
      </c>
      <c r="I9" s="39"/>
      <c r="J9" s="39"/>
      <c r="K9" s="39"/>
    </row>
    <row r="10" spans="1:16">
      <c r="A10" s="36">
        <v>44841</v>
      </c>
      <c r="B10" s="38">
        <v>15.2</v>
      </c>
      <c r="C10" s="42">
        <v>502.63</v>
      </c>
      <c r="D10" s="42">
        <v>1910.42</v>
      </c>
      <c r="E10" s="40"/>
      <c r="F10" s="41"/>
      <c r="G10" s="39">
        <f t="shared" si="0"/>
        <v>-1407.79</v>
      </c>
      <c r="H10" s="39">
        <f t="shared" si="1"/>
        <v>152</v>
      </c>
      <c r="I10" s="39"/>
      <c r="J10" s="39"/>
      <c r="K10" s="39"/>
    </row>
    <row r="11" spans="1:16">
      <c r="A11" s="36">
        <v>44842</v>
      </c>
      <c r="B11" s="38">
        <v>0.2</v>
      </c>
      <c r="C11" s="42">
        <v>349.89</v>
      </c>
      <c r="D11" s="42">
        <v>616.82000000000005</v>
      </c>
      <c r="E11" s="40"/>
      <c r="F11" s="41"/>
      <c r="G11" s="39">
        <f t="shared" si="0"/>
        <v>-266.93000000000006</v>
      </c>
      <c r="H11" s="39">
        <f t="shared" si="1"/>
        <v>2</v>
      </c>
      <c r="I11" s="39"/>
      <c r="J11" s="39"/>
      <c r="K11" s="39"/>
    </row>
    <row r="12" spans="1:16">
      <c r="A12" s="36">
        <v>44843</v>
      </c>
      <c r="B12" s="38">
        <v>3.8</v>
      </c>
      <c r="C12" s="42">
        <v>329.43</v>
      </c>
      <c r="D12" s="42">
        <v>590.46</v>
      </c>
      <c r="E12" s="40"/>
      <c r="F12" s="41"/>
      <c r="G12" s="39">
        <f t="shared" si="0"/>
        <v>-261.03000000000003</v>
      </c>
      <c r="H12" s="39">
        <f t="shared" si="1"/>
        <v>38</v>
      </c>
      <c r="I12" s="39"/>
      <c r="J12" s="44"/>
      <c r="K12" s="39"/>
    </row>
    <row r="13" spans="1:16">
      <c r="A13" s="36">
        <v>44844</v>
      </c>
      <c r="B13" s="38">
        <v>0.2</v>
      </c>
      <c r="C13" s="42">
        <v>502.16</v>
      </c>
      <c r="D13" s="42">
        <v>783.09</v>
      </c>
      <c r="E13" s="40"/>
      <c r="F13" s="41"/>
      <c r="G13" s="39">
        <f t="shared" si="0"/>
        <v>-280.93</v>
      </c>
      <c r="H13" s="39">
        <f t="shared" si="1"/>
        <v>2</v>
      </c>
      <c r="I13" s="39"/>
      <c r="J13" s="44"/>
      <c r="K13" s="39"/>
    </row>
    <row r="14" spans="1:16">
      <c r="A14" s="36">
        <v>44845</v>
      </c>
      <c r="B14" s="38">
        <v>0</v>
      </c>
      <c r="C14" s="42">
        <v>578.29999999999995</v>
      </c>
      <c r="D14" s="42">
        <v>677.24</v>
      </c>
      <c r="E14" s="40"/>
      <c r="F14" s="41"/>
      <c r="G14" s="39">
        <f t="shared" si="0"/>
        <v>-98.940000000000055</v>
      </c>
      <c r="H14" s="39">
        <f t="shared" si="1"/>
        <v>0</v>
      </c>
      <c r="I14" s="39"/>
      <c r="J14" s="44"/>
      <c r="K14" s="39"/>
    </row>
    <row r="15" spans="1:16">
      <c r="A15" s="36">
        <v>44846</v>
      </c>
      <c r="B15" s="38">
        <v>2.4</v>
      </c>
      <c r="C15" s="42">
        <v>477.65999999999997</v>
      </c>
      <c r="D15" s="42">
        <v>570.6</v>
      </c>
      <c r="E15" s="40"/>
      <c r="F15" s="41"/>
      <c r="G15" s="39">
        <f t="shared" ref="G15:G34" si="2">C15-D15</f>
        <v>-92.940000000000055</v>
      </c>
      <c r="H15" s="39">
        <f t="shared" si="1"/>
        <v>24</v>
      </c>
      <c r="I15" s="39"/>
      <c r="J15" s="39"/>
      <c r="K15" s="39"/>
    </row>
    <row r="16" spans="1:16">
      <c r="A16" s="36">
        <v>44847</v>
      </c>
      <c r="B16" s="38">
        <v>0</v>
      </c>
      <c r="C16" s="42">
        <v>542.48</v>
      </c>
      <c r="D16" s="42">
        <v>565.1</v>
      </c>
      <c r="E16" s="40"/>
      <c r="F16" s="41"/>
      <c r="G16" s="39">
        <f t="shared" si="2"/>
        <v>-22.620000000000005</v>
      </c>
      <c r="H16" s="39">
        <f t="shared" si="1"/>
        <v>0</v>
      </c>
      <c r="I16" s="39"/>
      <c r="J16" s="39"/>
      <c r="K16" s="39"/>
    </row>
    <row r="17" spans="1:11">
      <c r="A17" s="36">
        <v>44848</v>
      </c>
      <c r="B17" s="38">
        <v>1.2</v>
      </c>
      <c r="C17" s="42">
        <v>554.27</v>
      </c>
      <c r="D17" s="42">
        <v>521.39</v>
      </c>
      <c r="E17" s="40"/>
      <c r="F17" s="41"/>
      <c r="G17" s="39">
        <f t="shared" si="2"/>
        <v>32.879999999999995</v>
      </c>
      <c r="H17" s="39">
        <f t="shared" si="1"/>
        <v>12</v>
      </c>
      <c r="I17" s="39"/>
      <c r="J17" s="39"/>
      <c r="K17" s="39"/>
    </row>
    <row r="18" spans="1:11">
      <c r="A18" s="36">
        <v>44849</v>
      </c>
      <c r="B18" s="38">
        <v>4.8</v>
      </c>
      <c r="C18" s="42">
        <v>377.15999999999997</v>
      </c>
      <c r="D18" s="42">
        <v>533.54</v>
      </c>
      <c r="E18" s="40"/>
      <c r="F18" s="41"/>
      <c r="G18" s="39">
        <f t="shared" si="2"/>
        <v>-156.38</v>
      </c>
      <c r="H18" s="39">
        <f t="shared" si="1"/>
        <v>48</v>
      </c>
      <c r="I18" s="39"/>
      <c r="J18" s="39"/>
      <c r="K18" s="39"/>
    </row>
    <row r="19" spans="1:11">
      <c r="A19" s="36">
        <v>44850</v>
      </c>
      <c r="B19" s="38">
        <v>0.6</v>
      </c>
      <c r="C19" s="42">
        <v>374.66</v>
      </c>
      <c r="D19" s="42">
        <v>596.41</v>
      </c>
      <c r="E19" s="40"/>
      <c r="F19" s="41"/>
      <c r="G19" s="39">
        <f t="shared" si="2"/>
        <v>-221.74999999999994</v>
      </c>
      <c r="H19" s="39">
        <f t="shared" si="1"/>
        <v>6</v>
      </c>
      <c r="I19" s="39"/>
      <c r="J19" s="44"/>
      <c r="K19" s="39"/>
    </row>
    <row r="20" spans="1:11">
      <c r="A20" s="36">
        <v>44851</v>
      </c>
      <c r="B20" s="38">
        <v>1</v>
      </c>
      <c r="C20" s="42">
        <v>549.26</v>
      </c>
      <c r="D20" s="42">
        <v>652.5</v>
      </c>
      <c r="E20" s="40"/>
      <c r="F20" s="41"/>
      <c r="G20" s="39">
        <f t="shared" si="2"/>
        <v>-103.24000000000001</v>
      </c>
      <c r="H20" s="39">
        <f t="shared" si="1"/>
        <v>10</v>
      </c>
      <c r="I20" s="39"/>
      <c r="J20" s="44"/>
      <c r="K20" s="39"/>
    </row>
    <row r="21" spans="1:11">
      <c r="A21" s="36">
        <v>44852</v>
      </c>
      <c r="B21" s="38">
        <v>0</v>
      </c>
      <c r="C21" s="42">
        <v>529.92999999999995</v>
      </c>
      <c r="D21" s="42">
        <v>597.41</v>
      </c>
      <c r="E21" s="40"/>
      <c r="F21" s="41"/>
      <c r="G21" s="39">
        <f t="shared" si="2"/>
        <v>-67.480000000000018</v>
      </c>
      <c r="H21" s="39">
        <f t="shared" si="1"/>
        <v>0</v>
      </c>
      <c r="I21" s="39"/>
      <c r="J21" s="44"/>
      <c r="K21" s="39"/>
    </row>
    <row r="22" spans="1:11">
      <c r="A22" s="36">
        <v>44853</v>
      </c>
      <c r="B22" s="38">
        <v>0</v>
      </c>
      <c r="C22" s="42">
        <v>509.98</v>
      </c>
      <c r="D22" s="42">
        <v>525.88</v>
      </c>
      <c r="E22" s="40"/>
      <c r="F22" s="41"/>
      <c r="G22" s="39">
        <f t="shared" si="2"/>
        <v>-15.899999999999977</v>
      </c>
      <c r="H22" s="39">
        <f t="shared" si="1"/>
        <v>0</v>
      </c>
      <c r="I22" s="39"/>
      <c r="J22" s="39"/>
      <c r="K22" s="39"/>
    </row>
    <row r="23" spans="1:11">
      <c r="A23" s="36">
        <v>44854</v>
      </c>
      <c r="B23" s="38">
        <v>2.4</v>
      </c>
      <c r="C23" s="42">
        <v>534.26</v>
      </c>
      <c r="D23" s="42">
        <v>579.4</v>
      </c>
      <c r="E23" s="40"/>
      <c r="F23" s="41"/>
      <c r="G23" s="39">
        <f t="shared" si="2"/>
        <v>-45.139999999999986</v>
      </c>
      <c r="H23" s="39">
        <f t="shared" si="1"/>
        <v>24</v>
      </c>
      <c r="I23" s="39"/>
      <c r="J23" s="39"/>
      <c r="K23" s="39"/>
    </row>
    <row r="24" spans="1:11">
      <c r="A24" s="36">
        <v>44855</v>
      </c>
      <c r="B24" s="38">
        <v>0.6</v>
      </c>
      <c r="C24" s="42">
        <v>495.53999999999996</v>
      </c>
      <c r="D24" s="42">
        <v>489.29</v>
      </c>
      <c r="E24" s="40"/>
      <c r="F24" s="41"/>
      <c r="G24" s="39">
        <f t="shared" si="2"/>
        <v>6.2499999999999432</v>
      </c>
      <c r="H24" s="39">
        <f t="shared" si="1"/>
        <v>6</v>
      </c>
      <c r="I24" s="39"/>
      <c r="J24" s="39"/>
      <c r="K24" s="39"/>
    </row>
    <row r="25" spans="1:11">
      <c r="A25" s="36">
        <v>44856</v>
      </c>
      <c r="B25" s="38">
        <v>0.6</v>
      </c>
      <c r="C25" s="42">
        <v>389.28999999999996</v>
      </c>
      <c r="D25" s="42">
        <v>411.92</v>
      </c>
      <c r="E25" s="40"/>
      <c r="F25" s="41"/>
      <c r="G25" s="39">
        <f t="shared" si="2"/>
        <v>-22.630000000000052</v>
      </c>
      <c r="H25" s="39">
        <f t="shared" si="1"/>
        <v>6</v>
      </c>
      <c r="I25" s="39"/>
      <c r="J25" s="39"/>
      <c r="K25" s="39"/>
    </row>
    <row r="26" spans="1:11">
      <c r="A26" s="36">
        <v>44857</v>
      </c>
      <c r="B26" s="38">
        <v>2.6</v>
      </c>
      <c r="C26" s="42">
        <v>362.01</v>
      </c>
      <c r="D26" s="42">
        <v>413.23</v>
      </c>
      <c r="E26" s="40"/>
      <c r="F26" s="41"/>
      <c r="G26" s="39">
        <f t="shared" si="2"/>
        <v>-51.220000000000027</v>
      </c>
      <c r="H26" s="39">
        <f t="shared" si="1"/>
        <v>26</v>
      </c>
      <c r="I26" s="39"/>
      <c r="J26" s="44"/>
      <c r="K26" s="39"/>
    </row>
    <row r="27" spans="1:11">
      <c r="A27" s="36">
        <v>44858</v>
      </c>
      <c r="B27" s="38">
        <v>5.6</v>
      </c>
      <c r="C27" s="42">
        <v>492.06</v>
      </c>
      <c r="D27" s="42">
        <v>579.4</v>
      </c>
      <c r="E27" s="40"/>
      <c r="F27" s="41"/>
      <c r="G27" s="39">
        <f t="shared" si="2"/>
        <v>-87.339999999999975</v>
      </c>
      <c r="H27" s="39">
        <f t="shared" si="1"/>
        <v>56</v>
      </c>
      <c r="I27" s="39"/>
      <c r="J27" s="44"/>
      <c r="K27" s="39"/>
    </row>
    <row r="28" spans="1:11">
      <c r="A28" s="36">
        <v>44859</v>
      </c>
      <c r="B28" s="38">
        <v>3.4</v>
      </c>
      <c r="C28" s="42">
        <v>530.11</v>
      </c>
      <c r="D28" s="42">
        <v>841.81</v>
      </c>
      <c r="E28" s="40"/>
      <c r="F28" s="41"/>
      <c r="G28" s="39">
        <f t="shared" si="2"/>
        <v>-311.69999999999993</v>
      </c>
      <c r="H28" s="39">
        <f t="shared" si="1"/>
        <v>34</v>
      </c>
      <c r="I28" s="39"/>
      <c r="J28" s="44"/>
      <c r="K28" s="39"/>
    </row>
    <row r="29" spans="1:11">
      <c r="A29" s="36">
        <v>44860</v>
      </c>
      <c r="B29" s="38">
        <v>0.4</v>
      </c>
      <c r="C29" s="42">
        <v>511.22</v>
      </c>
      <c r="D29" s="42">
        <v>621.62</v>
      </c>
      <c r="E29" s="40"/>
      <c r="F29" s="41"/>
      <c r="G29" s="39">
        <f t="shared" si="2"/>
        <v>-110.39999999999998</v>
      </c>
      <c r="H29" s="39">
        <f t="shared" si="1"/>
        <v>4</v>
      </c>
      <c r="I29" s="39"/>
      <c r="J29" s="39"/>
      <c r="K29" s="39"/>
    </row>
    <row r="30" spans="1:11">
      <c r="A30" s="36">
        <v>44861</v>
      </c>
      <c r="B30" s="38">
        <v>2</v>
      </c>
      <c r="C30" s="42">
        <v>496.09</v>
      </c>
      <c r="D30" s="42">
        <v>585.16</v>
      </c>
      <c r="E30" s="40"/>
      <c r="F30" s="41"/>
      <c r="G30" s="39">
        <f t="shared" si="2"/>
        <v>-89.07</v>
      </c>
      <c r="H30" s="39">
        <f t="shared" ref="H30:H35" si="3">B30*10</f>
        <v>20</v>
      </c>
      <c r="I30" s="39"/>
      <c r="J30" s="39"/>
      <c r="K30" s="39"/>
    </row>
    <row r="31" spans="1:11">
      <c r="A31" s="36">
        <v>44862</v>
      </c>
      <c r="B31" s="38">
        <v>1.6</v>
      </c>
      <c r="C31" s="42">
        <v>440.81000000000006</v>
      </c>
      <c r="D31" s="42">
        <v>586.64</v>
      </c>
      <c r="E31" s="40"/>
      <c r="F31" s="41"/>
      <c r="G31" s="39">
        <f t="shared" si="2"/>
        <v>-145.82999999999993</v>
      </c>
      <c r="H31" s="39">
        <f t="shared" si="3"/>
        <v>16</v>
      </c>
      <c r="I31" s="39"/>
      <c r="J31" s="39"/>
      <c r="K31" s="39"/>
    </row>
    <row r="32" spans="1:11">
      <c r="A32" s="36">
        <v>44863</v>
      </c>
      <c r="B32" s="38">
        <v>4.4000000000000004</v>
      </c>
      <c r="C32" s="42">
        <v>387.52</v>
      </c>
      <c r="D32" s="42">
        <v>572.74</v>
      </c>
      <c r="E32" s="40"/>
      <c r="F32" s="41"/>
      <c r="G32" s="39">
        <f t="shared" si="2"/>
        <v>-185.22000000000003</v>
      </c>
      <c r="H32" s="39">
        <f t="shared" si="3"/>
        <v>44</v>
      </c>
      <c r="I32" s="44"/>
      <c r="J32" s="44"/>
      <c r="K32" s="44"/>
    </row>
    <row r="33" spans="1:11">
      <c r="A33" s="36">
        <v>44864</v>
      </c>
      <c r="B33" s="38">
        <v>0.4</v>
      </c>
      <c r="C33" s="42">
        <v>387.58</v>
      </c>
      <c r="D33" s="42">
        <v>496.91</v>
      </c>
      <c r="E33" s="40"/>
      <c r="F33" s="41"/>
      <c r="G33" s="39">
        <f t="shared" si="2"/>
        <v>-109.33000000000004</v>
      </c>
      <c r="H33" s="39">
        <f t="shared" si="3"/>
        <v>4</v>
      </c>
      <c r="I33" s="44"/>
      <c r="J33" s="44"/>
      <c r="K33" s="44"/>
    </row>
    <row r="34" spans="1:11">
      <c r="A34" s="36">
        <v>44865</v>
      </c>
      <c r="B34" s="39">
        <v>9.6</v>
      </c>
      <c r="C34" s="42">
        <v>555.85</v>
      </c>
      <c r="D34" s="42">
        <v>716.36</v>
      </c>
      <c r="E34" s="40"/>
      <c r="F34" s="41"/>
      <c r="G34" s="39">
        <f t="shared" si="2"/>
        <v>-160.51</v>
      </c>
      <c r="H34" s="39">
        <f t="shared" si="3"/>
        <v>96</v>
      </c>
      <c r="I34" s="44"/>
      <c r="J34" s="44"/>
      <c r="K34" s="44"/>
    </row>
    <row r="35" spans="1:11">
      <c r="B35" s="16"/>
      <c r="H35" s="11">
        <f t="shared" si="3"/>
        <v>0</v>
      </c>
    </row>
    <row r="36" spans="1:11">
      <c r="A36" s="12" t="s">
        <v>11</v>
      </c>
      <c r="B36" s="12">
        <f>SUM(B4:B35)</f>
        <v>78.600000000000009</v>
      </c>
      <c r="C36" s="64">
        <f>SUM(C4:C35)</f>
        <v>14706.7</v>
      </c>
      <c r="D36" s="12">
        <f>SUM(D4:D35)</f>
        <v>20267.670000000002</v>
      </c>
      <c r="E36" s="19" t="s">
        <v>12</v>
      </c>
      <c r="F36" s="19">
        <f>C36-D36</f>
        <v>-5560.9700000000012</v>
      </c>
    </row>
    <row r="37" spans="1:11">
      <c r="A37" s="12" t="s">
        <v>13</v>
      </c>
      <c r="B37" s="14">
        <f>AVERAGE(B4:B34)</f>
        <v>2.5354838709677421</v>
      </c>
      <c r="C37" s="14">
        <f>AVERAGE(C4:C34)</f>
        <v>474.40967741935486</v>
      </c>
      <c r="D37" s="14">
        <f>AVERAGE(D4:D34)</f>
        <v>653.79580645161298</v>
      </c>
      <c r="E37" s="23"/>
      <c r="F37" s="23"/>
    </row>
    <row r="38" spans="1:11">
      <c r="A38" s="12" t="s">
        <v>14</v>
      </c>
      <c r="B38" s="12">
        <f>MAX(B4:B34)</f>
        <v>15.2</v>
      </c>
      <c r="C38" s="12">
        <f>MAX(C4:C34)</f>
        <v>578.29999999999995</v>
      </c>
      <c r="D38" s="12">
        <f>MAX(D4:D34)</f>
        <v>1910.42</v>
      </c>
      <c r="E38" s="19"/>
      <c r="F38" s="19"/>
    </row>
    <row r="39" spans="1:11">
      <c r="A39" s="12" t="s">
        <v>15</v>
      </c>
      <c r="B39" s="12">
        <f>MIN(B4:B34)</f>
        <v>0</v>
      </c>
      <c r="C39" s="12">
        <f>MIN(C4:C34)</f>
        <v>329.43</v>
      </c>
      <c r="D39" s="12">
        <f>MIN(D4:D34)</f>
        <v>411.92</v>
      </c>
      <c r="E39" s="19"/>
      <c r="F39" s="19"/>
    </row>
  </sheetData>
  <phoneticPr fontId="5" type="noConversion"/>
  <conditionalFormatting sqref="E4:E34">
    <cfRule type="cellIs" dxfId="17" priority="1" stopIfTrue="1" operator="between">
      <formula>40</formula>
      <formula>59.999999</formula>
    </cfRule>
    <cfRule type="cellIs" dxfId="16" priority="2" stopIfTrue="1" operator="between">
      <formula>60</formula>
      <formula>79.999999</formula>
    </cfRule>
    <cfRule type="cellIs" dxfId="15" priority="3" stopIfTrue="1" operator="greaterThanOrEqual">
      <formula>80</formula>
    </cfRule>
  </conditionalFormatting>
  <conditionalFormatting sqref="D4:D34">
    <cfRule type="cellIs" dxfId="14" priority="4" stopIfTrue="1" operator="between">
      <formula>1000</formula>
      <formula>1100</formula>
    </cfRule>
    <cfRule type="cellIs" dxfId="13" priority="5" stopIfTrue="1" operator="between">
      <formula>1001</formula>
      <formula>1300</formula>
    </cfRule>
    <cfRule type="cellIs" dxfId="12" priority="6" stopIfTrue="1" operator="greaterThan">
      <formula>1300</formula>
    </cfRule>
  </conditionalFormatting>
  <pageMargins left="0.75" right="0.75" top="1" bottom="1" header="0.5" footer="0.5"/>
  <pageSetup paperSize="9" scale="80" orientation="landscape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8"/>
  <sheetViews>
    <sheetView topLeftCell="A2" zoomScale="75" workbookViewId="0">
      <selection activeCell="E28" sqref="E28"/>
    </sheetView>
  </sheetViews>
  <sheetFormatPr defaultColWidth="9.140625" defaultRowHeight="15.6"/>
  <cols>
    <col min="1" max="1" width="12.7109375" style="11" customWidth="1"/>
    <col min="2" max="2" width="16.7109375" style="11" customWidth="1"/>
    <col min="3" max="6" width="19.7109375" style="11" customWidth="1"/>
    <col min="7" max="7" width="12.7109375" style="11" customWidth="1"/>
    <col min="8" max="8" width="14.7109375" style="11" customWidth="1"/>
    <col min="9" max="9" width="13.85546875" style="11" bestFit="1" customWidth="1"/>
    <col min="10" max="10" width="19" style="11" bestFit="1" customWidth="1"/>
    <col min="11" max="11" width="12.5703125" style="11" bestFit="1" customWidth="1"/>
    <col min="12" max="16384" width="9.140625" style="11"/>
  </cols>
  <sheetData>
    <row r="1" spans="1:15">
      <c r="A1" s="8" t="s">
        <v>26</v>
      </c>
    </row>
    <row r="3" spans="1:15">
      <c r="A3" s="21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3" t="s">
        <v>7</v>
      </c>
      <c r="H3" s="13" t="s">
        <v>8</v>
      </c>
      <c r="I3" s="12" t="s">
        <v>9</v>
      </c>
      <c r="J3" s="37" t="s">
        <v>10</v>
      </c>
      <c r="K3" s="12" t="s">
        <v>7</v>
      </c>
    </row>
    <row r="4" spans="1:15">
      <c r="A4" s="36">
        <v>44866</v>
      </c>
      <c r="B4" s="39">
        <v>11.8</v>
      </c>
      <c r="C4" s="42">
        <v>462.11</v>
      </c>
      <c r="D4" s="42">
        <v>1324.64</v>
      </c>
      <c r="E4" s="40"/>
      <c r="F4" s="41"/>
      <c r="G4" s="42">
        <f>C4-D4</f>
        <v>-862.53000000000009</v>
      </c>
      <c r="H4" s="39">
        <f>B4*10</f>
        <v>118</v>
      </c>
      <c r="I4" s="39"/>
      <c r="J4" s="46"/>
      <c r="K4" s="39"/>
      <c r="O4" s="67">
        <f>D4/C4</f>
        <v>2.8665036463179763</v>
      </c>
    </row>
    <row r="5" spans="1:15">
      <c r="A5" s="36">
        <v>44867</v>
      </c>
      <c r="B5" s="39">
        <v>2.2000000000000002</v>
      </c>
      <c r="C5" s="42">
        <v>431.01</v>
      </c>
      <c r="D5" s="42">
        <v>1084</v>
      </c>
      <c r="E5" s="40"/>
      <c r="F5" s="41"/>
      <c r="G5" s="42">
        <f t="shared" ref="G5:G33" si="0">C5-D5</f>
        <v>-652.99</v>
      </c>
      <c r="H5" s="39">
        <f t="shared" ref="H5:H33" si="1">B5*10</f>
        <v>22</v>
      </c>
      <c r="I5" s="39"/>
      <c r="J5" s="44"/>
      <c r="K5" s="39"/>
      <c r="O5" s="67">
        <f t="shared" ref="O5:O33" si="2">D5/C5</f>
        <v>2.5150228532980674</v>
      </c>
    </row>
    <row r="6" spans="1:15">
      <c r="A6" s="36">
        <v>44868</v>
      </c>
      <c r="B6" s="39">
        <v>0.8</v>
      </c>
      <c r="C6" s="42">
        <v>609.82000000000005</v>
      </c>
      <c r="D6" s="42">
        <v>737.99</v>
      </c>
      <c r="E6" s="40"/>
      <c r="F6" s="41"/>
      <c r="G6" s="42">
        <f t="shared" si="0"/>
        <v>-128.16999999999996</v>
      </c>
      <c r="H6" s="39">
        <f t="shared" si="1"/>
        <v>8</v>
      </c>
      <c r="I6" s="39"/>
      <c r="J6" s="44"/>
      <c r="K6" s="39"/>
      <c r="O6" s="67">
        <f t="shared" si="2"/>
        <v>1.2101767734741398</v>
      </c>
    </row>
    <row r="7" spans="1:15">
      <c r="A7" s="36">
        <v>44869</v>
      </c>
      <c r="B7" s="39">
        <v>0.2</v>
      </c>
      <c r="C7" s="42">
        <v>451</v>
      </c>
      <c r="D7" s="42">
        <v>584.41999999999996</v>
      </c>
      <c r="E7" s="40"/>
      <c r="F7" s="41"/>
      <c r="G7" s="42">
        <f t="shared" si="0"/>
        <v>-133.41999999999996</v>
      </c>
      <c r="H7" s="39">
        <f t="shared" si="1"/>
        <v>2</v>
      </c>
      <c r="I7" s="39"/>
      <c r="J7" s="44"/>
      <c r="K7" s="39"/>
      <c r="O7" s="67">
        <f t="shared" si="2"/>
        <v>1.295831485587583</v>
      </c>
    </row>
    <row r="8" spans="1:15">
      <c r="A8" s="36">
        <v>44870</v>
      </c>
      <c r="B8" s="39">
        <v>2.2000000000000002</v>
      </c>
      <c r="C8" s="42">
        <v>354.88</v>
      </c>
      <c r="D8" s="42">
        <v>501.62</v>
      </c>
      <c r="E8" s="40"/>
      <c r="F8" s="41"/>
      <c r="G8" s="42">
        <f t="shared" si="0"/>
        <v>-146.74</v>
      </c>
      <c r="H8" s="39">
        <f t="shared" si="1"/>
        <v>22</v>
      </c>
      <c r="I8" s="39"/>
      <c r="J8" s="39"/>
      <c r="K8" s="39"/>
      <c r="O8" s="67">
        <f t="shared" si="2"/>
        <v>1.4134918845807034</v>
      </c>
    </row>
    <row r="9" spans="1:15">
      <c r="A9" s="36">
        <v>44871</v>
      </c>
      <c r="B9" s="39">
        <v>0.8</v>
      </c>
      <c r="C9" s="42">
        <v>355.32</v>
      </c>
      <c r="D9" s="42">
        <v>479.15</v>
      </c>
      <c r="E9" s="40"/>
      <c r="F9" s="41"/>
      <c r="G9" s="42">
        <f t="shared" si="0"/>
        <v>-123.82999999999998</v>
      </c>
      <c r="H9" s="39">
        <f t="shared" si="1"/>
        <v>8</v>
      </c>
      <c r="I9" s="39"/>
      <c r="J9" s="39"/>
      <c r="K9" s="39"/>
      <c r="O9" s="67">
        <f t="shared" si="2"/>
        <v>1.3485027580772262</v>
      </c>
    </row>
    <row r="10" spans="1:15">
      <c r="A10" s="36">
        <v>44872</v>
      </c>
      <c r="B10" s="39">
        <v>0.2</v>
      </c>
      <c r="C10" s="42">
        <v>485.31</v>
      </c>
      <c r="D10" s="42">
        <v>586.13</v>
      </c>
      <c r="E10" s="40"/>
      <c r="F10" s="41"/>
      <c r="G10" s="42">
        <f t="shared" si="0"/>
        <v>-100.82</v>
      </c>
      <c r="H10" s="39">
        <f t="shared" si="1"/>
        <v>2</v>
      </c>
      <c r="I10" s="39"/>
      <c r="J10" s="39"/>
      <c r="K10" s="39"/>
      <c r="O10" s="67">
        <f t="shared" si="2"/>
        <v>1.2077435041519853</v>
      </c>
    </row>
    <row r="11" spans="1:15">
      <c r="A11" s="36">
        <v>44873</v>
      </c>
      <c r="B11" s="39">
        <v>3.4</v>
      </c>
      <c r="C11" s="42">
        <v>759.32999999999993</v>
      </c>
      <c r="D11" s="42">
        <v>702.57</v>
      </c>
      <c r="E11" s="40"/>
      <c r="F11" s="41"/>
      <c r="G11" s="42">
        <f t="shared" si="0"/>
        <v>56.759999999999877</v>
      </c>
      <c r="H11" s="39">
        <f t="shared" si="1"/>
        <v>34</v>
      </c>
      <c r="I11" s="39"/>
      <c r="J11" s="39"/>
      <c r="K11" s="39"/>
      <c r="O11" s="67">
        <f t="shared" si="2"/>
        <v>0.92524989135158642</v>
      </c>
    </row>
    <row r="12" spans="1:15">
      <c r="A12" s="36">
        <v>44874</v>
      </c>
      <c r="B12" s="39">
        <v>1.4</v>
      </c>
      <c r="C12" s="42">
        <v>531.46</v>
      </c>
      <c r="D12" s="42">
        <v>670.17</v>
      </c>
      <c r="E12" s="40"/>
      <c r="F12" s="41"/>
      <c r="G12" s="42">
        <f t="shared" si="0"/>
        <v>-138.70999999999992</v>
      </c>
      <c r="H12" s="39">
        <f t="shared" si="1"/>
        <v>14</v>
      </c>
      <c r="I12" s="39"/>
      <c r="J12" s="44"/>
      <c r="K12" s="39"/>
      <c r="O12" s="67">
        <f t="shared" si="2"/>
        <v>1.2609980054942986</v>
      </c>
    </row>
    <row r="13" spans="1:15">
      <c r="A13" s="36">
        <v>44875</v>
      </c>
      <c r="B13" s="39">
        <v>1</v>
      </c>
      <c r="C13" s="42">
        <v>474.81</v>
      </c>
      <c r="D13" s="42">
        <v>649.66</v>
      </c>
      <c r="E13" s="40"/>
      <c r="F13" s="41"/>
      <c r="G13" s="42">
        <f t="shared" si="0"/>
        <v>-174.84999999999997</v>
      </c>
      <c r="H13" s="39">
        <f t="shared" si="1"/>
        <v>10</v>
      </c>
      <c r="I13" s="39"/>
      <c r="J13" s="44"/>
      <c r="K13" s="39"/>
      <c r="O13" s="67">
        <f t="shared" si="2"/>
        <v>1.3682525641835681</v>
      </c>
    </row>
    <row r="14" spans="1:15">
      <c r="A14" s="36">
        <v>44876</v>
      </c>
      <c r="B14" s="39">
        <v>0</v>
      </c>
      <c r="C14" s="42">
        <v>423.22</v>
      </c>
      <c r="D14" s="42">
        <v>522.61</v>
      </c>
      <c r="E14" s="40"/>
      <c r="F14" s="41"/>
      <c r="G14" s="42">
        <f t="shared" si="0"/>
        <v>-99.389999999999986</v>
      </c>
      <c r="H14" s="39">
        <f t="shared" si="1"/>
        <v>0</v>
      </c>
      <c r="I14" s="39"/>
      <c r="J14" s="44"/>
      <c r="K14" s="39"/>
      <c r="O14" s="67">
        <f t="shared" si="2"/>
        <v>1.234842398752422</v>
      </c>
    </row>
    <row r="15" spans="1:15">
      <c r="A15" s="36">
        <v>44877</v>
      </c>
      <c r="B15" s="39">
        <v>0</v>
      </c>
      <c r="C15" s="42">
        <v>308.12</v>
      </c>
      <c r="D15" s="42">
        <v>380.84</v>
      </c>
      <c r="E15" s="40"/>
      <c r="F15" s="41"/>
      <c r="G15" s="42">
        <f t="shared" si="0"/>
        <v>-72.71999999999997</v>
      </c>
      <c r="H15" s="39">
        <f t="shared" si="1"/>
        <v>0</v>
      </c>
      <c r="I15" s="39"/>
      <c r="J15" s="39"/>
      <c r="K15" s="39"/>
      <c r="O15" s="67">
        <f t="shared" si="2"/>
        <v>1.2360119433986758</v>
      </c>
    </row>
    <row r="16" spans="1:15">
      <c r="A16" s="36">
        <v>44878</v>
      </c>
      <c r="B16" s="39">
        <v>0</v>
      </c>
      <c r="C16" s="42">
        <v>400.5</v>
      </c>
      <c r="D16" s="42">
        <v>446.41</v>
      </c>
      <c r="E16" s="40"/>
      <c r="F16" s="41"/>
      <c r="G16" s="42">
        <f t="shared" si="0"/>
        <v>-45.910000000000025</v>
      </c>
      <c r="H16" s="39">
        <f t="shared" si="1"/>
        <v>0</v>
      </c>
      <c r="I16" s="39"/>
      <c r="J16" s="39"/>
      <c r="K16" s="39"/>
      <c r="O16" s="67">
        <f t="shared" si="2"/>
        <v>1.1146317103620476</v>
      </c>
    </row>
    <row r="17" spans="1:15">
      <c r="A17" s="36">
        <v>44879</v>
      </c>
      <c r="B17" s="39">
        <v>0</v>
      </c>
      <c r="C17" s="42">
        <v>557.91999999999996</v>
      </c>
      <c r="D17" s="42">
        <v>591.62</v>
      </c>
      <c r="E17" s="40"/>
      <c r="F17" s="41"/>
      <c r="G17" s="42">
        <f t="shared" si="0"/>
        <v>-33.700000000000045</v>
      </c>
      <c r="H17" s="39">
        <f t="shared" si="1"/>
        <v>0</v>
      </c>
      <c r="I17" s="39"/>
      <c r="J17" s="39"/>
      <c r="K17" s="39"/>
      <c r="O17" s="67">
        <f t="shared" si="2"/>
        <v>1.0604029251505593</v>
      </c>
    </row>
    <row r="18" spans="1:15">
      <c r="A18" s="36">
        <v>44880</v>
      </c>
      <c r="B18" s="39">
        <v>11</v>
      </c>
      <c r="C18" s="42">
        <v>548.81999999999994</v>
      </c>
      <c r="D18" s="42">
        <v>940.16</v>
      </c>
      <c r="E18" s="40"/>
      <c r="F18" s="41"/>
      <c r="G18" s="42">
        <f t="shared" si="0"/>
        <v>-391.34000000000003</v>
      </c>
      <c r="H18" s="39">
        <f t="shared" si="1"/>
        <v>110</v>
      </c>
      <c r="I18" s="39"/>
      <c r="J18" s="39"/>
      <c r="K18" s="39"/>
      <c r="L18" s="35"/>
      <c r="O18" s="67">
        <f t="shared" si="2"/>
        <v>1.7130571043329326</v>
      </c>
    </row>
    <row r="19" spans="1:15">
      <c r="A19" s="36">
        <v>44881</v>
      </c>
      <c r="B19" s="39">
        <v>0</v>
      </c>
      <c r="C19" s="42">
        <v>563.4</v>
      </c>
      <c r="D19" s="42">
        <v>725.92</v>
      </c>
      <c r="E19" s="40"/>
      <c r="F19" s="41"/>
      <c r="G19" s="42">
        <f t="shared" si="0"/>
        <v>-162.51999999999998</v>
      </c>
      <c r="H19" s="39">
        <f t="shared" si="1"/>
        <v>0</v>
      </c>
      <c r="I19" s="39"/>
      <c r="J19" s="44"/>
      <c r="K19" s="39"/>
      <c r="O19" s="67">
        <f t="shared" si="2"/>
        <v>1.288462903798367</v>
      </c>
    </row>
    <row r="20" spans="1:15">
      <c r="A20" s="36">
        <v>44882</v>
      </c>
      <c r="B20" s="39">
        <v>14.8</v>
      </c>
      <c r="C20" s="42">
        <v>492.27</v>
      </c>
      <c r="D20" s="42">
        <v>1194.8800000000001</v>
      </c>
      <c r="E20" s="40"/>
      <c r="F20" s="41"/>
      <c r="G20" s="42">
        <f t="shared" si="0"/>
        <v>-702.61000000000013</v>
      </c>
      <c r="H20" s="39">
        <f t="shared" si="1"/>
        <v>148</v>
      </c>
      <c r="I20" s="39"/>
      <c r="J20" s="44"/>
      <c r="K20" s="39"/>
      <c r="O20" s="67">
        <f t="shared" si="2"/>
        <v>2.4272858390720544</v>
      </c>
    </row>
    <row r="21" spans="1:15">
      <c r="A21" s="36">
        <v>44883</v>
      </c>
      <c r="B21" s="39">
        <v>4.8</v>
      </c>
      <c r="C21" s="42">
        <v>455.67</v>
      </c>
      <c r="D21" s="42">
        <v>941.68</v>
      </c>
      <c r="E21" s="40"/>
      <c r="F21" s="41"/>
      <c r="G21" s="42">
        <f t="shared" si="0"/>
        <v>-486.00999999999993</v>
      </c>
      <c r="H21" s="39">
        <f t="shared" si="1"/>
        <v>48</v>
      </c>
      <c r="I21" s="39"/>
      <c r="J21" s="44"/>
      <c r="K21" s="39"/>
      <c r="O21" s="67">
        <f t="shared" si="2"/>
        <v>2.0665832729826406</v>
      </c>
    </row>
    <row r="22" spans="1:15">
      <c r="A22" s="36">
        <v>44884</v>
      </c>
      <c r="B22" s="39">
        <v>0.4</v>
      </c>
      <c r="C22" s="42">
        <v>288.91999999999996</v>
      </c>
      <c r="D22" s="42">
        <v>639.30999999999995</v>
      </c>
      <c r="E22" s="40"/>
      <c r="F22" s="41"/>
      <c r="G22" s="42">
        <f t="shared" si="0"/>
        <v>-350.39</v>
      </c>
      <c r="H22" s="39">
        <f t="shared" si="1"/>
        <v>4</v>
      </c>
      <c r="I22" s="39"/>
      <c r="J22" s="39"/>
      <c r="K22" s="39"/>
      <c r="O22" s="67">
        <f t="shared" si="2"/>
        <v>2.2127578568461859</v>
      </c>
    </row>
    <row r="23" spans="1:15">
      <c r="A23" s="36">
        <v>44885</v>
      </c>
      <c r="B23" s="39">
        <v>8.6</v>
      </c>
      <c r="C23" s="42">
        <v>306.23</v>
      </c>
      <c r="D23" s="42">
        <v>869.22</v>
      </c>
      <c r="E23" s="40"/>
      <c r="F23" s="41"/>
      <c r="G23" s="42">
        <f t="shared" si="0"/>
        <v>-562.99</v>
      </c>
      <c r="H23" s="39">
        <f t="shared" si="1"/>
        <v>86</v>
      </c>
      <c r="I23" s="39"/>
      <c r="J23" s="39"/>
      <c r="K23" s="39"/>
      <c r="O23" s="67">
        <f t="shared" si="2"/>
        <v>2.8384547562289781</v>
      </c>
    </row>
    <row r="24" spans="1:15">
      <c r="A24" s="36">
        <v>44886</v>
      </c>
      <c r="B24" s="39">
        <v>7.2</v>
      </c>
      <c r="C24" s="42">
        <v>502.95</v>
      </c>
      <c r="D24" s="42">
        <v>1011.72</v>
      </c>
      <c r="E24" s="40"/>
      <c r="F24" s="41"/>
      <c r="G24" s="42">
        <f t="shared" si="0"/>
        <v>-508.77000000000004</v>
      </c>
      <c r="H24" s="39">
        <f t="shared" si="1"/>
        <v>72</v>
      </c>
      <c r="I24" s="39"/>
      <c r="J24" s="39"/>
      <c r="K24" s="39"/>
      <c r="O24" s="67">
        <f t="shared" si="2"/>
        <v>2.0115717268118103</v>
      </c>
    </row>
    <row r="25" spans="1:15">
      <c r="A25" s="36">
        <v>44887</v>
      </c>
      <c r="B25" s="39">
        <v>0.2</v>
      </c>
      <c r="C25" s="42">
        <v>514.18000000000006</v>
      </c>
      <c r="D25" s="42">
        <v>839.41</v>
      </c>
      <c r="E25" s="40"/>
      <c r="F25" s="41"/>
      <c r="G25" s="42">
        <f t="shared" si="0"/>
        <v>-325.2299999999999</v>
      </c>
      <c r="H25" s="39">
        <f t="shared" si="1"/>
        <v>2</v>
      </c>
      <c r="I25" s="39"/>
      <c r="J25" s="39"/>
      <c r="K25" s="39"/>
      <c r="O25" s="67">
        <f t="shared" si="2"/>
        <v>1.6325216850130302</v>
      </c>
    </row>
    <row r="26" spans="1:15">
      <c r="A26" s="36">
        <v>44888</v>
      </c>
      <c r="B26" s="39">
        <v>5.6</v>
      </c>
      <c r="C26" s="42">
        <v>529.02</v>
      </c>
      <c r="D26" s="42">
        <v>929.26</v>
      </c>
      <c r="E26" s="40"/>
      <c r="F26" s="41"/>
      <c r="G26" s="42">
        <f t="shared" si="0"/>
        <v>-400.24</v>
      </c>
      <c r="H26" s="39">
        <f t="shared" si="1"/>
        <v>56</v>
      </c>
      <c r="I26" s="39"/>
      <c r="J26" s="44"/>
      <c r="K26" s="39"/>
      <c r="O26" s="67">
        <f t="shared" si="2"/>
        <v>1.7565687497637141</v>
      </c>
    </row>
    <row r="27" spans="1:15">
      <c r="A27" s="36">
        <v>44889</v>
      </c>
      <c r="B27" s="39">
        <v>3.4</v>
      </c>
      <c r="C27" s="42">
        <v>466.15</v>
      </c>
      <c r="D27" s="42">
        <v>808.66</v>
      </c>
      <c r="E27" s="40"/>
      <c r="F27" s="41"/>
      <c r="G27" s="42">
        <f t="shared" si="0"/>
        <v>-342.51</v>
      </c>
      <c r="H27" s="39">
        <f t="shared" si="1"/>
        <v>34</v>
      </c>
      <c r="I27" s="39"/>
      <c r="J27" s="44"/>
      <c r="K27" s="39"/>
      <c r="O27" s="67">
        <f t="shared" si="2"/>
        <v>1.734763488147592</v>
      </c>
    </row>
    <row r="28" spans="1:15">
      <c r="A28" s="36">
        <v>44890</v>
      </c>
      <c r="B28" s="39">
        <v>1.4</v>
      </c>
      <c r="C28" s="42">
        <v>419.67</v>
      </c>
      <c r="D28" s="42">
        <v>756.28</v>
      </c>
      <c r="E28" s="40"/>
      <c r="F28" s="41"/>
      <c r="G28" s="42">
        <f t="shared" si="0"/>
        <v>-336.60999999999996</v>
      </c>
      <c r="H28" s="39">
        <f t="shared" si="1"/>
        <v>14</v>
      </c>
      <c r="I28" s="39"/>
      <c r="J28" s="44"/>
      <c r="K28" s="39"/>
      <c r="O28" s="67">
        <f t="shared" si="2"/>
        <v>1.8020825887006455</v>
      </c>
    </row>
    <row r="29" spans="1:15">
      <c r="A29" s="36">
        <v>44891</v>
      </c>
      <c r="B29" s="39">
        <v>0.2</v>
      </c>
      <c r="C29" s="42">
        <v>289.37</v>
      </c>
      <c r="D29" s="42">
        <v>465.82</v>
      </c>
      <c r="E29" s="40"/>
      <c r="F29" s="41"/>
      <c r="G29" s="42">
        <f t="shared" si="0"/>
        <v>-176.45</v>
      </c>
      <c r="H29" s="39">
        <f t="shared" si="1"/>
        <v>2</v>
      </c>
      <c r="I29" s="39"/>
      <c r="J29" s="39"/>
      <c r="K29" s="39"/>
      <c r="O29" s="67">
        <f t="shared" si="2"/>
        <v>1.6097729550402597</v>
      </c>
    </row>
    <row r="30" spans="1:15">
      <c r="A30" s="36">
        <v>44892</v>
      </c>
      <c r="B30" s="39">
        <v>0</v>
      </c>
      <c r="C30" s="42">
        <v>322.06</v>
      </c>
      <c r="D30" s="42">
        <v>479.05</v>
      </c>
      <c r="E30" s="40"/>
      <c r="F30" s="41"/>
      <c r="G30" s="42">
        <f t="shared" si="0"/>
        <v>-156.99</v>
      </c>
      <c r="H30" s="39">
        <f t="shared" si="1"/>
        <v>0</v>
      </c>
      <c r="I30" s="39"/>
      <c r="J30" s="39"/>
      <c r="K30" s="39"/>
      <c r="O30" s="67">
        <f t="shared" si="2"/>
        <v>1.4874557535862882</v>
      </c>
    </row>
    <row r="31" spans="1:15">
      <c r="A31" s="36">
        <v>44893</v>
      </c>
      <c r="B31" s="39">
        <v>0</v>
      </c>
      <c r="C31" s="42">
        <v>433.36</v>
      </c>
      <c r="D31" s="42">
        <v>501</v>
      </c>
      <c r="E31" s="40"/>
      <c r="F31" s="41"/>
      <c r="G31" s="42">
        <f t="shared" si="0"/>
        <v>-67.639999999999986</v>
      </c>
      <c r="H31" s="39">
        <f t="shared" si="1"/>
        <v>0</v>
      </c>
      <c r="I31" s="39"/>
      <c r="J31" s="39"/>
      <c r="K31" s="39"/>
      <c r="O31" s="67">
        <f t="shared" si="2"/>
        <v>1.1560827026029168</v>
      </c>
    </row>
    <row r="32" spans="1:15">
      <c r="A32" s="36">
        <v>44894</v>
      </c>
      <c r="B32" s="39">
        <v>0</v>
      </c>
      <c r="C32" s="42">
        <v>304.19</v>
      </c>
      <c r="D32" s="42">
        <v>533.48</v>
      </c>
      <c r="E32" s="40"/>
      <c r="F32" s="41"/>
      <c r="G32" s="39">
        <f t="shared" si="0"/>
        <v>-229.29000000000002</v>
      </c>
      <c r="H32" s="39">
        <f t="shared" si="1"/>
        <v>0</v>
      </c>
      <c r="I32" s="44"/>
      <c r="J32" s="44"/>
      <c r="K32" s="44"/>
      <c r="O32" s="67">
        <f t="shared" si="2"/>
        <v>1.7537723133567837</v>
      </c>
    </row>
    <row r="33" spans="1:15">
      <c r="A33" s="36">
        <v>44895</v>
      </c>
      <c r="B33" s="39">
        <v>0</v>
      </c>
      <c r="C33" s="42">
        <v>497.12</v>
      </c>
      <c r="D33" s="42">
        <v>516.79999999999995</v>
      </c>
      <c r="E33" s="40"/>
      <c r="F33" s="41"/>
      <c r="G33" s="39">
        <f t="shared" si="0"/>
        <v>-19.67999999999995</v>
      </c>
      <c r="H33" s="39">
        <f t="shared" si="1"/>
        <v>0</v>
      </c>
      <c r="I33" s="44"/>
      <c r="J33" s="44"/>
      <c r="K33" s="44"/>
      <c r="O33" s="67">
        <f t="shared" si="2"/>
        <v>1.0395880270357256</v>
      </c>
    </row>
    <row r="34" spans="1:15">
      <c r="A34" s="17"/>
      <c r="C34" s="16"/>
      <c r="D34" s="16"/>
      <c r="E34" s="16"/>
      <c r="F34" s="16"/>
      <c r="G34" s="16"/>
      <c r="H34" s="16"/>
    </row>
    <row r="35" spans="1:15">
      <c r="A35" s="12" t="s">
        <v>11</v>
      </c>
      <c r="B35" s="12">
        <f>SUM(B4:B34)</f>
        <v>81.600000000000009</v>
      </c>
      <c r="C35" s="64">
        <f>SUM(C4:C34)</f>
        <v>13538.190000000002</v>
      </c>
      <c r="D35" s="12">
        <f>SUM(D4:D34)</f>
        <v>21414.479999999996</v>
      </c>
      <c r="E35" s="19" t="s">
        <v>12</v>
      </c>
      <c r="F35" s="19">
        <f>C35-D35</f>
        <v>-7876.2899999999936</v>
      </c>
    </row>
    <row r="36" spans="1:15">
      <c r="A36" s="12" t="s">
        <v>13</v>
      </c>
      <c r="B36" s="14">
        <f>AVERAGE(B4:B34)</f>
        <v>2.72</v>
      </c>
      <c r="C36" s="14">
        <f>AVERAGE(C4:C34)</f>
        <v>451.27300000000008</v>
      </c>
      <c r="D36" s="14">
        <f>AVERAGE(D4:D34)</f>
        <v>713.81599999999992</v>
      </c>
      <c r="E36" s="23"/>
      <c r="F36" s="24"/>
    </row>
    <row r="37" spans="1:15">
      <c r="A37" s="12" t="s">
        <v>14</v>
      </c>
      <c r="B37" s="12">
        <f>MAX(B3:B33)</f>
        <v>14.8</v>
      </c>
      <c r="C37" s="12">
        <f>MAX(C3:C33)</f>
        <v>759.32999999999993</v>
      </c>
      <c r="D37" s="12">
        <f>MAX(D3:D33)</f>
        <v>1324.64</v>
      </c>
      <c r="E37" s="19"/>
      <c r="F37" s="19"/>
    </row>
    <row r="38" spans="1:15">
      <c r="A38" s="12" t="s">
        <v>15</v>
      </c>
      <c r="B38" s="12">
        <f>MIN(B3:B33)</f>
        <v>0</v>
      </c>
      <c r="C38" s="12">
        <f>MIN(C3:C33)</f>
        <v>288.91999999999996</v>
      </c>
      <c r="D38" s="12">
        <f>MIN(D3:D33)</f>
        <v>380.84</v>
      </c>
      <c r="E38" s="19"/>
      <c r="F38" s="19"/>
    </row>
  </sheetData>
  <phoneticPr fontId="5" type="noConversion"/>
  <conditionalFormatting sqref="E4:E33 F36">
    <cfRule type="cellIs" dxfId="11" priority="1" stopIfTrue="1" operator="between">
      <formula>40</formula>
      <formula>59.999999</formula>
    </cfRule>
    <cfRule type="cellIs" dxfId="10" priority="2" stopIfTrue="1" operator="between">
      <formula>60</formula>
      <formula>79.999999</formula>
    </cfRule>
    <cfRule type="cellIs" dxfId="9" priority="3" stopIfTrue="1" operator="greaterThanOrEqual">
      <formula>80</formula>
    </cfRule>
  </conditionalFormatting>
  <conditionalFormatting sqref="D4:D33">
    <cfRule type="cellIs" dxfId="8" priority="4" stopIfTrue="1" operator="between">
      <formula>1000</formula>
      <formula>1100</formula>
    </cfRule>
    <cfRule type="cellIs" dxfId="7" priority="5" stopIfTrue="1" operator="between">
      <formula>1001</formula>
      <formula>1300</formula>
    </cfRule>
    <cfRule type="cellIs" dxfId="6" priority="6" stopIfTrue="1" operator="greaterThan">
      <formula>1300</formula>
    </cfRule>
  </conditionalFormatting>
  <pageMargins left="0.75" right="0.75" top="1" bottom="1" header="0.5" footer="0.5"/>
  <pageSetup paperSize="9" scale="97" orientation="landscape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39"/>
  <sheetViews>
    <sheetView zoomScale="75" workbookViewId="0">
      <selection activeCell="D35" sqref="D35"/>
    </sheetView>
  </sheetViews>
  <sheetFormatPr defaultColWidth="9.140625" defaultRowHeight="15.6"/>
  <cols>
    <col min="1" max="1" width="12.7109375" style="11" customWidth="1"/>
    <col min="2" max="2" width="16.7109375" style="11" customWidth="1"/>
    <col min="3" max="6" width="19.7109375" style="11" customWidth="1"/>
    <col min="7" max="7" width="12.7109375" style="11" customWidth="1"/>
    <col min="8" max="8" width="14.7109375" style="11" customWidth="1"/>
    <col min="9" max="9" width="13.85546875" style="11" bestFit="1" customWidth="1"/>
    <col min="10" max="10" width="19" style="11" bestFit="1" customWidth="1"/>
    <col min="11" max="11" width="12.5703125" style="11" bestFit="1" customWidth="1"/>
    <col min="12" max="16384" width="9.140625" style="11"/>
  </cols>
  <sheetData>
    <row r="1" spans="1:22">
      <c r="A1" s="8" t="s">
        <v>27</v>
      </c>
    </row>
    <row r="2" spans="1:22">
      <c r="K2" s="35"/>
    </row>
    <row r="3" spans="1:22">
      <c r="A3" s="22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3" t="s">
        <v>7</v>
      </c>
      <c r="H3" s="13" t="s">
        <v>8</v>
      </c>
      <c r="I3" s="12" t="s">
        <v>9</v>
      </c>
      <c r="J3" s="37" t="s">
        <v>10</v>
      </c>
      <c r="K3" s="12" t="s">
        <v>7</v>
      </c>
    </row>
    <row r="4" spans="1:22">
      <c r="A4" s="36">
        <v>44896</v>
      </c>
      <c r="B4" s="39">
        <v>0</v>
      </c>
      <c r="C4" s="42">
        <v>491.24</v>
      </c>
      <c r="D4" s="42">
        <v>633.97</v>
      </c>
      <c r="E4" s="40"/>
      <c r="F4" s="41"/>
      <c r="G4" s="42">
        <f>C4-D4</f>
        <v>-142.73000000000002</v>
      </c>
      <c r="H4" s="39">
        <f>B4*10</f>
        <v>0</v>
      </c>
      <c r="I4" s="39"/>
      <c r="J4" s="46"/>
      <c r="K4" s="39"/>
    </row>
    <row r="5" spans="1:22">
      <c r="A5" s="36">
        <v>44897</v>
      </c>
      <c r="B5" s="39">
        <v>0</v>
      </c>
      <c r="C5" s="42">
        <v>434.28</v>
      </c>
      <c r="D5" s="42">
        <v>452.89</v>
      </c>
      <c r="E5" s="40"/>
      <c r="F5" s="41"/>
      <c r="G5" s="42">
        <f t="shared" ref="G5:G34" si="0">C5-D5</f>
        <v>-18.610000000000014</v>
      </c>
      <c r="H5" s="39">
        <f t="shared" ref="H5:H35" si="1">B5*10</f>
        <v>0</v>
      </c>
      <c r="I5" s="39"/>
      <c r="J5" s="44"/>
      <c r="K5" s="39"/>
    </row>
    <row r="6" spans="1:22">
      <c r="A6" s="36">
        <v>44898</v>
      </c>
      <c r="B6" s="39">
        <v>0</v>
      </c>
      <c r="C6" s="42">
        <v>326.95999999999998</v>
      </c>
      <c r="D6" s="42">
        <v>320.95</v>
      </c>
      <c r="E6" s="40"/>
      <c r="F6" s="41"/>
      <c r="G6" s="42">
        <f t="shared" si="0"/>
        <v>6.0099999999999909</v>
      </c>
      <c r="H6" s="39">
        <f t="shared" si="1"/>
        <v>0</v>
      </c>
      <c r="I6" s="39"/>
      <c r="J6" s="44"/>
      <c r="K6" s="39"/>
    </row>
    <row r="7" spans="1:22">
      <c r="A7" s="36">
        <v>44899</v>
      </c>
      <c r="B7" s="39">
        <v>0.2</v>
      </c>
      <c r="C7" s="42">
        <v>352.92</v>
      </c>
      <c r="D7" s="42">
        <v>346.72</v>
      </c>
      <c r="E7" s="40"/>
      <c r="F7" s="41"/>
      <c r="G7" s="42">
        <f t="shared" si="0"/>
        <v>6.1999999999999886</v>
      </c>
      <c r="H7" s="39">
        <f t="shared" si="1"/>
        <v>2</v>
      </c>
      <c r="I7" s="39"/>
      <c r="J7" s="44"/>
      <c r="K7" s="39"/>
    </row>
    <row r="8" spans="1:22">
      <c r="A8" s="36">
        <v>44900</v>
      </c>
      <c r="B8" s="39">
        <v>0</v>
      </c>
      <c r="C8" s="42">
        <v>444.9</v>
      </c>
      <c r="D8" s="42">
        <v>437.79</v>
      </c>
      <c r="E8" s="40"/>
      <c r="F8" s="41"/>
      <c r="G8" s="42">
        <f t="shared" si="0"/>
        <v>7.1099999999999568</v>
      </c>
      <c r="H8" s="39">
        <f t="shared" si="1"/>
        <v>0</v>
      </c>
      <c r="I8" s="39"/>
      <c r="J8" s="39"/>
      <c r="K8" s="39"/>
    </row>
    <row r="9" spans="1:22">
      <c r="A9" s="36">
        <v>44901</v>
      </c>
      <c r="B9" s="39">
        <v>0</v>
      </c>
      <c r="C9" s="42">
        <v>580.29</v>
      </c>
      <c r="D9" s="42">
        <v>540.58000000000004</v>
      </c>
      <c r="E9" s="40"/>
      <c r="F9" s="41"/>
      <c r="G9" s="42">
        <f t="shared" si="0"/>
        <v>39.709999999999923</v>
      </c>
      <c r="H9" s="39">
        <f t="shared" si="1"/>
        <v>0</v>
      </c>
      <c r="I9" s="39"/>
      <c r="J9" s="39"/>
      <c r="K9" s="39"/>
    </row>
    <row r="10" spans="1:22">
      <c r="A10" s="36">
        <v>44902</v>
      </c>
      <c r="B10" s="39">
        <v>0</v>
      </c>
      <c r="C10" s="42">
        <v>522.13</v>
      </c>
      <c r="D10" s="42">
        <v>490.89</v>
      </c>
      <c r="E10" s="40"/>
      <c r="F10" s="41"/>
      <c r="G10" s="42">
        <f t="shared" si="0"/>
        <v>31.240000000000009</v>
      </c>
      <c r="H10" s="39">
        <f t="shared" si="1"/>
        <v>0</v>
      </c>
      <c r="I10" s="39"/>
      <c r="J10" s="39"/>
      <c r="K10" s="39"/>
    </row>
    <row r="11" spans="1:22">
      <c r="A11" s="36">
        <v>44903</v>
      </c>
      <c r="B11" s="39">
        <v>0.2</v>
      </c>
      <c r="C11" s="42">
        <v>518.22</v>
      </c>
      <c r="D11" s="42">
        <v>488.55</v>
      </c>
      <c r="E11" s="40"/>
      <c r="F11" s="41"/>
      <c r="G11" s="42">
        <f t="shared" si="0"/>
        <v>29.670000000000016</v>
      </c>
      <c r="H11" s="39">
        <f t="shared" si="1"/>
        <v>2</v>
      </c>
      <c r="I11" s="39"/>
      <c r="J11" s="39"/>
      <c r="K11" s="39"/>
    </row>
    <row r="12" spans="1:22">
      <c r="A12" s="36">
        <v>44904</v>
      </c>
      <c r="B12" s="39">
        <v>0</v>
      </c>
      <c r="C12" s="42">
        <v>378.67</v>
      </c>
      <c r="D12" s="42">
        <v>359.88</v>
      </c>
      <c r="E12" s="40"/>
      <c r="F12" s="41"/>
      <c r="G12" s="42">
        <f t="shared" si="0"/>
        <v>18.79000000000002</v>
      </c>
      <c r="H12" s="39">
        <f t="shared" si="1"/>
        <v>0</v>
      </c>
      <c r="I12" s="39"/>
      <c r="J12" s="44"/>
      <c r="K12" s="39"/>
    </row>
    <row r="13" spans="1:22">
      <c r="A13" s="36">
        <v>44905</v>
      </c>
      <c r="B13" s="39">
        <v>6.2</v>
      </c>
      <c r="C13" s="42">
        <v>252.12</v>
      </c>
      <c r="D13" s="42">
        <v>345.26</v>
      </c>
      <c r="E13" s="40"/>
      <c r="F13" s="41"/>
      <c r="G13" s="42">
        <f t="shared" si="0"/>
        <v>-93.139999999999986</v>
      </c>
      <c r="H13" s="39">
        <f t="shared" si="1"/>
        <v>62</v>
      </c>
      <c r="I13" s="39"/>
      <c r="J13" s="44"/>
      <c r="K13" s="39"/>
    </row>
    <row r="14" spans="1:22">
      <c r="A14" s="36">
        <v>44906</v>
      </c>
      <c r="B14" s="39">
        <v>0.4</v>
      </c>
      <c r="C14" s="42">
        <v>218.1</v>
      </c>
      <c r="D14" s="42">
        <v>292.08</v>
      </c>
      <c r="E14" s="40"/>
      <c r="F14" s="41"/>
      <c r="G14" s="42">
        <f t="shared" si="0"/>
        <v>-73.97999999999999</v>
      </c>
      <c r="H14" s="39">
        <f t="shared" si="1"/>
        <v>4</v>
      </c>
      <c r="I14" s="39"/>
      <c r="J14" s="44"/>
      <c r="K14" s="39"/>
    </row>
    <row r="15" spans="1:22">
      <c r="A15" s="36">
        <v>44907</v>
      </c>
      <c r="B15" s="39">
        <v>0</v>
      </c>
      <c r="C15" s="42">
        <v>342.61</v>
      </c>
      <c r="D15" s="42">
        <v>368.83</v>
      </c>
      <c r="E15" s="40"/>
      <c r="F15" s="41"/>
      <c r="G15" s="42">
        <f t="shared" si="0"/>
        <v>-26.21999999999997</v>
      </c>
      <c r="H15" s="39">
        <f t="shared" si="1"/>
        <v>0</v>
      </c>
      <c r="I15" s="39"/>
      <c r="J15" s="39"/>
      <c r="K15" s="39"/>
    </row>
    <row r="16" spans="1:22">
      <c r="A16" s="36">
        <v>44908</v>
      </c>
      <c r="B16" s="39">
        <v>0</v>
      </c>
      <c r="C16" s="42">
        <v>403.87</v>
      </c>
      <c r="D16" s="42">
        <v>435.01</v>
      </c>
      <c r="E16" s="40"/>
      <c r="F16" s="41"/>
      <c r="G16" s="42">
        <f t="shared" si="0"/>
        <v>-31.139999999999986</v>
      </c>
      <c r="H16" s="39">
        <f t="shared" si="1"/>
        <v>0</v>
      </c>
      <c r="I16" s="39"/>
      <c r="J16" s="39"/>
      <c r="K16" s="39"/>
      <c r="V16" s="11">
        <v>1</v>
      </c>
    </row>
    <row r="17" spans="1:11">
      <c r="A17" s="36">
        <v>44909</v>
      </c>
      <c r="B17" s="39">
        <v>0</v>
      </c>
      <c r="C17" s="42">
        <v>376.94000000000005</v>
      </c>
      <c r="D17" s="42">
        <v>359.42</v>
      </c>
      <c r="E17" s="40"/>
      <c r="F17" s="41"/>
      <c r="G17" s="42">
        <f t="shared" si="0"/>
        <v>17.520000000000039</v>
      </c>
      <c r="H17" s="39">
        <f t="shared" si="1"/>
        <v>0</v>
      </c>
      <c r="I17" s="39"/>
      <c r="J17" s="39"/>
      <c r="K17" s="39"/>
    </row>
    <row r="18" spans="1:11">
      <c r="A18" s="36">
        <v>44910</v>
      </c>
      <c r="B18" s="39">
        <v>0</v>
      </c>
      <c r="C18" s="42">
        <v>411.86</v>
      </c>
      <c r="D18" s="42">
        <v>320.52</v>
      </c>
      <c r="E18" s="40"/>
      <c r="F18" s="41"/>
      <c r="G18" s="42">
        <f t="shared" si="0"/>
        <v>91.340000000000032</v>
      </c>
      <c r="H18" s="39">
        <f t="shared" si="1"/>
        <v>0</v>
      </c>
      <c r="I18" s="39"/>
      <c r="J18" s="39"/>
      <c r="K18" s="39"/>
    </row>
    <row r="19" spans="1:11">
      <c r="A19" s="36">
        <v>44911</v>
      </c>
      <c r="B19" s="39">
        <v>0.2</v>
      </c>
      <c r="C19" s="42">
        <v>410.25</v>
      </c>
      <c r="D19" s="42">
        <v>310.20999999999998</v>
      </c>
      <c r="E19" s="40"/>
      <c r="F19" s="41"/>
      <c r="G19" s="42">
        <f t="shared" si="0"/>
        <v>100.04000000000002</v>
      </c>
      <c r="H19" s="39">
        <f t="shared" si="1"/>
        <v>2</v>
      </c>
      <c r="I19" s="39"/>
      <c r="J19" s="44"/>
      <c r="K19" s="39"/>
    </row>
    <row r="20" spans="1:11">
      <c r="A20" s="36">
        <v>44912</v>
      </c>
      <c r="B20" s="39">
        <v>0</v>
      </c>
      <c r="C20" s="42">
        <v>378.42</v>
      </c>
      <c r="D20" s="42">
        <v>218.33</v>
      </c>
      <c r="E20" s="40"/>
      <c r="F20" s="41"/>
      <c r="G20" s="42">
        <f t="shared" si="0"/>
        <v>160.09</v>
      </c>
      <c r="H20" s="39">
        <f t="shared" si="1"/>
        <v>0</v>
      </c>
      <c r="I20" s="39"/>
      <c r="J20" s="44"/>
      <c r="K20" s="39"/>
    </row>
    <row r="21" spans="1:11">
      <c r="A21" s="36">
        <v>44913</v>
      </c>
      <c r="B21" s="39">
        <v>2.4</v>
      </c>
      <c r="C21" s="42">
        <v>420.55</v>
      </c>
      <c r="D21" s="42">
        <v>260.93</v>
      </c>
      <c r="E21" s="40"/>
      <c r="F21" s="41"/>
      <c r="G21" s="42">
        <f t="shared" si="0"/>
        <v>159.62</v>
      </c>
      <c r="H21" s="39">
        <f t="shared" si="1"/>
        <v>24</v>
      </c>
      <c r="I21" s="39"/>
      <c r="J21" s="44"/>
      <c r="K21" s="39"/>
    </row>
    <row r="22" spans="1:11">
      <c r="A22" s="36">
        <v>44914</v>
      </c>
      <c r="B22" s="39">
        <v>0</v>
      </c>
      <c r="C22" s="42">
        <v>418.03999999999996</v>
      </c>
      <c r="D22" s="42">
        <v>697.36</v>
      </c>
      <c r="E22" s="40"/>
      <c r="F22" s="41"/>
      <c r="G22" s="42">
        <f t="shared" si="0"/>
        <v>-279.32000000000005</v>
      </c>
      <c r="H22" s="39">
        <f t="shared" si="1"/>
        <v>0</v>
      </c>
      <c r="I22" s="39"/>
      <c r="J22" s="39"/>
      <c r="K22" s="39"/>
    </row>
    <row r="23" spans="1:11">
      <c r="A23" s="36">
        <v>44915</v>
      </c>
      <c r="B23" s="39">
        <v>0.2</v>
      </c>
      <c r="C23" s="42">
        <v>447.53</v>
      </c>
      <c r="D23" s="42">
        <v>526.32000000000005</v>
      </c>
      <c r="E23" s="40"/>
      <c r="F23" s="41"/>
      <c r="G23" s="42">
        <f t="shared" si="0"/>
        <v>-78.790000000000077</v>
      </c>
      <c r="H23" s="39">
        <f t="shared" si="1"/>
        <v>2</v>
      </c>
      <c r="I23" s="39"/>
      <c r="J23" s="39"/>
      <c r="K23" s="39"/>
    </row>
    <row r="24" spans="1:11">
      <c r="A24" s="36">
        <v>44916</v>
      </c>
      <c r="B24" s="39">
        <v>0</v>
      </c>
      <c r="C24" s="42">
        <v>402.3</v>
      </c>
      <c r="D24" s="42">
        <v>553.25</v>
      </c>
      <c r="E24" s="40"/>
      <c r="F24" s="41"/>
      <c r="G24" s="42">
        <f t="shared" si="0"/>
        <v>-150.94999999999999</v>
      </c>
      <c r="H24" s="39">
        <f t="shared" si="1"/>
        <v>0</v>
      </c>
      <c r="I24" s="39"/>
      <c r="J24" s="39"/>
      <c r="K24" s="39"/>
    </row>
    <row r="25" spans="1:11">
      <c r="A25" s="36">
        <v>44917</v>
      </c>
      <c r="B25" s="39">
        <v>0</v>
      </c>
      <c r="C25" s="42">
        <v>303.12</v>
      </c>
      <c r="D25" s="42">
        <v>356.74</v>
      </c>
      <c r="E25" s="40"/>
      <c r="F25" s="41"/>
      <c r="G25" s="42">
        <f t="shared" si="0"/>
        <v>-53.620000000000005</v>
      </c>
      <c r="H25" s="39">
        <f t="shared" si="1"/>
        <v>0</v>
      </c>
      <c r="I25" s="39"/>
      <c r="J25" s="39"/>
      <c r="K25" s="39"/>
    </row>
    <row r="26" spans="1:11">
      <c r="A26" s="36">
        <v>44918</v>
      </c>
      <c r="B26" s="39">
        <v>11.6</v>
      </c>
      <c r="C26" s="42">
        <v>103.42</v>
      </c>
      <c r="D26" s="42">
        <v>606.99</v>
      </c>
      <c r="E26" s="40"/>
      <c r="F26" s="41"/>
      <c r="G26" s="42">
        <f t="shared" si="0"/>
        <v>-503.57</v>
      </c>
      <c r="H26" s="39">
        <f t="shared" si="1"/>
        <v>116</v>
      </c>
      <c r="I26" s="39"/>
      <c r="J26" s="44"/>
      <c r="K26" s="39"/>
    </row>
    <row r="27" spans="1:11">
      <c r="A27" s="36">
        <v>44919</v>
      </c>
      <c r="B27" s="39">
        <v>7</v>
      </c>
      <c r="C27" s="42">
        <v>204.59</v>
      </c>
      <c r="D27" s="42">
        <v>675.61</v>
      </c>
      <c r="E27" s="40"/>
      <c r="F27" s="41"/>
      <c r="G27" s="42">
        <f t="shared" si="0"/>
        <v>-471.02</v>
      </c>
      <c r="H27" s="39">
        <f t="shared" si="1"/>
        <v>70</v>
      </c>
      <c r="I27" s="39"/>
      <c r="J27" s="44"/>
      <c r="K27" s="39"/>
    </row>
    <row r="28" spans="1:11">
      <c r="A28" s="36">
        <v>44920</v>
      </c>
      <c r="B28" s="39">
        <v>5.8</v>
      </c>
      <c r="C28" s="42">
        <v>152.97</v>
      </c>
      <c r="D28" s="42">
        <v>731.93</v>
      </c>
      <c r="E28" s="40"/>
      <c r="F28" s="41"/>
      <c r="G28" s="42">
        <f t="shared" si="0"/>
        <v>-578.95999999999992</v>
      </c>
      <c r="H28" s="39">
        <f t="shared" si="1"/>
        <v>58</v>
      </c>
      <c r="I28" s="39"/>
      <c r="J28" s="44"/>
      <c r="K28" s="39"/>
    </row>
    <row r="29" spans="1:11">
      <c r="A29" s="36">
        <v>44921</v>
      </c>
      <c r="B29" s="39">
        <v>4.2</v>
      </c>
      <c r="C29" s="42">
        <v>139.43</v>
      </c>
      <c r="D29" s="42">
        <v>901.98</v>
      </c>
      <c r="E29" s="40"/>
      <c r="F29" s="41"/>
      <c r="G29" s="42">
        <f t="shared" si="0"/>
        <v>-762.55</v>
      </c>
      <c r="H29" s="39">
        <f t="shared" si="1"/>
        <v>42</v>
      </c>
      <c r="I29" s="39"/>
      <c r="J29" s="39"/>
      <c r="K29" s="39"/>
    </row>
    <row r="30" spans="1:11">
      <c r="A30" s="36">
        <v>44922</v>
      </c>
      <c r="B30" s="39">
        <v>7</v>
      </c>
      <c r="C30" s="42">
        <v>197.15</v>
      </c>
      <c r="D30" s="42">
        <v>931</v>
      </c>
      <c r="E30" s="40"/>
      <c r="F30" s="41"/>
      <c r="G30" s="42">
        <f t="shared" si="0"/>
        <v>-733.85</v>
      </c>
      <c r="H30" s="39">
        <f t="shared" si="1"/>
        <v>70</v>
      </c>
      <c r="I30" s="39"/>
      <c r="J30" s="39"/>
      <c r="K30" s="39"/>
    </row>
    <row r="31" spans="1:11">
      <c r="A31" s="36">
        <v>44923</v>
      </c>
      <c r="B31" s="39">
        <v>5.8</v>
      </c>
      <c r="C31" s="42">
        <v>147.04</v>
      </c>
      <c r="D31" s="42">
        <v>28</v>
      </c>
      <c r="E31" s="40"/>
      <c r="F31" s="41"/>
      <c r="G31" s="42">
        <f t="shared" si="0"/>
        <v>119.03999999999999</v>
      </c>
      <c r="H31" s="39">
        <f t="shared" si="1"/>
        <v>58</v>
      </c>
      <c r="I31" s="39"/>
      <c r="J31" s="39"/>
      <c r="K31" s="39"/>
    </row>
    <row r="32" spans="1:11">
      <c r="A32" s="36">
        <v>44924</v>
      </c>
      <c r="B32" s="39">
        <v>1.6</v>
      </c>
      <c r="C32" s="42">
        <v>140.28</v>
      </c>
      <c r="D32" s="42">
        <v>691.88</v>
      </c>
      <c r="E32" s="40"/>
      <c r="F32" s="41"/>
      <c r="G32" s="42">
        <f t="shared" si="0"/>
        <v>-551.6</v>
      </c>
      <c r="H32" s="39">
        <f t="shared" si="1"/>
        <v>16</v>
      </c>
      <c r="I32" s="44"/>
      <c r="J32" s="44"/>
      <c r="K32" s="44"/>
    </row>
    <row r="33" spans="1:11">
      <c r="A33" s="36">
        <v>44925</v>
      </c>
      <c r="B33" s="39">
        <v>1.6</v>
      </c>
      <c r="C33" s="42">
        <v>158.13</v>
      </c>
      <c r="D33" s="42">
        <v>415.02</v>
      </c>
      <c r="E33" s="40"/>
      <c r="F33" s="41"/>
      <c r="G33" s="42">
        <f t="shared" si="0"/>
        <v>-256.89</v>
      </c>
      <c r="H33" s="39">
        <f t="shared" si="1"/>
        <v>16</v>
      </c>
      <c r="I33" s="44"/>
      <c r="J33" s="44"/>
      <c r="K33" s="44"/>
    </row>
    <row r="34" spans="1:11">
      <c r="A34" s="36">
        <v>44926</v>
      </c>
      <c r="B34" s="39">
        <v>23.2</v>
      </c>
      <c r="C34" s="42">
        <v>134.62</v>
      </c>
      <c r="D34" s="42">
        <v>1291.8900000000001</v>
      </c>
      <c r="E34" s="40"/>
      <c r="F34" s="41"/>
      <c r="G34" s="42">
        <f t="shared" si="0"/>
        <v>-1157.27</v>
      </c>
      <c r="H34" s="39">
        <f t="shared" si="1"/>
        <v>232</v>
      </c>
      <c r="I34" s="44"/>
      <c r="J34" s="44"/>
      <c r="K34" s="44"/>
    </row>
    <row r="35" spans="1:11">
      <c r="A35" s="16"/>
      <c r="H35" s="11">
        <f t="shared" si="1"/>
        <v>0</v>
      </c>
    </row>
    <row r="36" spans="1:11">
      <c r="A36" s="12" t="s">
        <v>11</v>
      </c>
      <c r="B36" s="12">
        <f>SUM(B4:B35)</f>
        <v>77.599999999999994</v>
      </c>
      <c r="C36" s="64">
        <f>SUM(C4:C35)</f>
        <v>10212.950000000001</v>
      </c>
      <c r="D36" s="64">
        <f>SUM(D4:D35)</f>
        <v>15390.779999999999</v>
      </c>
      <c r="E36" s="19" t="s">
        <v>12</v>
      </c>
      <c r="F36" s="19">
        <f>C36-D36</f>
        <v>-5177.8299999999981</v>
      </c>
    </row>
    <row r="37" spans="1:11">
      <c r="A37" s="12" t="s">
        <v>13</v>
      </c>
      <c r="B37" s="14">
        <f>AVERAGE(B4:B34)</f>
        <v>2.5032258064516126</v>
      </c>
      <c r="C37" s="14">
        <f>AVERAGE(C4:C34)</f>
        <v>329.45000000000005</v>
      </c>
      <c r="D37" s="14">
        <f>AVERAGE(D4:D34)</f>
        <v>496.47677419354835</v>
      </c>
      <c r="E37" s="23"/>
      <c r="F37" s="23"/>
    </row>
    <row r="38" spans="1:11">
      <c r="A38" s="12" t="s">
        <v>14</v>
      </c>
      <c r="B38" s="12">
        <f>MAX(B4:B34)</f>
        <v>23.2</v>
      </c>
      <c r="C38" s="12">
        <f>MAX(C4:C34)</f>
        <v>580.29</v>
      </c>
      <c r="D38" s="12">
        <f>MAX(D4:D34)</f>
        <v>1291.8900000000001</v>
      </c>
      <c r="E38" s="19"/>
      <c r="F38" s="19"/>
    </row>
    <row r="39" spans="1:11">
      <c r="A39" s="12" t="s">
        <v>15</v>
      </c>
      <c r="B39" s="12">
        <f>MIN(B4:B34)</f>
        <v>0</v>
      </c>
      <c r="C39" s="12">
        <f>MIN(C4:C34)</f>
        <v>103.42</v>
      </c>
      <c r="D39" s="12">
        <f>MIN(D4:D34)</f>
        <v>28</v>
      </c>
      <c r="E39" s="19"/>
      <c r="F39" s="19"/>
    </row>
  </sheetData>
  <phoneticPr fontId="5" type="noConversion"/>
  <conditionalFormatting sqref="E4:E34">
    <cfRule type="cellIs" dxfId="5" priority="1" stopIfTrue="1" operator="between">
      <formula>40</formula>
      <formula>59.999999</formula>
    </cfRule>
    <cfRule type="cellIs" dxfId="4" priority="2" stopIfTrue="1" operator="between">
      <formula>60</formula>
      <formula>79.999999</formula>
    </cfRule>
    <cfRule type="cellIs" dxfId="3" priority="3" stopIfTrue="1" operator="greaterThanOrEqual">
      <formula>80</formula>
    </cfRule>
  </conditionalFormatting>
  <conditionalFormatting sqref="D4:D34">
    <cfRule type="cellIs" dxfId="2" priority="4" stopIfTrue="1" operator="between">
      <formula>1000</formula>
      <formula>1100</formula>
    </cfRule>
    <cfRule type="cellIs" dxfId="1" priority="5" stopIfTrue="1" operator="between">
      <formula>1001</formula>
      <formula>1300</formula>
    </cfRule>
    <cfRule type="cellIs" dxfId="0" priority="6" stopIfTrue="1" operator="greaterThan">
      <formula>1300</formula>
    </cfRule>
  </conditionalFormatting>
  <pageMargins left="0.75" right="0.75" top="1" bottom="1" header="0.5" footer="0.5"/>
  <pageSetup paperSize="9" scale="26" orientation="landscape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4"/>
  <sheetViews>
    <sheetView zoomScale="75" workbookViewId="0">
      <selection activeCell="L5" sqref="L5"/>
    </sheetView>
  </sheetViews>
  <sheetFormatPr defaultRowHeight="12.6"/>
  <cols>
    <col min="1" max="1" width="11.7109375" customWidth="1"/>
    <col min="2" max="2" width="18" bestFit="1" customWidth="1"/>
    <col min="3" max="3" width="18.7109375" customWidth="1"/>
    <col min="4" max="4" width="19.28515625" bestFit="1" customWidth="1"/>
    <col min="5" max="5" width="14.140625" bestFit="1" customWidth="1"/>
    <col min="6" max="6" width="20.85546875" bestFit="1" customWidth="1"/>
    <col min="7" max="7" width="15.7109375" bestFit="1" customWidth="1"/>
    <col min="8" max="8" width="11.5703125" bestFit="1" customWidth="1"/>
    <col min="9" max="9" width="19.85546875" bestFit="1" customWidth="1"/>
    <col min="10" max="10" width="27.5703125" bestFit="1" customWidth="1"/>
  </cols>
  <sheetData>
    <row r="1" spans="1:10" ht="18">
      <c r="C1" s="10" t="s">
        <v>28</v>
      </c>
    </row>
    <row r="3" spans="1:10" ht="26.1">
      <c r="A3" s="1" t="s">
        <v>1</v>
      </c>
      <c r="B3" s="28" t="s">
        <v>29</v>
      </c>
      <c r="C3" s="48" t="s">
        <v>30</v>
      </c>
      <c r="D3" s="2" t="s">
        <v>31</v>
      </c>
      <c r="E3" s="3" t="s">
        <v>32</v>
      </c>
      <c r="F3" s="3" t="s">
        <v>33</v>
      </c>
      <c r="G3" s="3" t="s">
        <v>34</v>
      </c>
      <c r="H3" s="2" t="s">
        <v>35</v>
      </c>
      <c r="I3" s="3" t="s">
        <v>36</v>
      </c>
      <c r="J3" s="28" t="s">
        <v>37</v>
      </c>
    </row>
    <row r="4" spans="1:10">
      <c r="A4" s="31" t="s">
        <v>38</v>
      </c>
      <c r="B4" s="29">
        <f>'January 2022'!$C$36</f>
        <v>11667.87</v>
      </c>
      <c r="C4" s="29">
        <f>'January 2022'!D36</f>
        <v>14691.95</v>
      </c>
      <c r="D4" s="29">
        <f>'January 2022'!C37</f>
        <v>376.3829032258065</v>
      </c>
      <c r="E4" s="29">
        <f>'January 2022'!C38</f>
        <v>507.9</v>
      </c>
      <c r="F4" s="29">
        <f>'January 2022'!D37</f>
        <v>473.93387096774194</v>
      </c>
      <c r="G4" s="29">
        <f>'January 2022'!D38</f>
        <v>943.93</v>
      </c>
      <c r="H4" s="6">
        <f>'January 2022'!B36</f>
        <v>40.800000000000018</v>
      </c>
      <c r="I4" s="9">
        <f>'January 2022'!B37</f>
        <v>1.3161290322580652</v>
      </c>
      <c r="J4" s="29"/>
    </row>
    <row r="5" spans="1:10">
      <c r="A5" s="31" t="s">
        <v>39</v>
      </c>
      <c r="B5" s="29">
        <f>'February 2022'!C34</f>
        <v>10106.529999999999</v>
      </c>
      <c r="C5" s="29">
        <f>'February 2022'!D34</f>
        <v>21522.57</v>
      </c>
      <c r="D5" s="29">
        <f>'February 2022'!C35</f>
        <v>360.94749999999993</v>
      </c>
      <c r="E5" s="29">
        <f>'February 2022'!C36</f>
        <v>507.9</v>
      </c>
      <c r="F5" s="29">
        <f>'February 2022'!D35</f>
        <v>768.66321428571428</v>
      </c>
      <c r="G5" s="29">
        <f>'February 2022'!D36</f>
        <v>2997.63</v>
      </c>
      <c r="H5" s="6">
        <f>'February 2022'!B34</f>
        <v>120.80000000000001</v>
      </c>
      <c r="I5" s="9">
        <f>'February 2022'!B35</f>
        <v>4.3142857142857149</v>
      </c>
      <c r="J5" s="29"/>
    </row>
    <row r="6" spans="1:10">
      <c r="A6" s="31" t="s">
        <v>40</v>
      </c>
      <c r="B6" s="29">
        <f>'March 2022'!C36</f>
        <v>12067.01</v>
      </c>
      <c r="C6" s="29">
        <f>'March 2022'!D36</f>
        <v>12911.41</v>
      </c>
      <c r="D6" s="29">
        <f>'March 2022'!C37</f>
        <v>389.25838709677419</v>
      </c>
      <c r="E6" s="29">
        <f>'March 2022'!C38</f>
        <v>509.88</v>
      </c>
      <c r="F6" s="29">
        <f>'March 2022'!D37</f>
        <v>416.49709677419355</v>
      </c>
      <c r="G6" s="29">
        <f>'March 2022'!D38</f>
        <v>809.91</v>
      </c>
      <c r="H6" s="6">
        <f>'March 2022'!B36</f>
        <v>25.599999999999998</v>
      </c>
      <c r="I6" s="9">
        <f>'March 2022'!B37</f>
        <v>0.82580645161290311</v>
      </c>
      <c r="J6" s="29"/>
    </row>
    <row r="7" spans="1:10">
      <c r="A7" s="31" t="s">
        <v>41</v>
      </c>
      <c r="B7" s="29">
        <f>'April 2022'!C36</f>
        <v>10305.92</v>
      </c>
      <c r="C7" s="29">
        <f>'April 2022'!D36</f>
        <v>11327.42</v>
      </c>
      <c r="D7" s="29">
        <f>'April 2022'!C37</f>
        <v>343.53066666666666</v>
      </c>
      <c r="E7" s="29">
        <f>'April 2022'!C38</f>
        <v>680.47</v>
      </c>
      <c r="F7" s="29">
        <f>'April 2022'!D37</f>
        <v>377.58066666666667</v>
      </c>
      <c r="G7" s="29">
        <f>'April 2022'!D38</f>
        <v>717.39</v>
      </c>
      <c r="H7" s="6">
        <f>'April 2022'!B36</f>
        <v>30.6</v>
      </c>
      <c r="I7" s="9">
        <f>'April 2022'!B37</f>
        <v>1.02</v>
      </c>
      <c r="J7" s="29"/>
    </row>
    <row r="8" spans="1:10">
      <c r="A8" s="31" t="s">
        <v>42</v>
      </c>
      <c r="B8" s="29">
        <f>'May 2022'!$C$36</f>
        <v>10707.059999999998</v>
      </c>
      <c r="C8" s="29">
        <f>'May 2022'!D36</f>
        <v>13075.439999999999</v>
      </c>
      <c r="D8" s="29">
        <f>'May 2022'!C37</f>
        <v>345.38903225806445</v>
      </c>
      <c r="E8" s="29">
        <f>'May 2022'!C38</f>
        <v>441.69</v>
      </c>
      <c r="F8" s="29">
        <f>'May 2022'!D37</f>
        <v>421.78838709677416</v>
      </c>
      <c r="G8" s="29">
        <f>'May 2022'!D38</f>
        <v>949.53</v>
      </c>
      <c r="H8" s="6">
        <f>'May 2022'!B36</f>
        <v>64.2</v>
      </c>
      <c r="I8" s="9">
        <f>'May 2022'!B37</f>
        <v>2.0709677419354842</v>
      </c>
      <c r="J8" s="29"/>
    </row>
    <row r="9" spans="1:10">
      <c r="A9" s="31" t="s">
        <v>43</v>
      </c>
      <c r="B9" s="29">
        <f>'June 2022'!C35</f>
        <v>9159.8889999999992</v>
      </c>
      <c r="C9" s="29">
        <f>'June 2022'!D35</f>
        <v>10462.129999999996</v>
      </c>
      <c r="D9" s="29">
        <f>'June 2022'!C36</f>
        <v>305.32963333333333</v>
      </c>
      <c r="E9" s="29">
        <f>'May 2022'!C37</f>
        <v>345.38903225806445</v>
      </c>
      <c r="F9" s="29">
        <f>'June 2022'!D36</f>
        <v>348.73766666666654</v>
      </c>
      <c r="G9" s="29">
        <f>'June 2022'!D37</f>
        <v>901.19</v>
      </c>
      <c r="H9" s="6">
        <f>'June 2022'!B35</f>
        <v>43.399999999999991</v>
      </c>
      <c r="I9" s="9">
        <f>'June 2022'!B36</f>
        <v>1.4466666666666663</v>
      </c>
      <c r="J9" s="29"/>
    </row>
    <row r="10" spans="1:10">
      <c r="A10" s="31" t="s">
        <v>44</v>
      </c>
      <c r="B10" s="29">
        <f>'July 2022'!C36</f>
        <v>9707.2699999999986</v>
      </c>
      <c r="C10" s="29">
        <f>'July 2022'!D36</f>
        <v>10116.459999999999</v>
      </c>
      <c r="D10" s="29">
        <f>'July 2022'!C37</f>
        <v>313.1377419354838</v>
      </c>
      <c r="E10" s="29">
        <f>'July 2022'!C38</f>
        <v>405.27</v>
      </c>
      <c r="F10" s="29">
        <f>'July 2022'!D37</f>
        <v>326.33741935483869</v>
      </c>
      <c r="G10" s="29">
        <f>'July 2022'!D38</f>
        <v>513.54</v>
      </c>
      <c r="H10" s="6">
        <f>'July 2022'!B36</f>
        <v>43.6</v>
      </c>
      <c r="I10" s="9">
        <f>'July 2022'!B37</f>
        <v>1.4064516129032258</v>
      </c>
      <c r="J10" s="29"/>
    </row>
    <row r="11" spans="1:10">
      <c r="A11" s="31" t="s">
        <v>45</v>
      </c>
      <c r="B11" s="29">
        <f>'August 2022'!C36</f>
        <v>13301.650000000001</v>
      </c>
      <c r="C11" s="29">
        <f>'August 2022'!D36</f>
        <v>14023.420000000002</v>
      </c>
      <c r="D11" s="29">
        <f>'August 2022'!C37</f>
        <v>429.08548387096778</v>
      </c>
      <c r="E11" s="29">
        <f>'August 2022'!C38</f>
        <v>628.54</v>
      </c>
      <c r="F11" s="29">
        <f>'August 2022'!D37</f>
        <v>452.36838709677426</v>
      </c>
      <c r="G11" s="29">
        <f>'August 2022'!D38</f>
        <v>809.82</v>
      </c>
      <c r="H11" s="6">
        <f>'August 2022'!B36</f>
        <v>42.8</v>
      </c>
      <c r="I11" s="9">
        <f>'August 2022'!B37</f>
        <v>1.3806451612903226</v>
      </c>
      <c r="J11" s="29"/>
    </row>
    <row r="12" spans="1:10">
      <c r="A12" s="31" t="s">
        <v>46</v>
      </c>
      <c r="B12" s="29">
        <f>'September 2022'!C35</f>
        <v>14732.629999999997</v>
      </c>
      <c r="C12" s="29">
        <f>'September 2022'!D35</f>
        <v>14996.47</v>
      </c>
      <c r="D12" s="29">
        <f>'September 2022'!C36</f>
        <v>491.08766666666656</v>
      </c>
      <c r="E12" s="29">
        <f>'September 2022'!D36</f>
        <v>499.88233333333329</v>
      </c>
      <c r="F12" s="29">
        <f>'September 2022'!D36</f>
        <v>499.88233333333329</v>
      </c>
      <c r="G12" s="29">
        <f>'September 2022'!D37</f>
        <v>864.67</v>
      </c>
      <c r="H12" s="6">
        <f>'September 2022'!B35</f>
        <v>22.4</v>
      </c>
      <c r="I12" s="9">
        <f>'September 2022'!B36</f>
        <v>0.74666666666666659</v>
      </c>
      <c r="J12" s="29"/>
    </row>
    <row r="13" spans="1:10">
      <c r="A13" s="31" t="s">
        <v>47</v>
      </c>
      <c r="B13" s="29">
        <f>'October 2022'!C36</f>
        <v>14706.7</v>
      </c>
      <c r="C13" s="29">
        <f>'October 2022'!D36</f>
        <v>20267.670000000002</v>
      </c>
      <c r="D13" s="29">
        <f>'October 2022'!C37</f>
        <v>474.40967741935486</v>
      </c>
      <c r="E13" s="29">
        <f>'October 2022'!D37</f>
        <v>653.79580645161298</v>
      </c>
      <c r="F13" s="29">
        <f>'October 2022'!D37</f>
        <v>653.79580645161298</v>
      </c>
      <c r="G13" s="29">
        <f>'October 2022'!D38</f>
        <v>1910.42</v>
      </c>
      <c r="H13" s="6">
        <f>'October 2022'!B36</f>
        <v>78.600000000000009</v>
      </c>
      <c r="I13" s="9">
        <f>'October 2022'!B37</f>
        <v>2.5354838709677421</v>
      </c>
      <c r="J13" s="29"/>
    </row>
    <row r="14" spans="1:10">
      <c r="A14" s="31" t="s">
        <v>48</v>
      </c>
      <c r="B14" s="29">
        <f>'November 2022'!C35</f>
        <v>13538.190000000002</v>
      </c>
      <c r="C14" s="29">
        <f>'November 2022'!D35</f>
        <v>21414.479999999996</v>
      </c>
      <c r="D14" s="29">
        <f>'November 2022'!C36</f>
        <v>451.27300000000008</v>
      </c>
      <c r="E14" s="29">
        <f>'November 2022'!D36</f>
        <v>713.81599999999992</v>
      </c>
      <c r="F14" s="29">
        <f>'November 2022'!D36</f>
        <v>713.81599999999992</v>
      </c>
      <c r="G14" s="29">
        <f>'November 2022'!D37</f>
        <v>1324.64</v>
      </c>
      <c r="H14" s="6">
        <f>'November 2022'!B35</f>
        <v>81.600000000000009</v>
      </c>
      <c r="I14" s="9">
        <f>'November 2022'!B36</f>
        <v>2.72</v>
      </c>
      <c r="J14" s="29"/>
    </row>
    <row r="15" spans="1:10">
      <c r="A15" s="31" t="s">
        <v>49</v>
      </c>
      <c r="B15" s="29">
        <f>'December 2022'!C36</f>
        <v>10212.950000000001</v>
      </c>
      <c r="C15" s="29">
        <f>'December 2022'!D36</f>
        <v>15390.779999999999</v>
      </c>
      <c r="D15" s="29">
        <f>'December 2022'!C37</f>
        <v>329.45000000000005</v>
      </c>
      <c r="E15" s="29">
        <f>'December 2022'!D37</f>
        <v>496.47677419354835</v>
      </c>
      <c r="F15" s="29">
        <f>'December 2022'!D37</f>
        <v>496.47677419354835</v>
      </c>
      <c r="G15" s="29">
        <f>'December 2022'!D38</f>
        <v>1291.8900000000001</v>
      </c>
      <c r="H15" s="6">
        <f>'December 2022'!B36</f>
        <v>77.599999999999994</v>
      </c>
      <c r="I15" s="9">
        <f>'December 2022'!B37</f>
        <v>2.5032258064516126</v>
      </c>
      <c r="J15" s="29"/>
    </row>
    <row r="16" spans="1:10">
      <c r="A16" s="31"/>
      <c r="B16" s="29"/>
      <c r="C16" s="29"/>
      <c r="D16" s="6"/>
      <c r="E16" s="6"/>
      <c r="F16" s="6"/>
      <c r="G16" s="6"/>
      <c r="H16" s="6"/>
      <c r="I16" s="6"/>
      <c r="J16" s="30"/>
    </row>
    <row r="17" spans="1:10" ht="12.95">
      <c r="A17" s="7" t="s">
        <v>11</v>
      </c>
      <c r="B17" s="29">
        <f>SUM(B4:B16)</f>
        <v>140213.66899999999</v>
      </c>
      <c r="C17" s="29">
        <f>SUM(C4:C16)</f>
        <v>180200.19999999998</v>
      </c>
      <c r="D17" s="6"/>
      <c r="E17" s="29">
        <f>MAX(E4:E15)</f>
        <v>713.81599999999992</v>
      </c>
      <c r="F17" s="6"/>
      <c r="G17" s="29">
        <f>MAX(G4:G15)</f>
        <v>2997.63</v>
      </c>
      <c r="H17" s="6">
        <f>SUM(H4:H16)</f>
        <v>672</v>
      </c>
      <c r="I17" s="6"/>
      <c r="J17" s="30"/>
    </row>
    <row r="18" spans="1:10" ht="12.95">
      <c r="A18" s="7" t="s">
        <v>50</v>
      </c>
      <c r="B18" s="29">
        <f>AVERAGE(B4:B15)</f>
        <v>11684.472416666666</v>
      </c>
      <c r="C18" s="29">
        <f>AVERAGE(C4:C15)</f>
        <v>15016.683333333332</v>
      </c>
      <c r="D18" s="29">
        <f>AVERAGE(D4:D11)</f>
        <v>357.88266854838713</v>
      </c>
      <c r="E18" s="6"/>
      <c r="F18" s="6"/>
      <c r="G18" s="6"/>
      <c r="H18" s="9">
        <f>AVERAGE(H4:H15)</f>
        <v>56</v>
      </c>
      <c r="I18" s="6"/>
      <c r="J18" s="30"/>
    </row>
    <row r="19" spans="1:10">
      <c r="A19" s="5"/>
      <c r="B19" s="4"/>
      <c r="C19" s="4"/>
      <c r="D19" s="4"/>
      <c r="E19" s="4"/>
      <c r="F19" s="4"/>
      <c r="G19" s="4"/>
      <c r="H19" s="4"/>
      <c r="I19" s="4"/>
    </row>
    <row r="20" spans="1:10">
      <c r="A20" s="5"/>
      <c r="B20" s="4"/>
      <c r="C20" s="4"/>
      <c r="D20" s="4"/>
      <c r="E20" s="4"/>
      <c r="F20" s="4"/>
      <c r="G20" s="4"/>
      <c r="H20" s="4"/>
      <c r="I20" s="4"/>
    </row>
    <row r="21" spans="1:10">
      <c r="A21" s="5"/>
      <c r="B21" s="4"/>
      <c r="C21" s="4"/>
      <c r="D21" s="4"/>
      <c r="E21" s="4"/>
      <c r="F21" s="4"/>
      <c r="G21" s="4"/>
      <c r="H21" s="4"/>
      <c r="I21" s="4"/>
    </row>
    <row r="22" spans="1:10">
      <c r="A22" s="5"/>
      <c r="B22" s="4"/>
      <c r="C22" s="4"/>
      <c r="D22" s="4"/>
      <c r="E22" s="4"/>
      <c r="F22" s="4"/>
      <c r="G22" s="4"/>
      <c r="H22" s="4"/>
      <c r="I22" s="4"/>
    </row>
    <row r="23" spans="1:10">
      <c r="A23" s="5"/>
      <c r="B23" s="4"/>
      <c r="C23" s="4"/>
      <c r="D23" s="4"/>
      <c r="E23" s="4"/>
      <c r="F23" s="4"/>
      <c r="G23" s="4"/>
      <c r="H23" s="4"/>
      <c r="I23" s="4"/>
    </row>
    <row r="24" spans="1:10">
      <c r="A24" s="5"/>
      <c r="B24" s="4"/>
      <c r="C24" s="4"/>
      <c r="D24" s="4"/>
      <c r="E24" s="4"/>
      <c r="F24" s="4"/>
      <c r="G24" s="4"/>
      <c r="H24" s="4"/>
      <c r="I24" s="4"/>
    </row>
    <row r="25" spans="1:10">
      <c r="A25" s="5"/>
      <c r="B25" s="4"/>
      <c r="C25" s="4"/>
      <c r="D25" s="4"/>
      <c r="E25" s="4"/>
      <c r="F25" s="4"/>
      <c r="G25" s="4"/>
      <c r="H25" s="4"/>
      <c r="I25" s="4"/>
    </row>
    <row r="26" spans="1:10">
      <c r="A26" s="5"/>
      <c r="B26" s="4"/>
      <c r="C26" s="4"/>
      <c r="D26" s="4"/>
      <c r="E26" s="4"/>
      <c r="F26" s="4"/>
      <c r="G26" s="4"/>
      <c r="H26" s="4"/>
      <c r="I26" s="4"/>
    </row>
    <row r="27" spans="1:10">
      <c r="A27" s="5"/>
      <c r="B27" s="4"/>
      <c r="C27" s="4"/>
      <c r="D27" s="4"/>
      <c r="E27" s="4"/>
      <c r="F27" s="4"/>
      <c r="G27" s="4"/>
      <c r="H27" s="4"/>
      <c r="I27" s="4"/>
    </row>
    <row r="28" spans="1:10">
      <c r="A28" s="5"/>
      <c r="B28" s="4"/>
      <c r="C28" s="4"/>
      <c r="D28" s="4"/>
      <c r="E28" s="4"/>
      <c r="F28" s="4"/>
      <c r="G28" s="4"/>
      <c r="H28" s="4"/>
      <c r="I28" s="4"/>
    </row>
    <row r="29" spans="1:10">
      <c r="A29" s="5"/>
      <c r="B29" s="4"/>
      <c r="C29" s="4"/>
      <c r="D29" s="4"/>
      <c r="E29" s="4"/>
      <c r="F29" s="4"/>
      <c r="G29" s="4"/>
      <c r="H29" s="4"/>
      <c r="I29" s="4"/>
    </row>
    <row r="30" spans="1:10">
      <c r="A30" s="5"/>
      <c r="B30" s="4"/>
      <c r="C30" s="4"/>
      <c r="D30" s="4"/>
      <c r="E30" s="4"/>
      <c r="F30" s="4"/>
      <c r="G30" s="4"/>
      <c r="H30" s="4"/>
      <c r="I30" s="4"/>
    </row>
    <row r="31" spans="1:10">
      <c r="A31" s="5"/>
      <c r="B31" s="4"/>
      <c r="C31" s="4"/>
      <c r="D31" s="4"/>
      <c r="E31" s="4"/>
      <c r="F31" s="4"/>
      <c r="G31" s="4"/>
      <c r="H31" s="4"/>
      <c r="I31" s="4"/>
    </row>
    <row r="32" spans="1:10">
      <c r="A32" s="5"/>
      <c r="B32" s="4"/>
      <c r="C32" s="4"/>
      <c r="D32" s="4"/>
      <c r="E32" s="4"/>
      <c r="F32" s="4"/>
      <c r="G32" s="4"/>
      <c r="H32" s="4"/>
      <c r="I32" s="4"/>
    </row>
    <row r="33" spans="1:9">
      <c r="A33" s="5"/>
      <c r="B33" s="4"/>
      <c r="C33" s="4"/>
      <c r="D33" s="4"/>
      <c r="E33" s="4"/>
      <c r="F33" s="4"/>
      <c r="G33" s="4"/>
      <c r="H33" s="4"/>
      <c r="I33" s="4"/>
    </row>
    <row r="34" spans="1:9">
      <c r="A34" s="5"/>
      <c r="B34" s="4"/>
      <c r="C34" s="4"/>
      <c r="D34" s="4"/>
      <c r="E34" s="4"/>
      <c r="F34" s="4"/>
      <c r="G34" s="4"/>
      <c r="H34" s="4"/>
      <c r="I34" s="4"/>
    </row>
  </sheetData>
  <phoneticPr fontId="5" type="noConversion"/>
  <pageMargins left="0.75" right="0.75" top="1" bottom="1" header="0.5" footer="0.5"/>
  <pageSetup paperSize="9" scale="74" orientation="landscape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8"/>
  <sheetViews>
    <sheetView workbookViewId="0">
      <selection activeCell="J21" sqref="J21"/>
    </sheetView>
  </sheetViews>
  <sheetFormatPr defaultRowHeight="12.6"/>
  <cols>
    <col min="3" max="3" width="10.7109375" customWidth="1"/>
    <col min="4" max="4" width="12.28515625" customWidth="1"/>
    <col min="5" max="5" width="10.7109375" customWidth="1"/>
    <col min="6" max="6" width="13.140625" customWidth="1"/>
    <col min="8" max="8" width="22.85546875" bestFit="1" customWidth="1"/>
  </cols>
  <sheetData>
    <row r="1" spans="1:10" ht="12.95">
      <c r="A1" s="56" t="s">
        <v>51</v>
      </c>
    </row>
    <row r="3" spans="1:10" ht="12.95">
      <c r="B3" s="57" t="s">
        <v>52</v>
      </c>
      <c r="C3" s="57" t="s">
        <v>53</v>
      </c>
      <c r="D3" s="57" t="s">
        <v>54</v>
      </c>
      <c r="E3" s="57" t="s">
        <v>55</v>
      </c>
      <c r="F3" s="57" t="s">
        <v>56</v>
      </c>
      <c r="G3" s="56"/>
      <c r="H3" s="57" t="s">
        <v>57</v>
      </c>
    </row>
    <row r="4" spans="1:10">
      <c r="A4" s="61">
        <v>40909</v>
      </c>
      <c r="B4" s="59">
        <f>'[1]January 2012'!$C$37</f>
        <v>391.7606451612902</v>
      </c>
      <c r="C4" s="59">
        <v>12144.579999999996</v>
      </c>
      <c r="D4" s="59">
        <f>'[2]2012'!$L$24</f>
        <v>1810.1780000000001</v>
      </c>
      <c r="E4" s="59">
        <v>2149</v>
      </c>
      <c r="F4" s="59">
        <f>SUM(D4:E4)</f>
        <v>3959.1779999999999</v>
      </c>
      <c r="H4" s="60">
        <f>F4/C4</f>
        <v>0.32600369876932767</v>
      </c>
      <c r="J4" s="58">
        <f>C4-F4</f>
        <v>8185.4019999999964</v>
      </c>
    </row>
    <row r="5" spans="1:10">
      <c r="A5" s="61">
        <v>40940</v>
      </c>
      <c r="B5" s="59">
        <f>'[1]February 2012'!$C$35</f>
        <v>403.74321428571432</v>
      </c>
      <c r="C5" s="59">
        <v>11304.810000000001</v>
      </c>
      <c r="D5" s="59">
        <f>'[2]2012'!$L$25</f>
        <v>1720.0889999999999</v>
      </c>
      <c r="E5" s="59">
        <v>2174</v>
      </c>
      <c r="F5" s="59">
        <f t="shared" ref="F5:F17" si="0">SUM(D5:E5)</f>
        <v>3894.0889999999999</v>
      </c>
      <c r="H5" s="60">
        <f t="shared" ref="H5:H17" si="1">F5/C5</f>
        <v>0.34446302060804201</v>
      </c>
      <c r="J5" s="58">
        <f t="shared" ref="J5:J17" si="2">C5-F5</f>
        <v>7410.7210000000014</v>
      </c>
    </row>
    <row r="6" spans="1:10">
      <c r="A6" s="61">
        <v>40969</v>
      </c>
      <c r="B6" s="59">
        <f>'[1]March 2012'!$C$37</f>
        <v>399.00870967741929</v>
      </c>
      <c r="C6" s="59">
        <v>12369.269999999999</v>
      </c>
      <c r="D6" s="59">
        <f>'[2]2012'!$L$26</f>
        <v>1830.3789999999999</v>
      </c>
      <c r="E6" s="59">
        <v>1839</v>
      </c>
      <c r="F6" s="59">
        <f t="shared" si="0"/>
        <v>3669.3789999999999</v>
      </c>
      <c r="H6" s="60">
        <f t="shared" si="1"/>
        <v>0.2966528339990962</v>
      </c>
      <c r="J6" s="58">
        <f t="shared" si="2"/>
        <v>8699.8909999999996</v>
      </c>
    </row>
    <row r="7" spans="1:10">
      <c r="A7" s="61">
        <v>41000</v>
      </c>
      <c r="B7" s="59">
        <f>'[1]April 2012'!$C$36</f>
        <v>362.18400000000003</v>
      </c>
      <c r="C7" s="59">
        <v>10865.52</v>
      </c>
      <c r="D7" s="59">
        <f>'[2]2012'!$L$27</f>
        <v>1610.1769999999999</v>
      </c>
      <c r="E7" s="59">
        <v>1850</v>
      </c>
      <c r="F7" s="59">
        <f t="shared" si="0"/>
        <v>3460.1769999999997</v>
      </c>
      <c r="H7" s="60">
        <f t="shared" si="1"/>
        <v>0.31845480013841948</v>
      </c>
      <c r="J7" s="58">
        <f t="shared" si="2"/>
        <v>7405.3430000000008</v>
      </c>
    </row>
    <row r="8" spans="1:10">
      <c r="A8" s="61">
        <v>41030</v>
      </c>
      <c r="B8" s="59">
        <f>'[1]May 2012'!$C$37</f>
        <v>357.50516129032263</v>
      </c>
      <c r="C8" s="59">
        <v>11082.660000000002</v>
      </c>
      <c r="D8" s="59">
        <f>'[2]2012'!$L$28</f>
        <v>1650.1</v>
      </c>
      <c r="E8" s="59">
        <v>2016</v>
      </c>
      <c r="F8" s="59">
        <f t="shared" si="0"/>
        <v>3666.1</v>
      </c>
      <c r="H8" s="60">
        <f t="shared" si="1"/>
        <v>0.33079603633062815</v>
      </c>
      <c r="J8" s="58">
        <f t="shared" si="2"/>
        <v>7416.5600000000013</v>
      </c>
    </row>
    <row r="9" spans="1:10">
      <c r="A9" s="61">
        <v>41061</v>
      </c>
      <c r="B9" s="59">
        <f>'[1]June 2012'!$C$36</f>
        <v>330.23333333333335</v>
      </c>
      <c r="C9" s="59">
        <v>9907</v>
      </c>
      <c r="D9" s="59">
        <f>'[2]2012'!$L$29</f>
        <v>1340.03</v>
      </c>
      <c r="E9" s="59">
        <v>1028</v>
      </c>
      <c r="F9" s="59">
        <f t="shared" si="0"/>
        <v>2368.0299999999997</v>
      </c>
      <c r="H9" s="60">
        <f t="shared" si="1"/>
        <v>0.239025941253659</v>
      </c>
      <c r="J9" s="58">
        <f t="shared" si="2"/>
        <v>7538.97</v>
      </c>
    </row>
    <row r="10" spans="1:10">
      <c r="A10" s="61">
        <v>41091</v>
      </c>
      <c r="B10" s="59">
        <f>'[1]July 2012'!$C$37</f>
        <v>372.97354838709686</v>
      </c>
      <c r="C10" s="59">
        <v>11562.180000000002</v>
      </c>
      <c r="D10" s="59">
        <f>'[2]2012'!$L$30</f>
        <v>1680.0609999999999</v>
      </c>
      <c r="E10" s="59">
        <v>1597</v>
      </c>
      <c r="F10" s="59">
        <f t="shared" si="0"/>
        <v>3277.0609999999997</v>
      </c>
      <c r="H10" s="60">
        <f t="shared" si="1"/>
        <v>0.28342933599027165</v>
      </c>
      <c r="J10" s="58">
        <f t="shared" si="2"/>
        <v>8285.1190000000024</v>
      </c>
    </row>
    <row r="11" spans="1:10">
      <c r="A11" s="61">
        <v>41122</v>
      </c>
      <c r="B11" s="59">
        <f>'[1]August 2012'!$C$37</f>
        <v>367.48387096774195</v>
      </c>
      <c r="C11" s="59">
        <v>11392</v>
      </c>
      <c r="D11" s="59">
        <f>'[2]2012'!$L$31</f>
        <v>1900.6849999999999</v>
      </c>
      <c r="E11" s="59">
        <v>1796</v>
      </c>
      <c r="F11" s="59">
        <f t="shared" si="0"/>
        <v>3696.6849999999999</v>
      </c>
      <c r="H11" s="60">
        <f t="shared" si="1"/>
        <v>0.32449833216292134</v>
      </c>
      <c r="J11" s="58">
        <f t="shared" si="2"/>
        <v>7695.3150000000005</v>
      </c>
    </row>
    <row r="12" spans="1:10">
      <c r="A12" s="61">
        <v>41153</v>
      </c>
      <c r="B12" s="59">
        <f>'[1]September 2012'!$C$36</f>
        <v>369.93333333333334</v>
      </c>
      <c r="C12" s="59">
        <v>11098</v>
      </c>
      <c r="D12" s="59">
        <f>'[2]2012'!$L$32</f>
        <v>1310.05</v>
      </c>
      <c r="E12" s="59">
        <v>1538</v>
      </c>
      <c r="F12" s="59">
        <f t="shared" si="0"/>
        <v>2848.05</v>
      </c>
      <c r="H12" s="60">
        <f t="shared" si="1"/>
        <v>0.25662732023788071</v>
      </c>
      <c r="J12" s="58">
        <f t="shared" si="2"/>
        <v>8249.9500000000007</v>
      </c>
    </row>
    <row r="13" spans="1:10">
      <c r="A13" s="61">
        <v>41183</v>
      </c>
      <c r="B13" s="59">
        <f>'[1]October 2012'!$C$37</f>
        <v>394.25806451612902</v>
      </c>
      <c r="C13" s="59">
        <v>12222</v>
      </c>
      <c r="D13" s="59">
        <f>'[2]2012'!$L$33</f>
        <v>1800.1890000000001</v>
      </c>
      <c r="E13" s="59">
        <v>1931</v>
      </c>
      <c r="F13" s="59">
        <f t="shared" si="0"/>
        <v>3731.1890000000003</v>
      </c>
      <c r="H13" s="60">
        <f t="shared" si="1"/>
        <v>0.30528465063001148</v>
      </c>
      <c r="J13" s="58">
        <f t="shared" si="2"/>
        <v>8490.8109999999997</v>
      </c>
    </row>
    <row r="14" spans="1:10">
      <c r="A14" s="61">
        <v>41214</v>
      </c>
      <c r="B14" s="59">
        <f>'[1]November 2012'!$C$36</f>
        <v>428.64700000000005</v>
      </c>
      <c r="C14" s="59">
        <v>12859.410000000002</v>
      </c>
      <c r="D14" s="59">
        <f>'[2]2012'!$L$34</f>
        <v>1520.0409999999999</v>
      </c>
      <c r="E14" s="59">
        <v>2368</v>
      </c>
      <c r="F14" s="59">
        <f t="shared" si="0"/>
        <v>3888.0410000000002</v>
      </c>
      <c r="H14" s="60">
        <f t="shared" si="1"/>
        <v>0.30234987452768047</v>
      </c>
      <c r="J14" s="58">
        <f t="shared" si="2"/>
        <v>8971.3690000000024</v>
      </c>
    </row>
    <row r="15" spans="1:10">
      <c r="A15" s="61">
        <v>41244</v>
      </c>
      <c r="B15" s="59">
        <f>'[1]December 2012'!$C$37</f>
        <v>311.83870967741933</v>
      </c>
      <c r="C15" s="59">
        <v>9667</v>
      </c>
      <c r="D15" s="59">
        <f>'[2]2012'!$L$35</f>
        <v>1140.0329999999999</v>
      </c>
      <c r="E15" s="59">
        <v>1925</v>
      </c>
      <c r="F15" s="59">
        <f t="shared" si="0"/>
        <v>3065.0329999999999</v>
      </c>
      <c r="H15" s="60">
        <f t="shared" si="1"/>
        <v>0.31706144615702908</v>
      </c>
      <c r="J15" s="58">
        <f t="shared" si="2"/>
        <v>6601.9670000000006</v>
      </c>
    </row>
    <row r="16" spans="1:10">
      <c r="A16" s="61">
        <v>41275</v>
      </c>
      <c r="B16" s="59">
        <f>'January 2022'!C37</f>
        <v>376.3829032258065</v>
      </c>
      <c r="C16" s="59">
        <v>11808.659999999998</v>
      </c>
      <c r="D16" s="59">
        <f>'[2]2013'!$L$24</f>
        <v>1830.0920000000001</v>
      </c>
      <c r="E16" s="59">
        <v>1486</v>
      </c>
      <c r="F16" s="59">
        <f t="shared" si="0"/>
        <v>3316.0920000000001</v>
      </c>
      <c r="H16" s="60">
        <f t="shared" si="1"/>
        <v>0.28081865342892426</v>
      </c>
      <c r="J16" s="58">
        <f t="shared" si="2"/>
        <v>8492.5679999999975</v>
      </c>
    </row>
    <row r="17" spans="1:10">
      <c r="A17" s="61">
        <v>41306</v>
      </c>
      <c r="B17" s="59">
        <f>'February 2022'!C35</f>
        <v>360.94749999999993</v>
      </c>
      <c r="C17" s="59">
        <v>12346.79</v>
      </c>
      <c r="D17" s="59">
        <f>'[2]2013'!$L$25</f>
        <v>1630.232</v>
      </c>
      <c r="E17" s="59">
        <v>1263</v>
      </c>
      <c r="F17" s="59">
        <f t="shared" si="0"/>
        <v>2893.232</v>
      </c>
      <c r="H17" s="60">
        <f t="shared" si="1"/>
        <v>0.23433070457989483</v>
      </c>
      <c r="J17" s="58">
        <f t="shared" si="2"/>
        <v>9453.5580000000009</v>
      </c>
    </row>
    <row r="18" spans="1:10">
      <c r="A18" s="61">
        <v>41334</v>
      </c>
      <c r="B18" s="59">
        <f>'March 2022'!C37</f>
        <v>389.25838709677419</v>
      </c>
      <c r="D18" s="58"/>
    </row>
  </sheetData>
  <pageMargins left="0.7" right="0.7" top="0.75" bottom="0.75" header="0.3" footer="0.3"/>
  <pageSetup paperSize="9" orientation="portrait" r:id="rId1"/>
  <headerFooter differentOddEven="1" differentFirst="1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3"/>
  <sheetViews>
    <sheetView workbookViewId="0">
      <selection activeCell="D9" sqref="D9"/>
    </sheetView>
  </sheetViews>
  <sheetFormatPr defaultRowHeight="12.6"/>
  <cols>
    <col min="2" max="2" width="12.5703125" customWidth="1"/>
    <col min="3" max="3" width="11.28515625" customWidth="1"/>
    <col min="4" max="4" width="10" bestFit="1" customWidth="1"/>
  </cols>
  <sheetData>
    <row r="1" spans="1:4">
      <c r="A1" t="s">
        <v>1</v>
      </c>
      <c r="B1" t="s">
        <v>58</v>
      </c>
      <c r="C1" t="s">
        <v>59</v>
      </c>
      <c r="D1" t="s">
        <v>60</v>
      </c>
    </row>
    <row r="2" spans="1:4">
      <c r="A2" t="s">
        <v>38</v>
      </c>
      <c r="B2">
        <v>11808.659999999998</v>
      </c>
      <c r="C2">
        <f>B2</f>
        <v>11808.659999999998</v>
      </c>
      <c r="D2">
        <f>C2</f>
        <v>11808.659999999998</v>
      </c>
    </row>
    <row r="3" spans="1:4">
      <c r="A3" t="s">
        <v>39</v>
      </c>
      <c r="B3">
        <v>12346.79</v>
      </c>
      <c r="C3">
        <f>C2+B3</f>
        <v>24155.449999999997</v>
      </c>
      <c r="D3">
        <f>C3-380</f>
        <v>23775.449999999997</v>
      </c>
    </row>
    <row r="4" spans="1:4">
      <c r="A4" t="s">
        <v>40</v>
      </c>
      <c r="B4">
        <v>13145.82</v>
      </c>
      <c r="C4">
        <f t="shared" ref="C4:C12" si="0">C3+B4</f>
        <v>37301.269999999997</v>
      </c>
      <c r="D4">
        <f>C4-760</f>
        <v>36541.269999999997</v>
      </c>
    </row>
    <row r="5" spans="1:4">
      <c r="A5" t="s">
        <v>41</v>
      </c>
      <c r="B5">
        <v>11515.080000000004</v>
      </c>
      <c r="C5">
        <f t="shared" si="0"/>
        <v>48816.35</v>
      </c>
      <c r="D5">
        <f>C5-(380*3)</f>
        <v>47676.35</v>
      </c>
    </row>
    <row r="6" spans="1:4">
      <c r="A6" t="s">
        <v>42</v>
      </c>
      <c r="B6">
        <v>11652.859999999999</v>
      </c>
      <c r="C6">
        <f t="shared" si="0"/>
        <v>60469.21</v>
      </c>
      <c r="D6">
        <f>C6-(380*4)</f>
        <v>58949.21</v>
      </c>
    </row>
    <row r="7" spans="1:4">
      <c r="A7" t="s">
        <v>43</v>
      </c>
      <c r="B7">
        <v>10220.220000000001</v>
      </c>
      <c r="C7">
        <f t="shared" si="0"/>
        <v>70689.429999999993</v>
      </c>
      <c r="D7">
        <f>D6+B7</f>
        <v>69169.429999999993</v>
      </c>
    </row>
    <row r="8" spans="1:4">
      <c r="A8" t="s">
        <v>44</v>
      </c>
      <c r="B8">
        <v>15081.419999999996</v>
      </c>
      <c r="C8">
        <f t="shared" si="0"/>
        <v>85770.849999999991</v>
      </c>
      <c r="D8">
        <f>D7+B8-2700</f>
        <v>81550.849999999991</v>
      </c>
    </row>
    <row r="9" spans="1:4">
      <c r="A9" t="s">
        <v>45</v>
      </c>
      <c r="B9">
        <v>11393.570000000003</v>
      </c>
      <c r="C9">
        <f t="shared" si="0"/>
        <v>97164.42</v>
      </c>
      <c r="D9">
        <f>D8+B9-900</f>
        <v>92044.42</v>
      </c>
    </row>
    <row r="10" spans="1:4">
      <c r="A10" t="s">
        <v>46</v>
      </c>
      <c r="B10">
        <v>11097.769999999997</v>
      </c>
      <c r="C10">
        <f t="shared" si="0"/>
        <v>108262.19</v>
      </c>
      <c r="D10">
        <f>D9+B10</f>
        <v>103142.19</v>
      </c>
    </row>
    <row r="11" spans="1:4">
      <c r="A11" t="s">
        <v>47</v>
      </c>
      <c r="B11">
        <v>12023.35</v>
      </c>
      <c r="C11">
        <f t="shared" si="0"/>
        <v>120285.54000000001</v>
      </c>
      <c r="D11">
        <f>D10+B11-800</f>
        <v>114365.54000000001</v>
      </c>
    </row>
    <row r="12" spans="1:4">
      <c r="A12" t="s">
        <v>48</v>
      </c>
      <c r="B12">
        <v>11635.710000000003</v>
      </c>
      <c r="C12">
        <f t="shared" si="0"/>
        <v>131921.25</v>
      </c>
      <c r="D12">
        <f>D11+B12</f>
        <v>126001.25000000001</v>
      </c>
    </row>
    <row r="13" spans="1:4">
      <c r="A13" t="s">
        <v>49</v>
      </c>
    </row>
  </sheetData>
  <pageMargins left="0.7" right="0.7" top="0.75" bottom="0.75" header="0.3" footer="0.3"/>
  <pageSetup paperSize="9" orientation="portrait" r:id="rId1"/>
  <headerFooter differentOddEven="1" differentFirst="1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E115"/>
  <sheetViews>
    <sheetView topLeftCell="A46" workbookViewId="0">
      <selection activeCell="N118" sqref="N118"/>
    </sheetView>
  </sheetViews>
  <sheetFormatPr defaultRowHeight="12.6"/>
  <cols>
    <col min="2" max="2" width="12.28515625" customWidth="1"/>
    <col min="4" max="4" width="9.85546875" customWidth="1"/>
    <col min="5" max="5" width="17.7109375" bestFit="1" customWidth="1"/>
  </cols>
  <sheetData>
    <row r="3" spans="1:5">
      <c r="B3" t="s">
        <v>61</v>
      </c>
      <c r="D3" s="6" t="s">
        <v>62</v>
      </c>
      <c r="E3" s="6" t="s">
        <v>63</v>
      </c>
    </row>
    <row r="4" spans="1:5">
      <c r="A4" s="63">
        <v>39814</v>
      </c>
      <c r="B4">
        <v>83</v>
      </c>
      <c r="D4" s="65" t="s">
        <v>64</v>
      </c>
      <c r="E4" s="6">
        <f>SUM(B4:B15)</f>
        <v>940.63999999999987</v>
      </c>
    </row>
    <row r="5" spans="1:5">
      <c r="A5" s="63">
        <v>39845</v>
      </c>
      <c r="B5">
        <v>20.91</v>
      </c>
      <c r="D5" s="65" t="s">
        <v>65</v>
      </c>
      <c r="E5" s="6">
        <f>SUM(B16:B27)</f>
        <v>816.88</v>
      </c>
    </row>
    <row r="6" spans="1:5">
      <c r="A6" s="63">
        <v>39873</v>
      </c>
      <c r="B6">
        <v>44.509999999999991</v>
      </c>
      <c r="D6" s="65" t="s">
        <v>66</v>
      </c>
      <c r="E6" s="6">
        <f>SUM(B28:B39)</f>
        <v>851.8</v>
      </c>
    </row>
    <row r="7" spans="1:5">
      <c r="A7" s="63">
        <v>39904</v>
      </c>
      <c r="B7">
        <v>41.300000000000004</v>
      </c>
      <c r="D7" s="65" t="s">
        <v>67</v>
      </c>
      <c r="E7" s="6">
        <f>SUM(B41:B51)</f>
        <v>947.40000000000009</v>
      </c>
    </row>
    <row r="8" spans="1:5">
      <c r="A8" s="63">
        <v>39934</v>
      </c>
      <c r="B8">
        <v>75.110000000000014</v>
      </c>
      <c r="D8" s="65" t="s">
        <v>68</v>
      </c>
      <c r="E8" s="6">
        <f>SUM(B52:B63)</f>
        <v>541.6</v>
      </c>
    </row>
    <row r="9" spans="1:5">
      <c r="A9" s="63">
        <v>39965</v>
      </c>
      <c r="B9">
        <v>51.68</v>
      </c>
      <c r="D9" s="65" t="s">
        <v>69</v>
      </c>
      <c r="E9" s="6">
        <f>SUM(B64:B75)</f>
        <v>812</v>
      </c>
    </row>
    <row r="10" spans="1:5">
      <c r="A10" s="63">
        <v>39995</v>
      </c>
      <c r="B10">
        <v>159.61999999999998</v>
      </c>
      <c r="D10" s="65" t="s">
        <v>70</v>
      </c>
      <c r="E10" s="6">
        <f>SUM(B76:B87)</f>
        <v>1001.33</v>
      </c>
    </row>
    <row r="11" spans="1:5">
      <c r="A11" s="63">
        <v>40026</v>
      </c>
      <c r="B11">
        <v>105.01</v>
      </c>
    </row>
    <row r="12" spans="1:5">
      <c r="A12" s="63">
        <v>40057</v>
      </c>
      <c r="B12">
        <v>46.3</v>
      </c>
    </row>
    <row r="13" spans="1:5">
      <c r="A13" s="63">
        <v>40087</v>
      </c>
      <c r="B13">
        <v>45.9</v>
      </c>
    </row>
    <row r="14" spans="1:5">
      <c r="A14" s="63">
        <v>40118</v>
      </c>
      <c r="B14">
        <v>189</v>
      </c>
    </row>
    <row r="15" spans="1:5">
      <c r="A15" s="63">
        <v>40148</v>
      </c>
      <c r="B15">
        <v>78.3</v>
      </c>
    </row>
    <row r="16" spans="1:5">
      <c r="A16" s="63">
        <v>40179</v>
      </c>
      <c r="B16">
        <v>61.649999999999991</v>
      </c>
    </row>
    <row r="17" spans="1:2">
      <c r="A17" s="63">
        <v>40210</v>
      </c>
      <c r="B17">
        <v>56.600000000000009</v>
      </c>
    </row>
    <row r="18" spans="1:2">
      <c r="A18" s="63">
        <v>40238</v>
      </c>
      <c r="B18">
        <v>59.8</v>
      </c>
    </row>
    <row r="19" spans="1:2">
      <c r="A19" s="63">
        <v>40269</v>
      </c>
      <c r="B19">
        <v>15.6</v>
      </c>
    </row>
    <row r="20" spans="1:2">
      <c r="A20" s="63">
        <v>40299</v>
      </c>
      <c r="B20">
        <v>21.430000000000003</v>
      </c>
    </row>
    <row r="21" spans="1:2">
      <c r="A21" s="63">
        <v>40330</v>
      </c>
      <c r="B21">
        <v>29.4</v>
      </c>
    </row>
    <row r="22" spans="1:2">
      <c r="A22" s="63">
        <v>40360</v>
      </c>
      <c r="B22">
        <v>140.60000000000002</v>
      </c>
    </row>
    <row r="23" spans="1:2">
      <c r="A23" s="63">
        <v>40391</v>
      </c>
      <c r="B23">
        <v>92.2</v>
      </c>
    </row>
    <row r="24" spans="1:2">
      <c r="A24" s="63">
        <v>40422</v>
      </c>
      <c r="B24">
        <v>146.19999999999996</v>
      </c>
    </row>
    <row r="25" spans="1:2">
      <c r="A25" s="63">
        <v>40452</v>
      </c>
      <c r="B25">
        <v>69.600000000000023</v>
      </c>
    </row>
    <row r="26" spans="1:2">
      <c r="A26" s="63">
        <v>40483</v>
      </c>
      <c r="B26">
        <v>95.399999999999991</v>
      </c>
    </row>
    <row r="27" spans="1:2">
      <c r="A27" s="63">
        <v>40513</v>
      </c>
      <c r="B27">
        <v>28.4</v>
      </c>
    </row>
    <row r="28" spans="1:2">
      <c r="A28" s="63">
        <v>40544</v>
      </c>
      <c r="B28">
        <v>50.000000000000007</v>
      </c>
    </row>
    <row r="29" spans="1:2">
      <c r="A29" s="63">
        <v>40575</v>
      </c>
      <c r="B29">
        <v>116</v>
      </c>
    </row>
    <row r="30" spans="1:2">
      <c r="A30" s="63">
        <v>40603</v>
      </c>
      <c r="B30">
        <v>22.4</v>
      </c>
    </row>
    <row r="31" spans="1:2">
      <c r="A31" s="63">
        <v>40634</v>
      </c>
      <c r="B31">
        <v>23.4</v>
      </c>
    </row>
    <row r="32" spans="1:2">
      <c r="A32" s="63">
        <v>40664</v>
      </c>
      <c r="B32">
        <v>64.600000000000009</v>
      </c>
    </row>
    <row r="33" spans="1:2">
      <c r="A33" s="63">
        <v>40695</v>
      </c>
      <c r="B33">
        <v>46.4</v>
      </c>
    </row>
    <row r="34" spans="1:2">
      <c r="A34" s="63">
        <v>40725</v>
      </c>
      <c r="B34">
        <v>77.2</v>
      </c>
    </row>
    <row r="35" spans="1:2">
      <c r="A35" s="63">
        <v>40756</v>
      </c>
      <c r="B35">
        <v>86.200000000000017</v>
      </c>
    </row>
    <row r="36" spans="1:2">
      <c r="A36" s="63">
        <v>40787</v>
      </c>
      <c r="B36">
        <v>91.000000000000028</v>
      </c>
    </row>
    <row r="37" spans="1:2">
      <c r="A37" s="63">
        <v>40817</v>
      </c>
      <c r="B37">
        <v>86.4</v>
      </c>
    </row>
    <row r="38" spans="1:2">
      <c r="A38" s="63">
        <v>40848</v>
      </c>
      <c r="B38">
        <v>42.8</v>
      </c>
    </row>
    <row r="39" spans="1:2">
      <c r="A39" s="63">
        <v>40878</v>
      </c>
      <c r="B39">
        <v>145.4</v>
      </c>
    </row>
    <row r="40" spans="1:2">
      <c r="A40" s="63">
        <v>40909</v>
      </c>
      <c r="B40">
        <v>77</v>
      </c>
    </row>
    <row r="41" spans="1:2">
      <c r="A41" s="63">
        <v>40940</v>
      </c>
      <c r="B41">
        <v>48.399999999999991</v>
      </c>
    </row>
    <row r="42" spans="1:2">
      <c r="A42" s="63">
        <v>40969</v>
      </c>
      <c r="B42">
        <v>12.2</v>
      </c>
    </row>
    <row r="43" spans="1:2">
      <c r="A43" s="63">
        <v>41000</v>
      </c>
      <c r="B43">
        <v>70.399999999999991</v>
      </c>
    </row>
    <row r="44" spans="1:2">
      <c r="A44" s="63">
        <v>41030</v>
      </c>
      <c r="B44">
        <v>47.600000000000009</v>
      </c>
    </row>
    <row r="45" spans="1:2">
      <c r="A45" s="63">
        <v>41061</v>
      </c>
      <c r="B45">
        <v>139.80000000000001</v>
      </c>
    </row>
    <row r="46" spans="1:2">
      <c r="A46" s="63">
        <v>41091</v>
      </c>
      <c r="B46">
        <v>85</v>
      </c>
    </row>
    <row r="47" spans="1:2">
      <c r="A47" s="63">
        <v>41122</v>
      </c>
      <c r="B47">
        <v>96.600000000000023</v>
      </c>
    </row>
    <row r="48" spans="1:2">
      <c r="A48" s="63">
        <v>41153</v>
      </c>
      <c r="B48">
        <v>167.8</v>
      </c>
    </row>
    <row r="49" spans="1:2">
      <c r="A49" s="63">
        <v>41183</v>
      </c>
      <c r="B49">
        <v>80.200000000000017</v>
      </c>
    </row>
    <row r="50" spans="1:2">
      <c r="A50" s="63">
        <v>41214</v>
      </c>
      <c r="B50">
        <v>24.399999999999991</v>
      </c>
    </row>
    <row r="51" spans="1:2">
      <c r="A51" s="63">
        <v>41244</v>
      </c>
      <c r="B51">
        <v>174.99999999999997</v>
      </c>
    </row>
    <row r="52" spans="1:2">
      <c r="A52" s="63">
        <v>41275</v>
      </c>
      <c r="B52">
        <v>46.800000000000004</v>
      </c>
    </row>
    <row r="53" spans="1:2">
      <c r="A53" s="63">
        <v>41306</v>
      </c>
      <c r="B53">
        <v>34.200000000000003</v>
      </c>
    </row>
    <row r="54" spans="1:2">
      <c r="A54" s="63">
        <v>41334</v>
      </c>
      <c r="B54">
        <v>26.599999999999998</v>
      </c>
    </row>
    <row r="55" spans="1:2">
      <c r="A55" s="63">
        <v>41365</v>
      </c>
      <c r="B55">
        <v>24.799999999999997</v>
      </c>
    </row>
    <row r="56" spans="1:2">
      <c r="A56" s="63">
        <v>41395</v>
      </c>
      <c r="B56">
        <v>60.000000000000014</v>
      </c>
    </row>
    <row r="57" spans="1:2">
      <c r="A57" s="63">
        <v>41426</v>
      </c>
      <c r="B57">
        <v>40.800000000000004</v>
      </c>
    </row>
    <row r="58" spans="1:2">
      <c r="A58" s="63">
        <v>41456</v>
      </c>
      <c r="B58">
        <v>48</v>
      </c>
    </row>
    <row r="59" spans="1:2">
      <c r="A59" s="63">
        <v>41487</v>
      </c>
      <c r="B59">
        <v>54.800000000000004</v>
      </c>
    </row>
    <row r="60" spans="1:2">
      <c r="A60" s="63">
        <v>41518</v>
      </c>
      <c r="B60">
        <v>39.800000000000004</v>
      </c>
    </row>
    <row r="61" spans="1:2">
      <c r="A61" s="63">
        <v>41548</v>
      </c>
      <c r="B61">
        <v>85.4</v>
      </c>
    </row>
    <row r="62" spans="1:2">
      <c r="A62" s="63">
        <v>41579</v>
      </c>
      <c r="B62">
        <v>34.400000000000006</v>
      </c>
    </row>
    <row r="63" spans="1:2">
      <c r="A63" s="63">
        <v>41609</v>
      </c>
      <c r="B63">
        <v>46.000000000000007</v>
      </c>
    </row>
    <row r="64" spans="1:2">
      <c r="A64" s="63">
        <v>41640</v>
      </c>
      <c r="B64">
        <v>112.19999999999999</v>
      </c>
    </row>
    <row r="65" spans="1:2">
      <c r="A65" s="63">
        <v>41671</v>
      </c>
      <c r="B65">
        <v>84.199999999999989</v>
      </c>
    </row>
    <row r="66" spans="1:2">
      <c r="A66" s="63">
        <v>41699</v>
      </c>
      <c r="B66">
        <v>61.800000000000004</v>
      </c>
    </row>
    <row r="67" spans="1:2">
      <c r="A67" s="63">
        <v>41730</v>
      </c>
      <c r="B67">
        <v>33</v>
      </c>
    </row>
    <row r="68" spans="1:2">
      <c r="A68" s="63">
        <v>41760</v>
      </c>
      <c r="B68">
        <v>64.599999999999994</v>
      </c>
    </row>
    <row r="69" spans="1:2">
      <c r="A69" s="63">
        <v>41791</v>
      </c>
      <c r="B69">
        <v>46.199999999999996</v>
      </c>
    </row>
    <row r="70" spans="1:2">
      <c r="A70" s="63">
        <v>41821</v>
      </c>
      <c r="B70">
        <v>53.600000000000009</v>
      </c>
    </row>
    <row r="71" spans="1:2">
      <c r="A71" s="63">
        <v>41852</v>
      </c>
      <c r="B71">
        <v>109.80000000000003</v>
      </c>
    </row>
    <row r="72" spans="1:2">
      <c r="A72" s="63">
        <v>41883</v>
      </c>
      <c r="B72">
        <v>20.199999999999996</v>
      </c>
    </row>
    <row r="73" spans="1:2">
      <c r="A73" s="63">
        <v>41913</v>
      </c>
      <c r="B73">
        <v>86.600000000000023</v>
      </c>
    </row>
    <row r="74" spans="1:2">
      <c r="A74" s="63">
        <v>41944</v>
      </c>
      <c r="B74">
        <v>47</v>
      </c>
    </row>
    <row r="75" spans="1:2">
      <c r="A75" s="63">
        <v>41974</v>
      </c>
      <c r="B75">
        <v>92.800000000000011</v>
      </c>
    </row>
    <row r="76" spans="1:2">
      <c r="A76" s="63">
        <v>42005</v>
      </c>
      <c r="B76">
        <v>89.399999999999991</v>
      </c>
    </row>
    <row r="77" spans="1:2">
      <c r="A77" s="63">
        <v>42036</v>
      </c>
      <c r="B77">
        <v>36.799999999999997</v>
      </c>
    </row>
    <row r="78" spans="1:2">
      <c r="A78" s="63">
        <v>42064</v>
      </c>
      <c r="B78">
        <v>75.199999999999989</v>
      </c>
    </row>
    <row r="79" spans="1:2">
      <c r="A79" s="63">
        <v>42095</v>
      </c>
      <c r="B79">
        <v>34.959999999999994</v>
      </c>
    </row>
    <row r="80" spans="1:2">
      <c r="A80" s="63">
        <v>42125</v>
      </c>
      <c r="B80">
        <v>83.399999999999991</v>
      </c>
    </row>
    <row r="81" spans="1:2">
      <c r="A81" s="63">
        <v>42156</v>
      </c>
      <c r="B81">
        <v>44</v>
      </c>
    </row>
    <row r="82" spans="1:2">
      <c r="A82" s="63">
        <v>42186</v>
      </c>
      <c r="B82">
        <v>79.92</v>
      </c>
    </row>
    <row r="83" spans="1:2">
      <c r="A83" s="63">
        <v>42217</v>
      </c>
      <c r="B83">
        <v>68.650000000000006</v>
      </c>
    </row>
    <row r="84" spans="1:2">
      <c r="A84" s="63">
        <v>42248</v>
      </c>
      <c r="B84">
        <v>39.599999999999994</v>
      </c>
    </row>
    <row r="85" spans="1:2">
      <c r="A85" s="63">
        <v>42278</v>
      </c>
      <c r="B85">
        <v>68</v>
      </c>
    </row>
    <row r="86" spans="1:2">
      <c r="A86" s="63">
        <v>42309</v>
      </c>
      <c r="B86">
        <v>170.20000000000002</v>
      </c>
    </row>
    <row r="87" spans="1:2">
      <c r="A87" s="63">
        <v>42339</v>
      </c>
      <c r="B87">
        <v>211.20000000000002</v>
      </c>
    </row>
    <row r="88" spans="1:2">
      <c r="A88" s="63">
        <v>42370</v>
      </c>
      <c r="B88">
        <f>'Annual '!H4</f>
        <v>40.800000000000018</v>
      </c>
    </row>
    <row r="89" spans="1:2">
      <c r="A89" s="63">
        <v>42401</v>
      </c>
      <c r="B89">
        <f>'Annual '!H5</f>
        <v>120.80000000000001</v>
      </c>
    </row>
    <row r="90" spans="1:2">
      <c r="A90" s="63">
        <v>42430</v>
      </c>
      <c r="B90">
        <f>'Annual '!H6</f>
        <v>25.599999999999998</v>
      </c>
    </row>
    <row r="91" spans="1:2">
      <c r="A91" s="63">
        <v>42461</v>
      </c>
      <c r="B91">
        <f>'Annual '!H7</f>
        <v>30.6</v>
      </c>
    </row>
    <row r="92" spans="1:2">
      <c r="A92" s="63">
        <v>42491</v>
      </c>
      <c r="B92">
        <f>'Annual '!H8</f>
        <v>64.2</v>
      </c>
    </row>
    <row r="93" spans="1:2">
      <c r="A93" s="63">
        <v>42522</v>
      </c>
      <c r="B93">
        <f>'Annual '!H9</f>
        <v>43.399999999999991</v>
      </c>
    </row>
    <row r="94" spans="1:2">
      <c r="A94" s="63">
        <v>42552</v>
      </c>
      <c r="B94">
        <f>'Annual '!H10</f>
        <v>43.6</v>
      </c>
    </row>
    <row r="95" spans="1:2">
      <c r="A95" s="63">
        <v>42583</v>
      </c>
      <c r="B95">
        <f>'Annual '!H11</f>
        <v>42.8</v>
      </c>
    </row>
    <row r="96" spans="1:2">
      <c r="A96" s="63">
        <v>42614</v>
      </c>
      <c r="B96">
        <f>'Annual '!H12</f>
        <v>22.4</v>
      </c>
    </row>
    <row r="97" spans="1:2">
      <c r="A97" s="63">
        <v>42644</v>
      </c>
      <c r="B97">
        <f>'Annual '!H13</f>
        <v>78.600000000000009</v>
      </c>
    </row>
    <row r="98" spans="1:2">
      <c r="A98" s="63">
        <v>42675</v>
      </c>
      <c r="B98">
        <f>'Annual '!H14</f>
        <v>81.600000000000009</v>
      </c>
    </row>
    <row r="99" spans="1:2">
      <c r="A99" s="63">
        <v>42705</v>
      </c>
      <c r="B99">
        <f>'Annual '!H15</f>
        <v>77.599999999999994</v>
      </c>
    </row>
    <row r="100" spans="1:2">
      <c r="A100" s="63"/>
    </row>
    <row r="102" spans="1:2">
      <c r="A102" s="4" t="s">
        <v>62</v>
      </c>
      <c r="B102" s="4" t="s">
        <v>71</v>
      </c>
    </row>
    <row r="103" spans="1:2">
      <c r="A103" s="4">
        <v>2004</v>
      </c>
      <c r="B103" s="4">
        <v>1077.4000000000001</v>
      </c>
    </row>
    <row r="104" spans="1:2">
      <c r="A104" s="4">
        <v>2005</v>
      </c>
      <c r="B104" s="4">
        <v>826.8599999999999</v>
      </c>
    </row>
    <row r="105" spans="1:2">
      <c r="A105" s="4">
        <v>2006</v>
      </c>
      <c r="B105" s="4">
        <v>1063.8999999999999</v>
      </c>
    </row>
    <row r="106" spans="1:2">
      <c r="A106" s="4">
        <v>2007</v>
      </c>
      <c r="B106" s="4">
        <v>1044.3</v>
      </c>
    </row>
    <row r="107" spans="1:2">
      <c r="A107" s="4">
        <v>2008</v>
      </c>
      <c r="B107" s="4">
        <v>1185.21</v>
      </c>
    </row>
    <row r="108" spans="1:2">
      <c r="A108" s="4">
        <v>2009</v>
      </c>
      <c r="B108" s="4">
        <v>940.63999999999987</v>
      </c>
    </row>
    <row r="109" spans="1:2">
      <c r="A109" s="4">
        <v>2010</v>
      </c>
      <c r="B109" s="4">
        <v>816.88</v>
      </c>
    </row>
    <row r="110" spans="1:2">
      <c r="A110" s="4">
        <v>2011</v>
      </c>
      <c r="B110" s="4">
        <v>851.8</v>
      </c>
    </row>
    <row r="111" spans="1:2">
      <c r="A111" s="4">
        <v>2012</v>
      </c>
      <c r="B111" s="4">
        <v>1024.3999999999999</v>
      </c>
    </row>
    <row r="112" spans="1:2">
      <c r="A112" s="4">
        <v>2013</v>
      </c>
      <c r="B112" s="4">
        <v>541.6</v>
      </c>
    </row>
    <row r="113" spans="1:2">
      <c r="A113" s="4">
        <v>2014</v>
      </c>
      <c r="B113" s="4">
        <v>812</v>
      </c>
    </row>
    <row r="114" spans="1:2">
      <c r="A114" s="4">
        <v>2015</v>
      </c>
      <c r="B114" s="4">
        <v>1001.33</v>
      </c>
    </row>
    <row r="115" spans="1:2">
      <c r="A115" s="4">
        <v>2016</v>
      </c>
      <c r="B115" s="4">
        <f>'Annual '!H17</f>
        <v>672</v>
      </c>
    </row>
  </sheetData>
  <pageMargins left="0.7" right="0.7" top="0.75" bottom="0.75" header="0.3" footer="0.3"/>
  <pageSetup paperSize="9" orientation="portrait" r:id="rId1"/>
  <headerFooter differentOddEven="1" differentFirst="1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opLeftCell="A2" zoomScale="75" workbookViewId="0">
      <selection activeCell="A20" sqref="A20"/>
    </sheetView>
  </sheetViews>
  <sheetFormatPr defaultColWidth="9.140625" defaultRowHeight="15.6"/>
  <cols>
    <col min="1" max="1" width="13.85546875" style="11" customWidth="1"/>
    <col min="2" max="2" width="16.7109375" style="11" customWidth="1"/>
    <col min="3" max="4" width="19.7109375" style="11" customWidth="1"/>
    <col min="5" max="5" width="16.28515625" style="11" customWidth="1"/>
    <col min="6" max="6" width="16.42578125" style="11" customWidth="1"/>
    <col min="7" max="7" width="12.7109375" style="11" customWidth="1"/>
    <col min="8" max="8" width="14.5703125" style="11" customWidth="1"/>
    <col min="9" max="9" width="13.85546875" style="11" bestFit="1" customWidth="1"/>
    <col min="10" max="10" width="19" style="11" bestFit="1" customWidth="1"/>
    <col min="11" max="11" width="12.5703125" style="11" bestFit="1" customWidth="1"/>
    <col min="12" max="16384" width="9.140625" style="11"/>
  </cols>
  <sheetData>
    <row r="1" spans="1:11">
      <c r="A1" s="8" t="s">
        <v>16</v>
      </c>
    </row>
    <row r="3" spans="1:11">
      <c r="A3" s="21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34" t="s">
        <v>7</v>
      </c>
      <c r="H3" s="34" t="s">
        <v>8</v>
      </c>
      <c r="I3" s="12" t="s">
        <v>9</v>
      </c>
      <c r="J3" s="37" t="s">
        <v>10</v>
      </c>
      <c r="K3" s="12" t="s">
        <v>7</v>
      </c>
    </row>
    <row r="4" spans="1:11">
      <c r="A4" s="36">
        <v>44593</v>
      </c>
      <c r="B4" s="38">
        <v>1.2</v>
      </c>
      <c r="C4" s="42">
        <v>507.9</v>
      </c>
      <c r="D4" s="42">
        <v>483.9</v>
      </c>
      <c r="E4" s="40"/>
      <c r="F4" s="41"/>
      <c r="G4" s="42">
        <f t="shared" ref="G4:G32" si="0">C4-D4</f>
        <v>24</v>
      </c>
      <c r="H4" s="39">
        <f t="shared" ref="H4:H32" si="1">B4*10</f>
        <v>12</v>
      </c>
      <c r="I4" s="39"/>
      <c r="J4" s="46"/>
      <c r="K4" s="39"/>
    </row>
    <row r="5" spans="1:11">
      <c r="A5" s="36">
        <v>44594</v>
      </c>
      <c r="B5" s="38">
        <v>0.6</v>
      </c>
      <c r="C5" s="42">
        <v>498.13</v>
      </c>
      <c r="D5" s="42">
        <v>507</v>
      </c>
      <c r="E5" s="40"/>
      <c r="F5" s="41"/>
      <c r="G5" s="42">
        <f t="shared" si="0"/>
        <v>-8.8700000000000045</v>
      </c>
      <c r="H5" s="39">
        <f t="shared" si="1"/>
        <v>6</v>
      </c>
      <c r="I5" s="39"/>
      <c r="J5" s="44"/>
      <c r="K5" s="39"/>
    </row>
    <row r="6" spans="1:11">
      <c r="A6" s="36">
        <v>44595</v>
      </c>
      <c r="B6" s="38">
        <v>2.4</v>
      </c>
      <c r="C6" s="42">
        <v>371.37</v>
      </c>
      <c r="D6" s="42">
        <v>452.44</v>
      </c>
      <c r="E6" s="40"/>
      <c r="F6" s="41"/>
      <c r="G6" s="42">
        <f t="shared" si="0"/>
        <v>-81.069999999999993</v>
      </c>
      <c r="H6" s="39">
        <f t="shared" si="1"/>
        <v>24</v>
      </c>
      <c r="I6" s="39"/>
      <c r="J6" s="44"/>
      <c r="K6" s="39"/>
    </row>
    <row r="7" spans="1:11">
      <c r="A7" s="36">
        <v>44596</v>
      </c>
      <c r="B7" s="38">
        <v>3.8</v>
      </c>
      <c r="C7" s="42">
        <v>420.01</v>
      </c>
      <c r="D7" s="42">
        <v>514.23</v>
      </c>
      <c r="E7" s="40"/>
      <c r="F7" s="41"/>
      <c r="G7" s="42">
        <f t="shared" si="0"/>
        <v>-94.220000000000027</v>
      </c>
      <c r="H7" s="39">
        <f t="shared" si="1"/>
        <v>38</v>
      </c>
      <c r="I7" s="39"/>
      <c r="J7" s="44"/>
      <c r="K7" s="39"/>
    </row>
    <row r="8" spans="1:11">
      <c r="A8" s="36">
        <v>44597</v>
      </c>
      <c r="B8" s="38">
        <v>6</v>
      </c>
      <c r="C8" s="42">
        <v>290.95</v>
      </c>
      <c r="D8" s="42">
        <v>519.17999999999995</v>
      </c>
      <c r="E8" s="40"/>
      <c r="F8" s="41"/>
      <c r="G8" s="42">
        <f t="shared" si="0"/>
        <v>-228.22999999999996</v>
      </c>
      <c r="H8" s="39">
        <f t="shared" si="1"/>
        <v>60</v>
      </c>
      <c r="I8" s="39"/>
      <c r="J8" s="39"/>
      <c r="K8" s="39"/>
    </row>
    <row r="9" spans="1:11">
      <c r="A9" s="36">
        <v>44598</v>
      </c>
      <c r="B9" s="38">
        <v>7</v>
      </c>
      <c r="C9" s="42">
        <v>292.42</v>
      </c>
      <c r="D9" s="42">
        <v>1052.74</v>
      </c>
      <c r="E9" s="40"/>
      <c r="F9" s="41"/>
      <c r="G9" s="42">
        <f t="shared" si="0"/>
        <v>-760.31999999999994</v>
      </c>
      <c r="H9" s="39">
        <f t="shared" si="1"/>
        <v>70</v>
      </c>
      <c r="I9" s="39"/>
      <c r="J9" s="39"/>
      <c r="K9" s="39"/>
    </row>
    <row r="10" spans="1:11">
      <c r="A10" s="36">
        <v>44599</v>
      </c>
      <c r="B10" s="38">
        <v>1</v>
      </c>
      <c r="C10" s="42">
        <v>324.48</v>
      </c>
      <c r="D10" s="42">
        <v>596.02</v>
      </c>
      <c r="E10" s="40"/>
      <c r="F10" s="41"/>
      <c r="G10" s="42">
        <f t="shared" si="0"/>
        <v>-271.53999999999996</v>
      </c>
      <c r="H10" s="39">
        <f t="shared" si="1"/>
        <v>10</v>
      </c>
      <c r="I10" s="39"/>
      <c r="J10" s="39"/>
      <c r="K10" s="39"/>
    </row>
    <row r="11" spans="1:11">
      <c r="A11" s="36">
        <v>44600</v>
      </c>
      <c r="B11" s="38">
        <v>14.8</v>
      </c>
      <c r="C11" s="42">
        <v>507.9</v>
      </c>
      <c r="D11" s="42">
        <v>1001.64</v>
      </c>
      <c r="E11" s="40"/>
      <c r="F11" s="41"/>
      <c r="G11" s="42">
        <f t="shared" si="0"/>
        <v>-493.74</v>
      </c>
      <c r="H11" s="39">
        <f t="shared" si="1"/>
        <v>148</v>
      </c>
      <c r="I11" s="39"/>
      <c r="J11" s="39"/>
      <c r="K11" s="39"/>
    </row>
    <row r="12" spans="1:11">
      <c r="A12" s="36">
        <v>44601</v>
      </c>
      <c r="B12" s="38">
        <v>7</v>
      </c>
      <c r="C12" s="42">
        <v>498.13</v>
      </c>
      <c r="D12" s="42">
        <v>2997.63</v>
      </c>
      <c r="E12" s="40"/>
      <c r="F12" s="41"/>
      <c r="G12" s="42">
        <f t="shared" si="0"/>
        <v>-2499.5</v>
      </c>
      <c r="H12" s="39">
        <f t="shared" si="1"/>
        <v>70</v>
      </c>
      <c r="I12" s="39"/>
      <c r="J12" s="44"/>
      <c r="K12" s="39"/>
    </row>
    <row r="13" spans="1:11">
      <c r="A13" s="36">
        <v>44602</v>
      </c>
      <c r="B13" s="38">
        <v>0.8</v>
      </c>
      <c r="C13" s="42">
        <v>371.37</v>
      </c>
      <c r="D13" s="42">
        <v>671.31</v>
      </c>
      <c r="E13" s="40"/>
      <c r="F13" s="41"/>
      <c r="G13" s="42">
        <f t="shared" si="0"/>
        <v>-299.93999999999994</v>
      </c>
      <c r="H13" s="39">
        <f t="shared" si="1"/>
        <v>8</v>
      </c>
      <c r="I13" s="39"/>
      <c r="J13" s="44"/>
      <c r="K13" s="39"/>
    </row>
    <row r="14" spans="1:11">
      <c r="A14" s="36">
        <v>44603</v>
      </c>
      <c r="B14" s="38">
        <v>0.4</v>
      </c>
      <c r="C14" s="42">
        <v>420.01</v>
      </c>
      <c r="D14" s="42">
        <v>525.33000000000004</v>
      </c>
      <c r="E14" s="40"/>
      <c r="F14" s="41"/>
      <c r="G14" s="42">
        <f t="shared" si="0"/>
        <v>-105.32000000000005</v>
      </c>
      <c r="H14" s="39">
        <f t="shared" si="1"/>
        <v>4</v>
      </c>
      <c r="I14" s="39"/>
      <c r="J14" s="44"/>
      <c r="K14" s="39"/>
    </row>
    <row r="15" spans="1:11">
      <c r="A15" s="36">
        <v>44604</v>
      </c>
      <c r="B15" s="38">
        <v>1.2</v>
      </c>
      <c r="C15" s="42">
        <v>290.95</v>
      </c>
      <c r="D15" s="42">
        <v>432.37</v>
      </c>
      <c r="E15" s="40"/>
      <c r="F15" s="41"/>
      <c r="G15" s="42">
        <f t="shared" si="0"/>
        <v>-141.42000000000002</v>
      </c>
      <c r="H15" s="39">
        <f t="shared" si="1"/>
        <v>12</v>
      </c>
      <c r="I15" s="39"/>
      <c r="J15" s="39"/>
      <c r="K15" s="39"/>
    </row>
    <row r="16" spans="1:11">
      <c r="A16" s="36">
        <v>44605</v>
      </c>
      <c r="B16" s="38">
        <v>2.6</v>
      </c>
      <c r="C16" s="42">
        <v>292.42</v>
      </c>
      <c r="D16" s="42">
        <v>579.48</v>
      </c>
      <c r="E16" s="40"/>
      <c r="F16" s="41"/>
      <c r="G16" s="42">
        <f t="shared" si="0"/>
        <v>-287.06</v>
      </c>
      <c r="H16" s="39">
        <f t="shared" si="1"/>
        <v>26</v>
      </c>
      <c r="I16" s="39"/>
      <c r="J16" s="39"/>
      <c r="K16" s="39"/>
    </row>
    <row r="17" spans="1:11">
      <c r="A17" s="36">
        <v>44606</v>
      </c>
      <c r="B17" s="38">
        <v>3</v>
      </c>
      <c r="C17" s="42">
        <v>324.48</v>
      </c>
      <c r="D17" s="42">
        <v>721.68</v>
      </c>
      <c r="E17" s="40"/>
      <c r="F17" s="41"/>
      <c r="G17" s="42">
        <f t="shared" si="0"/>
        <v>-397.19999999999993</v>
      </c>
      <c r="H17" s="39">
        <f t="shared" si="1"/>
        <v>30</v>
      </c>
      <c r="I17" s="39"/>
      <c r="J17" s="39"/>
      <c r="K17" s="39"/>
    </row>
    <row r="18" spans="1:11">
      <c r="A18" s="36">
        <v>44607</v>
      </c>
      <c r="B18" s="38">
        <v>4.5999999999999996</v>
      </c>
      <c r="C18" s="42">
        <v>302</v>
      </c>
      <c r="D18" s="42">
        <v>850.1</v>
      </c>
      <c r="E18" s="40"/>
      <c r="F18" s="41"/>
      <c r="G18" s="42">
        <f t="shared" si="0"/>
        <v>-548.1</v>
      </c>
      <c r="H18" s="39">
        <f t="shared" si="1"/>
        <v>46</v>
      </c>
      <c r="I18" s="39"/>
      <c r="J18" s="39"/>
      <c r="K18" s="39"/>
    </row>
    <row r="19" spans="1:11">
      <c r="A19" s="36">
        <v>44608</v>
      </c>
      <c r="B19" s="38">
        <v>2.2000000000000002</v>
      </c>
      <c r="C19" s="42">
        <v>389.72</v>
      </c>
      <c r="D19" s="42">
        <v>719.51</v>
      </c>
      <c r="E19" s="40"/>
      <c r="F19" s="41"/>
      <c r="G19" s="42">
        <f t="shared" si="0"/>
        <v>-329.78999999999996</v>
      </c>
      <c r="H19" s="39">
        <f t="shared" si="1"/>
        <v>22</v>
      </c>
      <c r="I19" s="39"/>
      <c r="J19" s="44"/>
      <c r="K19" s="39"/>
    </row>
    <row r="20" spans="1:11">
      <c r="A20" s="62">
        <v>44609</v>
      </c>
      <c r="B20" s="38">
        <v>2</v>
      </c>
      <c r="C20" s="42">
        <v>404.6</v>
      </c>
      <c r="D20" s="42">
        <v>594.01</v>
      </c>
      <c r="E20" s="40"/>
      <c r="F20" s="41"/>
      <c r="G20" s="42">
        <f t="shared" si="0"/>
        <v>-189.40999999999997</v>
      </c>
      <c r="H20" s="39">
        <f t="shared" si="1"/>
        <v>20</v>
      </c>
      <c r="I20" s="39"/>
      <c r="J20" s="44"/>
      <c r="K20" s="39"/>
    </row>
    <row r="21" spans="1:11">
      <c r="A21" s="36">
        <v>44610</v>
      </c>
      <c r="B21" s="38">
        <v>10.8</v>
      </c>
      <c r="C21" s="42">
        <v>325.11</v>
      </c>
      <c r="D21" s="42">
        <v>1002.11</v>
      </c>
      <c r="E21" s="40"/>
      <c r="F21" s="41"/>
      <c r="G21" s="42">
        <f t="shared" si="0"/>
        <v>-677</v>
      </c>
      <c r="H21" s="39">
        <f t="shared" si="1"/>
        <v>108</v>
      </c>
      <c r="I21" s="39"/>
      <c r="J21" s="44"/>
      <c r="K21" s="39"/>
    </row>
    <row r="22" spans="1:11">
      <c r="A22" s="36">
        <v>44611</v>
      </c>
      <c r="B22" s="38">
        <v>10.6</v>
      </c>
      <c r="C22" s="42">
        <v>265.86</v>
      </c>
      <c r="D22" s="42">
        <v>998.45</v>
      </c>
      <c r="E22" s="40"/>
      <c r="F22" s="41"/>
      <c r="G22" s="42">
        <f t="shared" si="0"/>
        <v>-732.59</v>
      </c>
      <c r="H22" s="39">
        <f t="shared" si="1"/>
        <v>106</v>
      </c>
      <c r="I22" s="39"/>
      <c r="J22" s="39"/>
      <c r="K22" s="39"/>
    </row>
    <row r="23" spans="1:11">
      <c r="A23" s="36">
        <v>44612</v>
      </c>
      <c r="B23" s="38">
        <v>10.4</v>
      </c>
      <c r="C23" s="42">
        <v>333.65</v>
      </c>
      <c r="D23" s="42">
        <v>1517.21</v>
      </c>
      <c r="E23" s="40"/>
      <c r="F23" s="41"/>
      <c r="G23" s="42">
        <f t="shared" si="0"/>
        <v>-1183.56</v>
      </c>
      <c r="H23" s="39">
        <f t="shared" si="1"/>
        <v>104</v>
      </c>
      <c r="I23" s="39"/>
      <c r="J23" s="39"/>
      <c r="K23" s="39"/>
    </row>
    <row r="24" spans="1:11">
      <c r="A24" s="36">
        <v>44613</v>
      </c>
      <c r="B24" s="38">
        <v>1</v>
      </c>
      <c r="C24" s="42">
        <v>346.02</v>
      </c>
      <c r="D24" s="42">
        <v>663.55</v>
      </c>
      <c r="E24" s="40"/>
      <c r="F24" s="41"/>
      <c r="G24" s="42">
        <f t="shared" si="0"/>
        <v>-317.52999999999997</v>
      </c>
      <c r="H24" s="39">
        <f t="shared" si="1"/>
        <v>10</v>
      </c>
      <c r="I24" s="39"/>
      <c r="J24" s="39"/>
      <c r="K24" s="39"/>
    </row>
    <row r="25" spans="1:11">
      <c r="A25" s="36">
        <v>44614</v>
      </c>
      <c r="B25" s="38">
        <v>4.4000000000000004</v>
      </c>
      <c r="C25" s="42">
        <v>358.34</v>
      </c>
      <c r="D25" s="42">
        <v>637.39</v>
      </c>
      <c r="E25" s="40"/>
      <c r="F25" s="41"/>
      <c r="G25" s="42">
        <f t="shared" si="0"/>
        <v>-279.05</v>
      </c>
      <c r="H25" s="39">
        <f t="shared" si="1"/>
        <v>44</v>
      </c>
      <c r="I25" s="39"/>
      <c r="J25" s="39"/>
      <c r="K25" s="39"/>
    </row>
    <row r="26" spans="1:11">
      <c r="A26" s="36">
        <v>44615</v>
      </c>
      <c r="B26" s="38">
        <v>4.2</v>
      </c>
      <c r="C26" s="42">
        <v>351.31</v>
      </c>
      <c r="D26" s="42">
        <v>575.46</v>
      </c>
      <c r="E26" s="40"/>
      <c r="F26" s="41"/>
      <c r="G26" s="42">
        <f t="shared" si="0"/>
        <v>-224.15000000000003</v>
      </c>
      <c r="H26" s="39">
        <f t="shared" si="1"/>
        <v>42</v>
      </c>
      <c r="I26" s="39"/>
      <c r="J26" s="44"/>
      <c r="K26" s="39"/>
    </row>
    <row r="27" spans="1:11">
      <c r="A27" s="36">
        <v>44616</v>
      </c>
      <c r="B27" s="39">
        <v>5.2</v>
      </c>
      <c r="C27" s="42">
        <v>354.53</v>
      </c>
      <c r="D27" s="39">
        <v>775.01</v>
      </c>
      <c r="E27" s="40"/>
      <c r="F27" s="41"/>
      <c r="G27" s="42">
        <f t="shared" si="0"/>
        <v>-420.48</v>
      </c>
      <c r="H27" s="39">
        <f t="shared" si="1"/>
        <v>52</v>
      </c>
      <c r="I27" s="39"/>
      <c r="J27" s="44"/>
      <c r="K27" s="39"/>
    </row>
    <row r="28" spans="1:11">
      <c r="A28" s="36">
        <v>44617</v>
      </c>
      <c r="B28" s="39">
        <v>1</v>
      </c>
      <c r="C28" s="42">
        <v>353.96</v>
      </c>
      <c r="D28" s="39">
        <v>574.12</v>
      </c>
      <c r="E28" s="40"/>
      <c r="F28" s="41"/>
      <c r="G28" s="42">
        <f t="shared" si="0"/>
        <v>-220.16000000000003</v>
      </c>
      <c r="H28" s="39">
        <f t="shared" si="1"/>
        <v>10</v>
      </c>
      <c r="I28" s="39"/>
      <c r="J28" s="44"/>
      <c r="K28" s="39"/>
    </row>
    <row r="29" spans="1:11">
      <c r="A29" s="36">
        <v>44618</v>
      </c>
      <c r="B29" s="39">
        <v>0</v>
      </c>
      <c r="C29" s="42">
        <v>236.08</v>
      </c>
      <c r="D29" s="39">
        <v>360.45</v>
      </c>
      <c r="E29" s="40"/>
      <c r="F29" s="41"/>
      <c r="G29" s="42">
        <f t="shared" si="0"/>
        <v>-124.36999999999998</v>
      </c>
      <c r="H29" s="39">
        <f t="shared" si="1"/>
        <v>0</v>
      </c>
      <c r="I29" s="39"/>
      <c r="J29" s="39"/>
      <c r="K29" s="39"/>
    </row>
    <row r="30" spans="1:11">
      <c r="A30" s="36">
        <v>44619</v>
      </c>
      <c r="B30" s="39">
        <v>0</v>
      </c>
      <c r="C30" s="42">
        <v>280.01</v>
      </c>
      <c r="D30" s="39">
        <v>330.1</v>
      </c>
      <c r="E30" s="40"/>
      <c r="F30" s="41"/>
      <c r="G30" s="42">
        <f t="shared" si="0"/>
        <v>-50.090000000000032</v>
      </c>
      <c r="H30" s="39">
        <f t="shared" si="1"/>
        <v>0</v>
      </c>
      <c r="I30" s="39"/>
      <c r="J30" s="39"/>
      <c r="K30" s="39"/>
    </row>
    <row r="31" spans="1:11">
      <c r="A31" s="36">
        <v>44620</v>
      </c>
      <c r="B31" s="39">
        <v>12.6</v>
      </c>
      <c r="C31" s="42">
        <v>394.82</v>
      </c>
      <c r="D31" s="39">
        <v>870.15</v>
      </c>
      <c r="E31" s="40"/>
      <c r="F31" s="41"/>
      <c r="G31" s="42">
        <f t="shared" si="0"/>
        <v>-475.33</v>
      </c>
      <c r="H31" s="39">
        <f t="shared" si="1"/>
        <v>126</v>
      </c>
      <c r="I31" s="39"/>
      <c r="J31" s="39"/>
      <c r="K31" s="39"/>
    </row>
    <row r="32" spans="1:11">
      <c r="A32" s="36"/>
      <c r="B32" s="39"/>
      <c r="C32" s="42"/>
      <c r="D32" s="39"/>
      <c r="E32" s="40"/>
      <c r="F32" s="41"/>
      <c r="G32" s="42">
        <f t="shared" si="0"/>
        <v>0</v>
      </c>
      <c r="H32" s="39">
        <f t="shared" si="1"/>
        <v>0</v>
      </c>
      <c r="I32" s="39"/>
      <c r="J32" s="39"/>
      <c r="K32" s="39"/>
    </row>
    <row r="33" spans="1:11" ht="15.95" thickBot="1">
      <c r="A33" s="33"/>
      <c r="B33" s="16"/>
      <c r="C33" s="16"/>
      <c r="D33" s="33"/>
      <c r="E33" s="24"/>
      <c r="F33" s="33"/>
      <c r="G33" s="16"/>
      <c r="H33" s="16"/>
      <c r="I33" s="16"/>
      <c r="J33" s="16"/>
      <c r="K33" s="16"/>
    </row>
    <row r="34" spans="1:11" ht="15.95" thickBot="1">
      <c r="A34" s="12" t="s">
        <v>11</v>
      </c>
      <c r="B34" s="12">
        <f>SUM(B4:B32)</f>
        <v>120.80000000000001</v>
      </c>
      <c r="C34" s="64">
        <f>SUM(C4:C32)</f>
        <v>10106.529999999999</v>
      </c>
      <c r="D34" s="12">
        <f>SUM(D4:D32)</f>
        <v>21522.57</v>
      </c>
      <c r="E34" s="19" t="s">
        <v>12</v>
      </c>
      <c r="F34" s="19">
        <f>C34-D34</f>
        <v>-11416.04</v>
      </c>
      <c r="H34" s="52"/>
      <c r="I34" s="53" t="s">
        <v>17</v>
      </c>
      <c r="J34" s="54"/>
      <c r="K34" s="16"/>
    </row>
    <row r="35" spans="1:11">
      <c r="A35" s="12" t="s">
        <v>13</v>
      </c>
      <c r="B35" s="14">
        <f>AVERAGE(B4:B32)</f>
        <v>4.3142857142857149</v>
      </c>
      <c r="C35" s="14">
        <f>AVERAGE(C4:C32)</f>
        <v>360.94749999999993</v>
      </c>
      <c r="D35" s="14">
        <f>AVERAGE(D4:D32)</f>
        <v>768.66321428571428</v>
      </c>
      <c r="I35" s="16"/>
      <c r="K35" s="16"/>
    </row>
    <row r="36" spans="1:11">
      <c r="A36" s="12" t="s">
        <v>14</v>
      </c>
      <c r="B36" s="12">
        <f>MAX(B4:B32)</f>
        <v>14.8</v>
      </c>
      <c r="C36" s="64">
        <f>MAX(C4:C32)</f>
        <v>507.9</v>
      </c>
      <c r="D36" s="12">
        <f>MAX(D4:D32)</f>
        <v>2997.63</v>
      </c>
    </row>
    <row r="37" spans="1:11">
      <c r="A37" s="12" t="s">
        <v>15</v>
      </c>
      <c r="B37" s="12">
        <f>MIN(B4:B32)</f>
        <v>0</v>
      </c>
      <c r="C37" s="64">
        <f>MIN(C4:C32)</f>
        <v>236.08</v>
      </c>
      <c r="D37" s="12">
        <f>MIN(D4:D32)</f>
        <v>330.1</v>
      </c>
    </row>
  </sheetData>
  <phoneticPr fontId="5" type="noConversion"/>
  <conditionalFormatting sqref="E4:E33">
    <cfRule type="cellIs" dxfId="56" priority="1" stopIfTrue="1" operator="between">
      <formula>40</formula>
      <formula>59.999999</formula>
    </cfRule>
    <cfRule type="cellIs" dxfId="55" priority="2" stopIfTrue="1" operator="between">
      <formula>60</formula>
      <formula>79.999999</formula>
    </cfRule>
    <cfRule type="cellIs" dxfId="54" priority="3" stopIfTrue="1" operator="greaterThanOrEqual">
      <formula>80</formula>
    </cfRule>
  </conditionalFormatting>
  <conditionalFormatting sqref="D4:D32">
    <cfRule type="cellIs" dxfId="53" priority="4" stopIfTrue="1" operator="between">
      <formula>1000</formula>
      <formula>1100</formula>
    </cfRule>
    <cfRule type="cellIs" dxfId="52" priority="5" stopIfTrue="1" operator="between">
      <formula>1001</formula>
      <formula>1300</formula>
    </cfRule>
    <cfRule type="cellIs" dxfId="51" priority="6" stopIfTrue="1" operator="greaterThan">
      <formula>1300</formula>
    </cfRule>
  </conditionalFormatting>
  <pageMargins left="0.75" right="0.75" top="1" bottom="1" header="0.5" footer="0.5"/>
  <pageSetup paperSize="9" scale="87" orientation="landscape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"/>
  <sheetViews>
    <sheetView topLeftCell="A19" zoomScale="75" workbookViewId="0">
      <selection activeCell="D15" sqref="D15"/>
    </sheetView>
  </sheetViews>
  <sheetFormatPr defaultColWidth="9.140625" defaultRowHeight="15.6"/>
  <cols>
    <col min="1" max="1" width="12.7109375" style="11" customWidth="1"/>
    <col min="2" max="2" width="16.7109375" style="11" customWidth="1"/>
    <col min="3" max="4" width="19.7109375" style="11" customWidth="1"/>
    <col min="5" max="5" width="16.28515625" style="11" customWidth="1"/>
    <col min="6" max="6" width="16.42578125" style="11" customWidth="1"/>
    <col min="7" max="7" width="12.7109375" style="11" customWidth="1"/>
    <col min="8" max="8" width="14.5703125" style="11" customWidth="1"/>
    <col min="9" max="9" width="13.85546875" style="11" bestFit="1" customWidth="1"/>
    <col min="10" max="10" width="19" style="11" bestFit="1" customWidth="1"/>
    <col min="11" max="11" width="12.5703125" style="11" bestFit="1" customWidth="1"/>
    <col min="12" max="16384" width="9.140625" style="11"/>
  </cols>
  <sheetData>
    <row r="1" spans="1:11">
      <c r="A1" s="8" t="s">
        <v>18</v>
      </c>
    </row>
    <row r="3" spans="1:11">
      <c r="A3" s="21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3" t="s">
        <v>7</v>
      </c>
      <c r="H3" s="13" t="s">
        <v>8</v>
      </c>
      <c r="I3" s="12" t="s">
        <v>9</v>
      </c>
      <c r="J3" s="37" t="s">
        <v>10</v>
      </c>
      <c r="K3" s="12" t="s">
        <v>7</v>
      </c>
    </row>
    <row r="4" spans="1:11">
      <c r="A4" s="36">
        <v>44621</v>
      </c>
      <c r="B4" s="39">
        <v>0.4</v>
      </c>
      <c r="C4" s="42">
        <v>509.88</v>
      </c>
      <c r="D4" s="42">
        <v>671.79</v>
      </c>
      <c r="E4" s="45"/>
      <c r="F4" s="41"/>
      <c r="G4" s="42">
        <f t="shared" ref="G4:G34" si="0">C4-D4</f>
        <v>-161.90999999999997</v>
      </c>
      <c r="H4" s="39">
        <f t="shared" ref="H4:H34" si="1">B4*10</f>
        <v>4</v>
      </c>
      <c r="I4" s="39"/>
      <c r="J4" s="46"/>
      <c r="K4" s="39"/>
    </row>
    <row r="5" spans="1:11">
      <c r="A5" s="36">
        <v>44622</v>
      </c>
      <c r="B5" s="39">
        <v>0.2</v>
      </c>
      <c r="C5" s="42">
        <v>462.82</v>
      </c>
      <c r="D5" s="42">
        <v>514.75</v>
      </c>
      <c r="E5" s="45"/>
      <c r="F5" s="41"/>
      <c r="G5" s="42">
        <f t="shared" si="0"/>
        <v>-51.930000000000007</v>
      </c>
      <c r="H5" s="39">
        <f t="shared" si="1"/>
        <v>2</v>
      </c>
      <c r="I5" s="39"/>
      <c r="J5" s="44"/>
      <c r="K5" s="39"/>
    </row>
    <row r="6" spans="1:11">
      <c r="A6" s="36">
        <v>44623</v>
      </c>
      <c r="B6" s="39">
        <v>7.8</v>
      </c>
      <c r="C6" s="42">
        <v>393.36</v>
      </c>
      <c r="D6" s="42">
        <v>617.28</v>
      </c>
      <c r="E6" s="45"/>
      <c r="F6" s="41"/>
      <c r="G6" s="42">
        <f t="shared" si="0"/>
        <v>-223.91999999999996</v>
      </c>
      <c r="H6" s="39">
        <f t="shared" si="1"/>
        <v>78</v>
      </c>
      <c r="I6" s="39"/>
      <c r="J6" s="44"/>
      <c r="K6" s="39"/>
    </row>
    <row r="7" spans="1:11">
      <c r="A7" s="36">
        <v>44624</v>
      </c>
      <c r="B7" s="39">
        <v>2.6</v>
      </c>
      <c r="C7" s="42">
        <v>375.51</v>
      </c>
      <c r="D7" s="42">
        <v>809.91</v>
      </c>
      <c r="E7" s="45"/>
      <c r="F7" s="41"/>
      <c r="G7" s="42">
        <f t="shared" si="0"/>
        <v>-434.4</v>
      </c>
      <c r="H7" s="39">
        <f t="shared" si="1"/>
        <v>26</v>
      </c>
      <c r="I7" s="39"/>
      <c r="J7" s="44"/>
      <c r="K7" s="39"/>
    </row>
    <row r="8" spans="1:11">
      <c r="A8" s="36">
        <v>44625</v>
      </c>
      <c r="B8" s="39">
        <v>0</v>
      </c>
      <c r="C8" s="42">
        <v>274.8</v>
      </c>
      <c r="D8" s="42">
        <v>373.65</v>
      </c>
      <c r="E8" s="45"/>
      <c r="F8" s="41"/>
      <c r="G8" s="42">
        <f t="shared" si="0"/>
        <v>-98.849999999999966</v>
      </c>
      <c r="H8" s="39">
        <f t="shared" si="1"/>
        <v>0</v>
      </c>
      <c r="I8" s="39"/>
      <c r="J8" s="39"/>
      <c r="K8" s="39"/>
    </row>
    <row r="9" spans="1:11">
      <c r="A9" s="36">
        <v>44626</v>
      </c>
      <c r="B9" s="39">
        <v>0.2</v>
      </c>
      <c r="C9" s="42">
        <v>296.84000000000003</v>
      </c>
      <c r="D9" s="42">
        <v>305.98</v>
      </c>
      <c r="E9" s="45"/>
      <c r="F9" s="41"/>
      <c r="G9" s="42">
        <f t="shared" si="0"/>
        <v>-9.1399999999999864</v>
      </c>
      <c r="H9" s="39">
        <f t="shared" si="1"/>
        <v>2</v>
      </c>
      <c r="I9" s="39"/>
      <c r="J9" s="39"/>
      <c r="K9" s="39"/>
    </row>
    <row r="10" spans="1:11">
      <c r="A10" s="36">
        <v>44627</v>
      </c>
      <c r="B10" s="39">
        <v>0.2</v>
      </c>
      <c r="C10" s="42">
        <v>390.17</v>
      </c>
      <c r="D10" s="42">
        <v>449.38</v>
      </c>
      <c r="E10" s="45"/>
      <c r="F10" s="41"/>
      <c r="G10" s="42">
        <f t="shared" si="0"/>
        <v>-59.20999999999998</v>
      </c>
      <c r="H10" s="39">
        <f t="shared" si="1"/>
        <v>2</v>
      </c>
      <c r="I10" s="39"/>
      <c r="J10" s="39"/>
      <c r="K10" s="39"/>
    </row>
    <row r="11" spans="1:11">
      <c r="A11" s="36">
        <v>44628</v>
      </c>
      <c r="B11" s="39">
        <v>0</v>
      </c>
      <c r="C11" s="42">
        <v>465.38</v>
      </c>
      <c r="D11" s="42">
        <v>394.64</v>
      </c>
      <c r="E11" s="45"/>
      <c r="F11" s="41"/>
      <c r="G11" s="42">
        <f t="shared" si="0"/>
        <v>70.740000000000009</v>
      </c>
      <c r="H11" s="39">
        <f t="shared" si="1"/>
        <v>0</v>
      </c>
      <c r="I11" s="39"/>
      <c r="J11" s="39"/>
      <c r="K11" s="39"/>
    </row>
    <row r="12" spans="1:11">
      <c r="A12" s="36">
        <v>44629</v>
      </c>
      <c r="B12" s="39">
        <v>0</v>
      </c>
      <c r="C12" s="42">
        <v>430.4</v>
      </c>
      <c r="D12" s="42">
        <v>438.38</v>
      </c>
      <c r="E12" s="45"/>
      <c r="F12" s="41"/>
      <c r="G12" s="42">
        <f t="shared" si="0"/>
        <v>-7.9800000000000182</v>
      </c>
      <c r="H12" s="39">
        <f t="shared" si="1"/>
        <v>0</v>
      </c>
      <c r="I12" s="39"/>
      <c r="J12" s="44"/>
      <c r="K12" s="39"/>
    </row>
    <row r="13" spans="1:11">
      <c r="A13" s="36">
        <v>44630</v>
      </c>
      <c r="B13" s="39">
        <v>0</v>
      </c>
      <c r="C13" s="42">
        <v>432.51</v>
      </c>
      <c r="D13" s="42">
        <v>492.79</v>
      </c>
      <c r="E13" s="45"/>
      <c r="F13" s="41"/>
      <c r="G13" s="42">
        <f t="shared" si="0"/>
        <v>-60.28000000000003</v>
      </c>
      <c r="H13" s="39">
        <f t="shared" si="1"/>
        <v>0</v>
      </c>
      <c r="I13" s="39"/>
      <c r="J13" s="44"/>
      <c r="K13" s="39"/>
    </row>
    <row r="14" spans="1:11">
      <c r="A14" s="36">
        <v>44631</v>
      </c>
      <c r="B14" s="39">
        <v>3.8</v>
      </c>
      <c r="C14" s="42">
        <v>412.33</v>
      </c>
      <c r="D14" s="42">
        <v>382.72</v>
      </c>
      <c r="E14" s="45"/>
      <c r="F14" s="41"/>
      <c r="G14" s="42">
        <f t="shared" si="0"/>
        <v>29.609999999999957</v>
      </c>
      <c r="H14" s="39">
        <f t="shared" si="1"/>
        <v>38</v>
      </c>
      <c r="I14" s="39"/>
      <c r="J14" s="44"/>
      <c r="K14" s="39"/>
    </row>
    <row r="15" spans="1:11">
      <c r="A15" s="36">
        <v>44632</v>
      </c>
      <c r="B15" s="39">
        <v>0.2</v>
      </c>
      <c r="C15" s="42">
        <v>283.33000000000004</v>
      </c>
      <c r="D15" s="42">
        <v>356.98</v>
      </c>
      <c r="E15" s="45"/>
      <c r="F15" s="41"/>
      <c r="G15" s="42">
        <f t="shared" si="0"/>
        <v>-73.649999999999977</v>
      </c>
      <c r="H15" s="39">
        <f t="shared" si="1"/>
        <v>2</v>
      </c>
      <c r="I15" s="39"/>
      <c r="J15" s="39"/>
      <c r="K15" s="39"/>
    </row>
    <row r="16" spans="1:11">
      <c r="A16" s="36">
        <v>44633</v>
      </c>
      <c r="B16" s="39">
        <v>0.2</v>
      </c>
      <c r="C16" s="42">
        <v>304.46000000000004</v>
      </c>
      <c r="D16" s="42">
        <v>331.74</v>
      </c>
      <c r="E16" s="45"/>
      <c r="F16" s="41"/>
      <c r="G16" s="42">
        <f t="shared" si="0"/>
        <v>-27.279999999999973</v>
      </c>
      <c r="H16" s="39">
        <f t="shared" si="1"/>
        <v>2</v>
      </c>
      <c r="I16" s="39"/>
      <c r="J16" s="39"/>
      <c r="K16" s="39"/>
    </row>
    <row r="17" spans="1:11">
      <c r="A17" s="36">
        <v>44634</v>
      </c>
      <c r="B17" s="39">
        <v>0.6</v>
      </c>
      <c r="C17" s="42">
        <v>421.87</v>
      </c>
      <c r="D17" s="42">
        <v>427.31</v>
      </c>
      <c r="E17" s="45"/>
      <c r="F17" s="41"/>
      <c r="G17" s="42">
        <f t="shared" si="0"/>
        <v>-5.4399999999999977</v>
      </c>
      <c r="H17" s="39">
        <f t="shared" si="1"/>
        <v>6</v>
      </c>
      <c r="I17" s="39"/>
      <c r="J17" s="39"/>
      <c r="K17" s="39"/>
    </row>
    <row r="18" spans="1:11">
      <c r="A18" s="36">
        <v>44635</v>
      </c>
      <c r="B18" s="39">
        <v>0.2</v>
      </c>
      <c r="C18" s="42">
        <v>457.77</v>
      </c>
      <c r="D18" s="42">
        <v>443.22</v>
      </c>
      <c r="E18" s="45"/>
      <c r="F18" s="41"/>
      <c r="G18" s="42">
        <f t="shared" si="0"/>
        <v>14.549999999999955</v>
      </c>
      <c r="H18" s="39">
        <f t="shared" si="1"/>
        <v>2</v>
      </c>
      <c r="I18" s="39"/>
      <c r="J18" s="39"/>
      <c r="K18" s="39"/>
    </row>
    <row r="19" spans="1:11">
      <c r="A19" s="36">
        <v>44636</v>
      </c>
      <c r="B19" s="39">
        <v>0.8</v>
      </c>
      <c r="C19" s="42">
        <v>433.81</v>
      </c>
      <c r="D19" s="42">
        <v>453.22</v>
      </c>
      <c r="E19" s="45"/>
      <c r="F19" s="41"/>
      <c r="G19" s="42">
        <f t="shared" si="0"/>
        <v>-19.410000000000025</v>
      </c>
      <c r="H19" s="39">
        <f t="shared" si="1"/>
        <v>8</v>
      </c>
      <c r="I19" s="39"/>
      <c r="J19" s="44"/>
      <c r="K19" s="39"/>
    </row>
    <row r="20" spans="1:11">
      <c r="A20" s="62">
        <v>44637</v>
      </c>
      <c r="B20" s="39">
        <v>0</v>
      </c>
      <c r="C20" s="42">
        <v>441.7</v>
      </c>
      <c r="D20" s="42">
        <v>540.13</v>
      </c>
      <c r="E20" s="45"/>
      <c r="F20" s="41"/>
      <c r="G20" s="42">
        <f t="shared" si="0"/>
        <v>-98.43</v>
      </c>
      <c r="H20" s="39">
        <f t="shared" si="1"/>
        <v>0</v>
      </c>
      <c r="I20" s="39"/>
      <c r="J20" s="44"/>
      <c r="K20" s="39"/>
    </row>
    <row r="21" spans="1:11">
      <c r="A21" s="36">
        <v>44638</v>
      </c>
      <c r="B21" s="39">
        <v>0</v>
      </c>
      <c r="C21" s="42">
        <v>376.34</v>
      </c>
      <c r="D21" s="42">
        <v>377.96</v>
      </c>
      <c r="E21" s="45"/>
      <c r="F21" s="41"/>
      <c r="G21" s="42">
        <f t="shared" si="0"/>
        <v>-1.6200000000000045</v>
      </c>
      <c r="H21" s="39">
        <f t="shared" si="1"/>
        <v>0</v>
      </c>
      <c r="I21" s="39"/>
      <c r="J21" s="44"/>
      <c r="K21" s="39"/>
    </row>
    <row r="22" spans="1:11">
      <c r="A22" s="36">
        <v>44639</v>
      </c>
      <c r="B22" s="39">
        <v>0</v>
      </c>
      <c r="C22" s="42">
        <v>219.63</v>
      </c>
      <c r="D22" s="42">
        <v>225.82</v>
      </c>
      <c r="E22" s="45"/>
      <c r="F22" s="41"/>
      <c r="G22" s="42">
        <f t="shared" si="0"/>
        <v>-6.1899999999999977</v>
      </c>
      <c r="H22" s="39">
        <f t="shared" si="1"/>
        <v>0</v>
      </c>
      <c r="I22" s="39"/>
      <c r="J22" s="39"/>
      <c r="K22" s="39"/>
    </row>
    <row r="23" spans="1:11">
      <c r="A23" s="36">
        <v>44640</v>
      </c>
      <c r="B23" s="39">
        <v>0</v>
      </c>
      <c r="C23" s="42">
        <v>313.99</v>
      </c>
      <c r="D23" s="42">
        <v>287.89999999999998</v>
      </c>
      <c r="E23" s="45"/>
      <c r="F23" s="41"/>
      <c r="G23" s="42">
        <f t="shared" si="0"/>
        <v>26.090000000000032</v>
      </c>
      <c r="H23" s="39">
        <f t="shared" si="1"/>
        <v>0</v>
      </c>
      <c r="I23" s="39"/>
      <c r="J23" s="39"/>
      <c r="K23" s="39"/>
    </row>
    <row r="24" spans="1:11">
      <c r="A24" s="36">
        <v>44641</v>
      </c>
      <c r="B24" s="39">
        <v>0</v>
      </c>
      <c r="C24" s="42">
        <v>492.58</v>
      </c>
      <c r="D24" s="42">
        <v>402.23</v>
      </c>
      <c r="E24" s="45"/>
      <c r="F24" s="41"/>
      <c r="G24" s="42">
        <f t="shared" si="0"/>
        <v>90.349999999999966</v>
      </c>
      <c r="H24" s="39">
        <f t="shared" si="1"/>
        <v>0</v>
      </c>
      <c r="I24" s="39"/>
      <c r="J24" s="39"/>
      <c r="K24" s="39"/>
    </row>
    <row r="25" spans="1:11">
      <c r="A25" s="36">
        <v>44642</v>
      </c>
      <c r="B25" s="39">
        <v>0</v>
      </c>
      <c r="C25" s="42">
        <v>445.06</v>
      </c>
      <c r="D25" s="42">
        <v>380.63</v>
      </c>
      <c r="E25" s="45"/>
      <c r="F25" s="41"/>
      <c r="G25" s="42">
        <f t="shared" si="0"/>
        <v>64.430000000000007</v>
      </c>
      <c r="H25" s="39">
        <f t="shared" si="1"/>
        <v>0</v>
      </c>
      <c r="I25" s="39"/>
      <c r="J25" s="39"/>
      <c r="K25" s="39"/>
    </row>
    <row r="26" spans="1:11">
      <c r="A26" s="36">
        <v>44643</v>
      </c>
      <c r="B26" s="39">
        <v>0</v>
      </c>
      <c r="C26" s="42">
        <v>475.59</v>
      </c>
      <c r="D26" s="42">
        <v>348.86</v>
      </c>
      <c r="E26" s="45"/>
      <c r="F26" s="41"/>
      <c r="G26" s="42">
        <f t="shared" si="0"/>
        <v>126.72999999999996</v>
      </c>
      <c r="H26" s="39">
        <f t="shared" si="1"/>
        <v>0</v>
      </c>
      <c r="I26" s="39"/>
      <c r="J26" s="44"/>
      <c r="K26" s="39"/>
    </row>
    <row r="27" spans="1:11">
      <c r="A27" s="36">
        <v>44644</v>
      </c>
      <c r="B27" s="39">
        <v>0</v>
      </c>
      <c r="C27" s="42">
        <v>407.29</v>
      </c>
      <c r="D27" s="42">
        <v>358.12</v>
      </c>
      <c r="E27" s="45"/>
      <c r="F27" s="41"/>
      <c r="G27" s="42">
        <f t="shared" si="0"/>
        <v>49.170000000000016</v>
      </c>
      <c r="H27" s="39">
        <f t="shared" si="1"/>
        <v>0</v>
      </c>
      <c r="I27" s="39"/>
      <c r="J27" s="44"/>
      <c r="K27" s="39"/>
    </row>
    <row r="28" spans="1:11">
      <c r="A28" s="36">
        <v>44645</v>
      </c>
      <c r="B28" s="39">
        <v>0</v>
      </c>
      <c r="C28" s="42">
        <v>385.15</v>
      </c>
      <c r="D28" s="42">
        <v>349.16</v>
      </c>
      <c r="E28" s="45"/>
      <c r="F28" s="41"/>
      <c r="G28" s="42">
        <f t="shared" si="0"/>
        <v>35.989999999999952</v>
      </c>
      <c r="H28" s="39">
        <f t="shared" si="1"/>
        <v>0</v>
      </c>
      <c r="I28" s="39"/>
      <c r="J28" s="44"/>
      <c r="K28" s="39"/>
    </row>
    <row r="29" spans="1:11">
      <c r="A29" s="36">
        <v>44646</v>
      </c>
      <c r="B29" s="39">
        <v>0</v>
      </c>
      <c r="C29" s="42">
        <v>247.67</v>
      </c>
      <c r="D29" s="42">
        <v>195.97</v>
      </c>
      <c r="E29" s="45"/>
      <c r="F29" s="41"/>
      <c r="G29" s="42">
        <f t="shared" si="0"/>
        <v>51.699999999999989</v>
      </c>
      <c r="H29" s="39">
        <f t="shared" si="1"/>
        <v>0</v>
      </c>
      <c r="I29" s="39"/>
      <c r="J29" s="39"/>
      <c r="K29" s="39"/>
    </row>
    <row r="30" spans="1:11">
      <c r="A30" s="36">
        <v>44647</v>
      </c>
      <c r="B30" s="39">
        <v>0</v>
      </c>
      <c r="C30" s="42">
        <v>333.4</v>
      </c>
      <c r="D30" s="42">
        <v>305.23</v>
      </c>
      <c r="E30" s="45"/>
      <c r="F30" s="41"/>
      <c r="G30" s="42">
        <f t="shared" si="0"/>
        <v>28.169999999999959</v>
      </c>
      <c r="H30" s="39">
        <f t="shared" si="1"/>
        <v>0</v>
      </c>
      <c r="I30" s="39"/>
      <c r="J30" s="39"/>
      <c r="K30" s="39"/>
    </row>
    <row r="31" spans="1:11">
      <c r="A31" s="36">
        <v>44648</v>
      </c>
      <c r="B31" s="39">
        <v>0</v>
      </c>
      <c r="C31" s="42">
        <v>358.75</v>
      </c>
      <c r="D31" s="42">
        <v>306.41000000000003</v>
      </c>
      <c r="E31" s="45"/>
      <c r="F31" s="41"/>
      <c r="G31" s="42">
        <f t="shared" si="0"/>
        <v>52.339999999999975</v>
      </c>
      <c r="H31" s="39">
        <f t="shared" si="1"/>
        <v>0</v>
      </c>
      <c r="I31" s="39"/>
      <c r="J31" s="39"/>
      <c r="K31" s="39"/>
    </row>
    <row r="32" spans="1:11">
      <c r="A32" s="36">
        <v>44649</v>
      </c>
      <c r="B32" s="39">
        <v>0</v>
      </c>
      <c r="C32" s="42">
        <v>415.98</v>
      </c>
      <c r="D32" s="42">
        <v>402.29</v>
      </c>
      <c r="E32" s="45"/>
      <c r="F32" s="41"/>
      <c r="G32" s="42">
        <f t="shared" si="0"/>
        <v>13.689999999999998</v>
      </c>
      <c r="H32" s="39">
        <f t="shared" si="1"/>
        <v>0</v>
      </c>
      <c r="I32" s="44"/>
      <c r="J32" s="44"/>
      <c r="K32" s="44"/>
    </row>
    <row r="33" spans="1:11">
      <c r="A33" s="36">
        <v>44650</v>
      </c>
      <c r="B33" s="39">
        <v>8.1999999999999993</v>
      </c>
      <c r="C33" s="42">
        <v>396.56</v>
      </c>
      <c r="D33" s="42">
        <v>537.91999999999996</v>
      </c>
      <c r="E33" s="45"/>
      <c r="F33" s="41"/>
      <c r="G33" s="42">
        <f t="shared" si="0"/>
        <v>-141.35999999999996</v>
      </c>
      <c r="H33" s="39">
        <f t="shared" si="1"/>
        <v>82</v>
      </c>
      <c r="I33" s="44"/>
      <c r="J33" s="44"/>
      <c r="K33" s="44"/>
    </row>
    <row r="34" spans="1:11">
      <c r="A34" s="36">
        <v>44651</v>
      </c>
      <c r="B34" s="39">
        <v>0.2</v>
      </c>
      <c r="C34" s="42">
        <v>412.08</v>
      </c>
      <c r="D34" s="42">
        <v>429.04</v>
      </c>
      <c r="E34" s="45"/>
      <c r="F34" s="41"/>
      <c r="G34" s="42">
        <f t="shared" si="0"/>
        <v>-16.960000000000036</v>
      </c>
      <c r="H34" s="39">
        <f t="shared" si="1"/>
        <v>2</v>
      </c>
      <c r="I34" s="44"/>
      <c r="J34" s="44"/>
      <c r="K34" s="44"/>
    </row>
    <row r="36" spans="1:11">
      <c r="A36" s="12" t="s">
        <v>11</v>
      </c>
      <c r="B36" s="12">
        <f>SUM(B4:B35)</f>
        <v>25.599999999999998</v>
      </c>
      <c r="C36" s="64">
        <f>SUM(C4:C35)</f>
        <v>12067.01</v>
      </c>
      <c r="D36" s="12">
        <f>SUM(D4:D35)</f>
        <v>12911.41</v>
      </c>
      <c r="E36" s="19" t="s">
        <v>12</v>
      </c>
      <c r="F36" s="19">
        <f>C36-D36</f>
        <v>-844.39999999999964</v>
      </c>
    </row>
    <row r="37" spans="1:11">
      <c r="A37" s="12" t="s">
        <v>13</v>
      </c>
      <c r="B37" s="14">
        <f>AVERAGE(B4:B34)</f>
        <v>0.82580645161290311</v>
      </c>
      <c r="C37" s="14">
        <f>AVERAGE(C4:C34)</f>
        <v>389.25838709677419</v>
      </c>
      <c r="D37" s="14">
        <f>AVERAGE(D4:D34)</f>
        <v>416.49709677419355</v>
      </c>
    </row>
    <row r="38" spans="1:11">
      <c r="A38" s="12" t="s">
        <v>14</v>
      </c>
      <c r="B38" s="12">
        <f>MAX(B4:B34)</f>
        <v>8.1999999999999993</v>
      </c>
      <c r="C38" s="12">
        <f>MAX(C4:C34)</f>
        <v>509.88</v>
      </c>
      <c r="D38" s="12">
        <f>MAX(D4:D34)</f>
        <v>809.91</v>
      </c>
    </row>
    <row r="39" spans="1:11">
      <c r="A39" s="12" t="s">
        <v>15</v>
      </c>
      <c r="B39" s="12">
        <f>MIN(B4:B34)</f>
        <v>0</v>
      </c>
      <c r="C39" s="12">
        <f>MIN(C4:C34)</f>
        <v>219.63</v>
      </c>
      <c r="D39" s="12">
        <f>MIN(D4:D34)</f>
        <v>195.97</v>
      </c>
    </row>
  </sheetData>
  <phoneticPr fontId="5" type="noConversion"/>
  <conditionalFormatting sqref="E4:E34">
    <cfRule type="cellIs" dxfId="50" priority="1" stopIfTrue="1" operator="between">
      <formula>40</formula>
      <formula>59.999999</formula>
    </cfRule>
    <cfRule type="cellIs" dxfId="49" priority="2" stopIfTrue="1" operator="between">
      <formula>60</formula>
      <formula>79.999999</formula>
    </cfRule>
    <cfRule type="cellIs" dxfId="48" priority="3" stopIfTrue="1" operator="greaterThanOrEqual">
      <formula>80</formula>
    </cfRule>
  </conditionalFormatting>
  <conditionalFormatting sqref="D4:D34">
    <cfRule type="cellIs" dxfId="47" priority="4" stopIfTrue="1" operator="between">
      <formula>1000</formula>
      <formula>1100</formula>
    </cfRule>
    <cfRule type="cellIs" dxfId="46" priority="5" stopIfTrue="1" operator="between">
      <formula>1001</formula>
      <formula>1300</formula>
    </cfRule>
    <cfRule type="cellIs" dxfId="45" priority="6" stopIfTrue="1" operator="greaterThan">
      <formula>1300</formula>
    </cfRule>
  </conditionalFormatting>
  <pageMargins left="0.75" right="0.75" top="1" bottom="1" header="0.5" footer="0.5"/>
  <pageSetup paperSize="9" orientation="portrait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9"/>
  <sheetViews>
    <sheetView topLeftCell="A20" zoomScale="75" workbookViewId="0">
      <selection activeCell="E16" sqref="E16"/>
    </sheetView>
  </sheetViews>
  <sheetFormatPr defaultColWidth="9.140625" defaultRowHeight="15.6"/>
  <cols>
    <col min="1" max="1" width="12.7109375" style="11" customWidth="1"/>
    <col min="2" max="2" width="16.7109375" style="11" customWidth="1"/>
    <col min="3" max="4" width="19.7109375" style="11" customWidth="1"/>
    <col min="5" max="5" width="16.28515625" style="11" customWidth="1"/>
    <col min="6" max="6" width="16.42578125" style="11" customWidth="1"/>
    <col min="7" max="7" width="12.7109375" style="11" customWidth="1"/>
    <col min="8" max="8" width="14.5703125" style="11" customWidth="1"/>
    <col min="9" max="9" width="13.85546875" style="11" bestFit="1" customWidth="1"/>
    <col min="10" max="10" width="19" style="11" bestFit="1" customWidth="1"/>
    <col min="11" max="11" width="12.5703125" style="11" bestFit="1" customWidth="1"/>
    <col min="12" max="16384" width="9.140625" style="11"/>
  </cols>
  <sheetData>
    <row r="1" spans="1:11">
      <c r="A1" s="8" t="s">
        <v>19</v>
      </c>
    </row>
    <row r="3" spans="1:11">
      <c r="A3" s="21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3" t="s">
        <v>7</v>
      </c>
      <c r="H3" s="13" t="s">
        <v>8</v>
      </c>
      <c r="I3" s="12" t="s">
        <v>9</v>
      </c>
      <c r="J3" s="37" t="s">
        <v>10</v>
      </c>
      <c r="K3" s="12" t="s">
        <v>7</v>
      </c>
    </row>
    <row r="4" spans="1:11">
      <c r="A4" s="18">
        <v>44652</v>
      </c>
      <c r="B4" s="39">
        <v>0</v>
      </c>
      <c r="C4" s="42">
        <v>388.21</v>
      </c>
      <c r="D4" s="42">
        <v>388.37</v>
      </c>
      <c r="E4" s="45"/>
      <c r="F4" s="41"/>
      <c r="G4" s="42">
        <f>C4-D4</f>
        <v>-0.16000000000002501</v>
      </c>
      <c r="H4" s="39">
        <f>(B4*10)</f>
        <v>0</v>
      </c>
      <c r="I4" s="39"/>
      <c r="J4" s="46"/>
      <c r="K4" s="39"/>
    </row>
    <row r="5" spans="1:11">
      <c r="A5" s="18">
        <v>44653</v>
      </c>
      <c r="B5" s="39">
        <v>0</v>
      </c>
      <c r="C5" s="42">
        <v>258.25</v>
      </c>
      <c r="D5" s="42">
        <v>279.77</v>
      </c>
      <c r="E5" s="45"/>
      <c r="F5" s="41"/>
      <c r="G5" s="42">
        <f t="shared" ref="G5:G33" si="0">C5-D5</f>
        <v>-21.519999999999982</v>
      </c>
      <c r="H5" s="39">
        <f t="shared" ref="H5:H33" si="1">(B5*10)</f>
        <v>0</v>
      </c>
      <c r="I5" s="39"/>
      <c r="J5" s="44"/>
      <c r="K5" s="39"/>
    </row>
    <row r="6" spans="1:11">
      <c r="A6" s="18">
        <v>44654</v>
      </c>
      <c r="B6" s="39">
        <v>4.2</v>
      </c>
      <c r="C6" s="42">
        <v>263.91000000000003</v>
      </c>
      <c r="D6" s="42">
        <v>307.27999999999997</v>
      </c>
      <c r="E6" s="45"/>
      <c r="F6" s="41"/>
      <c r="G6" s="42">
        <f t="shared" si="0"/>
        <v>-43.369999999999948</v>
      </c>
      <c r="H6" s="39">
        <f t="shared" si="1"/>
        <v>42</v>
      </c>
      <c r="I6" s="39"/>
      <c r="J6" s="44"/>
      <c r="K6" s="39"/>
    </row>
    <row r="7" spans="1:11">
      <c r="A7" s="18">
        <v>44655</v>
      </c>
      <c r="B7" s="39">
        <v>3.6</v>
      </c>
      <c r="C7" s="42">
        <v>426.19</v>
      </c>
      <c r="D7" s="42">
        <v>610.61</v>
      </c>
      <c r="E7" s="45"/>
      <c r="F7" s="41"/>
      <c r="G7" s="42">
        <f t="shared" si="0"/>
        <v>-184.42000000000002</v>
      </c>
      <c r="H7" s="39">
        <f t="shared" si="1"/>
        <v>36</v>
      </c>
      <c r="I7" s="39"/>
      <c r="J7" s="44"/>
      <c r="K7" s="39"/>
    </row>
    <row r="8" spans="1:11">
      <c r="A8" s="18">
        <v>44656</v>
      </c>
      <c r="B8" s="39">
        <v>3.2</v>
      </c>
      <c r="C8" s="42">
        <v>680.47</v>
      </c>
      <c r="D8" s="42">
        <v>568.95000000000005</v>
      </c>
      <c r="E8" s="45"/>
      <c r="F8" s="41"/>
      <c r="G8" s="42">
        <f t="shared" si="0"/>
        <v>111.51999999999998</v>
      </c>
      <c r="H8" s="39">
        <f t="shared" si="1"/>
        <v>32</v>
      </c>
      <c r="I8" s="39"/>
      <c r="J8" s="39"/>
      <c r="K8" s="39"/>
    </row>
    <row r="9" spans="1:11">
      <c r="A9" s="18">
        <v>44657</v>
      </c>
      <c r="B9" s="39">
        <v>3.2</v>
      </c>
      <c r="C9" s="42">
        <v>333.42</v>
      </c>
      <c r="D9" s="42">
        <v>576.29</v>
      </c>
      <c r="E9" s="45"/>
      <c r="F9" s="41"/>
      <c r="G9" s="42">
        <f t="shared" si="0"/>
        <v>-242.86999999999995</v>
      </c>
      <c r="H9" s="39">
        <f t="shared" si="1"/>
        <v>32</v>
      </c>
      <c r="I9" s="39"/>
      <c r="J9" s="39"/>
      <c r="K9" s="39"/>
    </row>
    <row r="10" spans="1:11">
      <c r="A10" s="18">
        <v>44658</v>
      </c>
      <c r="B10" s="39">
        <v>6</v>
      </c>
      <c r="C10" s="42">
        <v>324.08999999999997</v>
      </c>
      <c r="D10" s="42">
        <v>717.39</v>
      </c>
      <c r="E10" s="45"/>
      <c r="F10" s="41"/>
      <c r="G10" s="42">
        <f t="shared" si="0"/>
        <v>-393.3</v>
      </c>
      <c r="H10" s="39">
        <f t="shared" si="1"/>
        <v>60</v>
      </c>
      <c r="I10" s="39"/>
      <c r="J10" s="39"/>
      <c r="K10" s="39"/>
    </row>
    <row r="11" spans="1:11">
      <c r="A11" s="18">
        <v>44659</v>
      </c>
      <c r="B11" s="39">
        <v>0</v>
      </c>
      <c r="C11" s="42">
        <v>252.16</v>
      </c>
      <c r="D11" s="42">
        <v>459.3</v>
      </c>
      <c r="E11" s="45"/>
      <c r="F11" s="41"/>
      <c r="G11" s="42">
        <f t="shared" si="0"/>
        <v>-207.14000000000001</v>
      </c>
      <c r="H11" s="39">
        <f t="shared" si="1"/>
        <v>0</v>
      </c>
      <c r="I11" s="39"/>
      <c r="J11" s="39"/>
      <c r="K11" s="39"/>
    </row>
    <row r="12" spans="1:11">
      <c r="A12" s="18">
        <v>44660</v>
      </c>
      <c r="B12" s="39">
        <v>1</v>
      </c>
      <c r="C12" s="42">
        <v>212.95</v>
      </c>
      <c r="D12" s="42">
        <v>310.58</v>
      </c>
      <c r="E12" s="45"/>
      <c r="F12" s="41"/>
      <c r="G12" s="42">
        <f t="shared" si="0"/>
        <v>-97.63</v>
      </c>
      <c r="H12" s="39">
        <f t="shared" si="1"/>
        <v>10</v>
      </c>
      <c r="I12" s="39"/>
      <c r="J12" s="44"/>
      <c r="K12" s="39"/>
    </row>
    <row r="13" spans="1:11">
      <c r="A13" s="18">
        <v>44661</v>
      </c>
      <c r="B13" s="39">
        <v>0</v>
      </c>
      <c r="C13" s="42">
        <v>319.62</v>
      </c>
      <c r="D13" s="42">
        <v>347.64</v>
      </c>
      <c r="E13" s="45"/>
      <c r="F13" s="41"/>
      <c r="G13" s="42">
        <f t="shared" si="0"/>
        <v>-28.019999999999982</v>
      </c>
      <c r="H13" s="39">
        <f t="shared" si="1"/>
        <v>0</v>
      </c>
      <c r="I13" s="39"/>
      <c r="J13" s="44"/>
      <c r="K13" s="39"/>
    </row>
    <row r="14" spans="1:11">
      <c r="A14" s="18">
        <v>44662</v>
      </c>
      <c r="B14" s="39">
        <v>0</v>
      </c>
      <c r="C14" s="42">
        <v>444.49</v>
      </c>
      <c r="D14" s="42">
        <v>454.75</v>
      </c>
      <c r="E14" s="45"/>
      <c r="F14" s="41"/>
      <c r="G14" s="42">
        <f t="shared" si="0"/>
        <v>-10.259999999999991</v>
      </c>
      <c r="H14" s="39">
        <f t="shared" si="1"/>
        <v>0</v>
      </c>
      <c r="I14" s="39"/>
      <c r="J14" s="44"/>
      <c r="K14" s="39"/>
    </row>
    <row r="15" spans="1:11">
      <c r="A15" s="18">
        <v>44663</v>
      </c>
      <c r="B15" s="39">
        <v>3.8</v>
      </c>
      <c r="C15" s="42">
        <v>442.63</v>
      </c>
      <c r="D15" s="42">
        <v>521.05999999999995</v>
      </c>
      <c r="E15" s="45"/>
      <c r="F15" s="41"/>
      <c r="G15" s="42">
        <f t="shared" si="0"/>
        <v>-78.42999999999995</v>
      </c>
      <c r="H15" s="39">
        <f t="shared" si="1"/>
        <v>38</v>
      </c>
      <c r="I15" s="39"/>
      <c r="J15" s="39"/>
      <c r="K15" s="39"/>
    </row>
    <row r="16" spans="1:11">
      <c r="A16" s="18">
        <v>44664</v>
      </c>
      <c r="B16" s="39">
        <v>0</v>
      </c>
      <c r="C16" s="42">
        <v>367.23</v>
      </c>
      <c r="D16" s="42">
        <v>413.76</v>
      </c>
      <c r="E16" s="45"/>
      <c r="F16" s="41"/>
      <c r="G16" s="42">
        <f t="shared" si="0"/>
        <v>-46.529999999999973</v>
      </c>
      <c r="H16" s="39">
        <f t="shared" si="1"/>
        <v>0</v>
      </c>
      <c r="I16" s="39"/>
      <c r="J16" s="39"/>
      <c r="K16" s="39"/>
    </row>
    <row r="17" spans="1:11">
      <c r="A17" s="18">
        <v>44665</v>
      </c>
      <c r="B17" s="39">
        <v>0</v>
      </c>
      <c r="C17" s="42">
        <v>366.94</v>
      </c>
      <c r="D17" s="42">
        <v>341.09</v>
      </c>
      <c r="E17" s="45"/>
      <c r="F17" s="41"/>
      <c r="G17" s="42">
        <f t="shared" si="0"/>
        <v>25.850000000000023</v>
      </c>
      <c r="H17" s="39">
        <f t="shared" si="1"/>
        <v>0</v>
      </c>
      <c r="I17" s="39"/>
      <c r="J17" s="39"/>
      <c r="K17" s="39"/>
    </row>
    <row r="18" spans="1:11">
      <c r="A18" s="18">
        <v>44666</v>
      </c>
      <c r="B18" s="39">
        <v>0</v>
      </c>
      <c r="C18" s="42">
        <v>235.98</v>
      </c>
      <c r="D18" s="66">
        <v>239.63</v>
      </c>
      <c r="E18" s="45"/>
      <c r="F18" s="41"/>
      <c r="G18" s="42">
        <f t="shared" si="0"/>
        <v>-3.6500000000000057</v>
      </c>
      <c r="H18" s="39">
        <f t="shared" si="1"/>
        <v>0</v>
      </c>
      <c r="I18" s="39"/>
      <c r="J18" s="39"/>
      <c r="K18" s="39"/>
    </row>
    <row r="19" spans="1:11">
      <c r="A19" s="18">
        <v>44667</v>
      </c>
      <c r="B19" s="39">
        <v>0</v>
      </c>
      <c r="C19" s="42">
        <v>214.09</v>
      </c>
      <c r="D19" s="42">
        <v>223.65</v>
      </c>
      <c r="E19" s="45"/>
      <c r="F19" s="41"/>
      <c r="G19" s="42">
        <f t="shared" si="0"/>
        <v>-9.5600000000000023</v>
      </c>
      <c r="H19" s="39">
        <f t="shared" si="1"/>
        <v>0</v>
      </c>
      <c r="I19" s="39"/>
      <c r="J19" s="44"/>
      <c r="K19" s="39"/>
    </row>
    <row r="20" spans="1:11">
      <c r="A20" s="18">
        <v>44668</v>
      </c>
      <c r="B20" s="39">
        <v>3</v>
      </c>
      <c r="C20" s="42">
        <v>285.33000000000004</v>
      </c>
      <c r="D20" s="42">
        <v>291.52</v>
      </c>
      <c r="E20" s="45"/>
      <c r="F20" s="41"/>
      <c r="G20" s="42">
        <f t="shared" si="0"/>
        <v>-6.1899999999999409</v>
      </c>
      <c r="H20" s="39">
        <f t="shared" si="1"/>
        <v>30</v>
      </c>
      <c r="I20" s="39"/>
      <c r="J20" s="44"/>
      <c r="K20" s="39"/>
    </row>
    <row r="21" spans="1:11">
      <c r="A21" s="18">
        <v>44669</v>
      </c>
      <c r="B21" s="39">
        <v>1</v>
      </c>
      <c r="C21" s="42">
        <v>311.35000000000002</v>
      </c>
      <c r="D21" s="42">
        <v>351.33</v>
      </c>
      <c r="E21" s="45"/>
      <c r="F21" s="41"/>
      <c r="G21" s="42">
        <f t="shared" si="0"/>
        <v>-39.979999999999961</v>
      </c>
      <c r="H21" s="39">
        <f t="shared" si="1"/>
        <v>10</v>
      </c>
      <c r="I21" s="39"/>
      <c r="J21" s="44"/>
      <c r="K21" s="39"/>
    </row>
    <row r="22" spans="1:11">
      <c r="A22" s="18">
        <v>44670</v>
      </c>
      <c r="B22" s="39">
        <v>0</v>
      </c>
      <c r="C22" s="42">
        <v>355.33</v>
      </c>
      <c r="D22" s="42">
        <v>356.73</v>
      </c>
      <c r="E22" s="45"/>
      <c r="F22" s="41"/>
      <c r="G22" s="42">
        <f t="shared" si="0"/>
        <v>-1.4000000000000341</v>
      </c>
      <c r="H22" s="39">
        <f t="shared" si="1"/>
        <v>0</v>
      </c>
      <c r="I22" s="39"/>
      <c r="J22" s="39"/>
      <c r="K22" s="39"/>
    </row>
    <row r="23" spans="1:11">
      <c r="A23" s="18">
        <v>44671</v>
      </c>
      <c r="B23" s="39">
        <v>0</v>
      </c>
      <c r="C23" s="42">
        <v>369.95</v>
      </c>
      <c r="D23" s="42">
        <v>350.64</v>
      </c>
      <c r="E23" s="45"/>
      <c r="F23" s="41"/>
      <c r="G23" s="42">
        <f t="shared" si="0"/>
        <v>19.310000000000002</v>
      </c>
      <c r="H23" s="39">
        <f t="shared" si="1"/>
        <v>0</v>
      </c>
      <c r="I23" s="39"/>
      <c r="J23" s="39"/>
      <c r="K23" s="39"/>
    </row>
    <row r="24" spans="1:11">
      <c r="A24" s="18">
        <v>44672</v>
      </c>
      <c r="B24" s="39">
        <v>0</v>
      </c>
      <c r="C24" s="42">
        <v>370.31</v>
      </c>
      <c r="D24" s="42">
        <v>341.94</v>
      </c>
      <c r="E24" s="45"/>
      <c r="F24" s="41"/>
      <c r="G24" s="42">
        <f t="shared" si="0"/>
        <v>28.370000000000005</v>
      </c>
      <c r="H24" s="39">
        <f t="shared" si="1"/>
        <v>0</v>
      </c>
      <c r="I24" s="39"/>
      <c r="J24" s="39"/>
      <c r="K24" s="39"/>
    </row>
    <row r="25" spans="1:11">
      <c r="A25" s="18">
        <v>44673</v>
      </c>
      <c r="B25" s="39">
        <v>0</v>
      </c>
      <c r="C25" s="42">
        <v>386.99</v>
      </c>
      <c r="D25" s="42">
        <v>352.86</v>
      </c>
      <c r="E25" s="45"/>
      <c r="F25" s="41"/>
      <c r="G25" s="42">
        <f t="shared" si="0"/>
        <v>34.129999999999995</v>
      </c>
      <c r="H25" s="39">
        <f t="shared" si="1"/>
        <v>0</v>
      </c>
      <c r="I25" s="39"/>
      <c r="J25" s="39"/>
      <c r="K25" s="39"/>
    </row>
    <row r="26" spans="1:11">
      <c r="A26" s="18">
        <v>44674</v>
      </c>
      <c r="B26" s="39">
        <v>0</v>
      </c>
      <c r="C26" s="42">
        <v>229.24</v>
      </c>
      <c r="D26" s="42">
        <v>227.19</v>
      </c>
      <c r="E26" s="45"/>
      <c r="F26" s="41"/>
      <c r="G26" s="42">
        <f t="shared" si="0"/>
        <v>2.0500000000000114</v>
      </c>
      <c r="H26" s="39">
        <f t="shared" si="1"/>
        <v>0</v>
      </c>
      <c r="I26" s="39"/>
      <c r="J26" s="44"/>
      <c r="K26" s="39"/>
    </row>
    <row r="27" spans="1:11">
      <c r="A27" s="18">
        <v>44675</v>
      </c>
      <c r="B27" s="39">
        <v>0</v>
      </c>
      <c r="C27" s="42">
        <v>265.08000000000004</v>
      </c>
      <c r="D27" s="42">
        <v>237.08</v>
      </c>
      <c r="E27" s="45"/>
      <c r="F27" s="41"/>
      <c r="G27" s="42">
        <f t="shared" si="0"/>
        <v>28.000000000000028</v>
      </c>
      <c r="H27" s="39">
        <f t="shared" si="1"/>
        <v>0</v>
      </c>
      <c r="I27" s="39"/>
      <c r="J27" s="44"/>
      <c r="K27" s="39"/>
    </row>
    <row r="28" spans="1:11">
      <c r="A28" s="18">
        <v>44676</v>
      </c>
      <c r="B28" s="39">
        <v>0</v>
      </c>
      <c r="C28" s="42">
        <v>394.53</v>
      </c>
      <c r="D28" s="42">
        <v>367.35</v>
      </c>
      <c r="E28" s="45"/>
      <c r="F28" s="41"/>
      <c r="G28" s="42">
        <f t="shared" si="0"/>
        <v>27.17999999999995</v>
      </c>
      <c r="H28" s="39">
        <f t="shared" si="1"/>
        <v>0</v>
      </c>
      <c r="I28" s="39"/>
      <c r="J28" s="44"/>
      <c r="K28" s="39"/>
    </row>
    <row r="29" spans="1:11">
      <c r="A29" s="18">
        <v>44677</v>
      </c>
      <c r="B29" s="39">
        <v>0</v>
      </c>
      <c r="C29" s="42">
        <v>408.16</v>
      </c>
      <c r="D29" s="42">
        <v>382.15</v>
      </c>
      <c r="E29" s="45"/>
      <c r="F29" s="41"/>
      <c r="G29" s="42">
        <f t="shared" si="0"/>
        <v>26.010000000000048</v>
      </c>
      <c r="H29" s="39">
        <f t="shared" si="1"/>
        <v>0</v>
      </c>
      <c r="I29" s="39"/>
      <c r="J29" s="39"/>
      <c r="K29" s="39"/>
    </row>
    <row r="30" spans="1:11">
      <c r="A30" s="18">
        <v>44678</v>
      </c>
      <c r="B30" s="39">
        <v>0</v>
      </c>
      <c r="C30" s="42">
        <v>400.57</v>
      </c>
      <c r="D30" s="42">
        <v>379.1</v>
      </c>
      <c r="E30" s="45"/>
      <c r="F30" s="41"/>
      <c r="G30" s="42">
        <f t="shared" si="0"/>
        <v>21.46999999999997</v>
      </c>
      <c r="H30" s="39">
        <f t="shared" si="1"/>
        <v>0</v>
      </c>
      <c r="I30" s="39"/>
      <c r="J30" s="39"/>
      <c r="K30" s="39"/>
    </row>
    <row r="31" spans="1:11">
      <c r="A31" s="18">
        <v>44679</v>
      </c>
      <c r="B31" s="39">
        <v>0</v>
      </c>
      <c r="C31" s="42">
        <v>409.53</v>
      </c>
      <c r="D31" s="42">
        <v>356.84</v>
      </c>
      <c r="E31" s="45"/>
      <c r="F31" s="41"/>
      <c r="G31" s="42">
        <f t="shared" si="0"/>
        <v>52.69</v>
      </c>
      <c r="H31" s="39">
        <f t="shared" si="1"/>
        <v>0</v>
      </c>
      <c r="I31" s="39"/>
      <c r="J31" s="39"/>
      <c r="K31" s="39"/>
    </row>
    <row r="32" spans="1:11">
      <c r="A32" s="18">
        <v>44680</v>
      </c>
      <c r="B32" s="39">
        <v>0</v>
      </c>
      <c r="C32" s="42">
        <v>377.65</v>
      </c>
      <c r="D32" s="42">
        <v>368.31</v>
      </c>
      <c r="E32" s="45"/>
      <c r="F32" s="41"/>
      <c r="G32" s="42">
        <f t="shared" si="0"/>
        <v>9.339999999999975</v>
      </c>
      <c r="H32" s="39">
        <f t="shared" si="1"/>
        <v>0</v>
      </c>
      <c r="I32" s="44"/>
      <c r="J32" s="44"/>
      <c r="K32" s="44"/>
    </row>
    <row r="33" spans="1:11">
      <c r="A33" s="18">
        <v>44681</v>
      </c>
      <c r="B33" s="39">
        <v>1.6</v>
      </c>
      <c r="C33" s="42">
        <v>211.27</v>
      </c>
      <c r="D33" s="42">
        <v>204.26</v>
      </c>
      <c r="E33" s="45"/>
      <c r="F33" s="41"/>
      <c r="G33" s="42">
        <f t="shared" si="0"/>
        <v>7.0100000000000193</v>
      </c>
      <c r="H33" s="39">
        <f t="shared" si="1"/>
        <v>16</v>
      </c>
      <c r="I33" s="44"/>
      <c r="J33" s="44"/>
      <c r="K33" s="44"/>
    </row>
    <row r="34" spans="1:11">
      <c r="A34" s="27"/>
      <c r="B34" s="16"/>
      <c r="C34" s="66"/>
      <c r="D34" s="66"/>
      <c r="E34" s="68"/>
      <c r="F34" s="33"/>
      <c r="G34" s="66"/>
      <c r="H34" s="16"/>
    </row>
    <row r="36" spans="1:11">
      <c r="A36" s="12" t="s">
        <v>11</v>
      </c>
      <c r="B36" s="12">
        <f>SUM(B4:B35)</f>
        <v>30.6</v>
      </c>
      <c r="C36" s="12">
        <f>SUM(C4:C35)</f>
        <v>10305.92</v>
      </c>
      <c r="D36" s="12">
        <f>SUM(D4:D35)</f>
        <v>11327.42</v>
      </c>
      <c r="E36" s="19" t="s">
        <v>12</v>
      </c>
      <c r="F36" s="19">
        <f>C36-D36</f>
        <v>-1021.5</v>
      </c>
    </row>
    <row r="37" spans="1:11">
      <c r="A37" s="12" t="s">
        <v>13</v>
      </c>
      <c r="B37" s="14">
        <f>AVERAGE(B4:B33)</f>
        <v>1.02</v>
      </c>
      <c r="C37" s="14">
        <f>AVERAGE(C4:C33)</f>
        <v>343.53066666666666</v>
      </c>
      <c r="D37" s="14">
        <f>AVERAGE(D4:D33)</f>
        <v>377.58066666666667</v>
      </c>
    </row>
    <row r="38" spans="1:11">
      <c r="A38" s="12" t="s">
        <v>14</v>
      </c>
      <c r="B38" s="12">
        <f>MAX(B4:B33)</f>
        <v>6</v>
      </c>
      <c r="C38" s="12">
        <f>MAX(C4:C33)</f>
        <v>680.47</v>
      </c>
      <c r="D38" s="12">
        <f>MAX(D4:D33)</f>
        <v>717.39</v>
      </c>
    </row>
    <row r="39" spans="1:11">
      <c r="A39" s="12" t="s">
        <v>15</v>
      </c>
      <c r="B39" s="12">
        <f>MIN(B4:B33)</f>
        <v>0</v>
      </c>
      <c r="C39" s="12">
        <f>MIN(C4:C33)</f>
        <v>211.27</v>
      </c>
      <c r="D39" s="12">
        <f>MIN(D4:D33)</f>
        <v>204.26</v>
      </c>
    </row>
  </sheetData>
  <phoneticPr fontId="5" type="noConversion"/>
  <conditionalFormatting sqref="E4:E34">
    <cfRule type="cellIs" dxfId="44" priority="1" stopIfTrue="1" operator="between">
      <formula>40</formula>
      <formula>59.999999</formula>
    </cfRule>
    <cfRule type="cellIs" dxfId="43" priority="2" stopIfTrue="1" operator="between">
      <formula>60</formula>
      <formula>79.999999</formula>
    </cfRule>
    <cfRule type="cellIs" dxfId="42" priority="3" stopIfTrue="1" operator="greaterThanOrEqual">
      <formula>80</formula>
    </cfRule>
  </conditionalFormatting>
  <pageMargins left="0.75" right="0.75" top="1" bottom="1" header="0.5" footer="0.5"/>
  <pageSetup paperSize="9" scale="83" orientation="landscape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zoomScale="75" workbookViewId="0">
      <selection activeCell="C4" sqref="C4:C34"/>
    </sheetView>
  </sheetViews>
  <sheetFormatPr defaultColWidth="9.140625" defaultRowHeight="15.6"/>
  <cols>
    <col min="1" max="1" width="12.7109375" style="11" customWidth="1"/>
    <col min="2" max="2" width="16.7109375" style="11" customWidth="1"/>
    <col min="3" max="4" width="19.7109375" style="11" customWidth="1"/>
    <col min="5" max="5" width="16.28515625" style="11" customWidth="1"/>
    <col min="6" max="6" width="16.42578125" style="11" customWidth="1"/>
    <col min="7" max="7" width="12.7109375" style="11" customWidth="1"/>
    <col min="8" max="8" width="14.5703125" style="11" customWidth="1"/>
    <col min="9" max="9" width="9.140625" style="11"/>
    <col min="10" max="10" width="9.28515625" style="11" bestFit="1" customWidth="1"/>
    <col min="11" max="11" width="10.5703125" style="11" bestFit="1" customWidth="1"/>
    <col min="12" max="12" width="9.140625" style="11"/>
    <col min="13" max="13" width="10.5703125" style="11" bestFit="1" customWidth="1"/>
    <col min="14" max="16384" width="9.140625" style="11"/>
  </cols>
  <sheetData>
    <row r="1" spans="1:13">
      <c r="A1" s="8" t="s">
        <v>20</v>
      </c>
    </row>
    <row r="3" spans="1:13">
      <c r="A3" s="21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3" t="s">
        <v>7</v>
      </c>
      <c r="H3" s="13" t="s">
        <v>8</v>
      </c>
      <c r="I3" s="12" t="s">
        <v>9</v>
      </c>
      <c r="J3" s="37" t="s">
        <v>10</v>
      </c>
      <c r="K3" s="12" t="s">
        <v>7</v>
      </c>
    </row>
    <row r="4" spans="1:13">
      <c r="A4" s="36">
        <v>44682</v>
      </c>
      <c r="B4" s="39">
        <v>1.4</v>
      </c>
      <c r="C4" s="42">
        <v>271.40999999999997</v>
      </c>
      <c r="D4" s="42">
        <v>308.51</v>
      </c>
      <c r="E4" s="45"/>
      <c r="F4" s="41"/>
      <c r="G4" s="42">
        <f>C4-D4</f>
        <v>-37.100000000000023</v>
      </c>
      <c r="H4" s="39">
        <f>B4*10</f>
        <v>14</v>
      </c>
      <c r="I4" s="39"/>
      <c r="J4" s="46"/>
      <c r="K4" s="39"/>
    </row>
    <row r="5" spans="1:13">
      <c r="A5" s="36">
        <v>44683</v>
      </c>
      <c r="B5" s="39">
        <v>0</v>
      </c>
      <c r="C5" s="42">
        <v>318.72000000000003</v>
      </c>
      <c r="D5" s="42">
        <v>281.52999999999997</v>
      </c>
      <c r="E5" s="45"/>
      <c r="F5" s="41"/>
      <c r="G5" s="42">
        <f>C5-D5</f>
        <v>37.190000000000055</v>
      </c>
      <c r="H5" s="39">
        <f>B5*10</f>
        <v>0</v>
      </c>
      <c r="I5" s="39"/>
      <c r="J5" s="44"/>
      <c r="K5" s="39"/>
    </row>
    <row r="6" spans="1:13">
      <c r="A6" s="36">
        <v>44684</v>
      </c>
      <c r="B6" s="39">
        <v>0.2</v>
      </c>
      <c r="C6" s="42">
        <v>441.69</v>
      </c>
      <c r="D6" s="42">
        <v>422.89</v>
      </c>
      <c r="E6" s="45"/>
      <c r="F6" s="41"/>
      <c r="G6" s="42">
        <f t="shared" ref="G6:G34" si="0">C6-D6</f>
        <v>18.800000000000011</v>
      </c>
      <c r="H6" s="39">
        <f t="shared" ref="H6:H34" si="1">B6*10</f>
        <v>2</v>
      </c>
      <c r="I6" s="39"/>
      <c r="J6" s="44"/>
      <c r="K6" s="39"/>
      <c r="L6" s="35"/>
      <c r="M6" s="35"/>
    </row>
    <row r="7" spans="1:13">
      <c r="A7" s="36">
        <v>44685</v>
      </c>
      <c r="B7" s="39">
        <v>9.6</v>
      </c>
      <c r="C7" s="42">
        <v>411.07</v>
      </c>
      <c r="D7" s="42">
        <v>615.48</v>
      </c>
      <c r="E7" s="45"/>
      <c r="F7" s="41"/>
      <c r="G7" s="42">
        <f t="shared" si="0"/>
        <v>-204.41000000000003</v>
      </c>
      <c r="H7" s="39">
        <f t="shared" si="1"/>
        <v>96</v>
      </c>
      <c r="I7" s="39"/>
      <c r="J7" s="44"/>
      <c r="K7" s="39"/>
      <c r="M7" s="35"/>
    </row>
    <row r="8" spans="1:13">
      <c r="A8" s="36">
        <v>44686</v>
      </c>
      <c r="B8" s="39">
        <v>0</v>
      </c>
      <c r="C8" s="42">
        <v>384.9</v>
      </c>
      <c r="D8" s="42">
        <v>433.62</v>
      </c>
      <c r="E8" s="45"/>
      <c r="F8" s="41"/>
      <c r="G8" s="42">
        <f t="shared" si="0"/>
        <v>-48.720000000000027</v>
      </c>
      <c r="H8" s="39">
        <f t="shared" si="1"/>
        <v>0</v>
      </c>
      <c r="I8" s="39"/>
      <c r="J8" s="39"/>
      <c r="K8" s="39"/>
      <c r="M8" s="35"/>
    </row>
    <row r="9" spans="1:13">
      <c r="A9" s="36">
        <v>44687</v>
      </c>
      <c r="B9" s="39">
        <v>7.2</v>
      </c>
      <c r="C9" s="42">
        <v>337.9</v>
      </c>
      <c r="D9" s="42">
        <v>517.4</v>
      </c>
      <c r="E9" s="45"/>
      <c r="F9" s="41"/>
      <c r="G9" s="42">
        <f t="shared" si="0"/>
        <v>-179.5</v>
      </c>
      <c r="H9" s="39">
        <f t="shared" si="1"/>
        <v>72</v>
      </c>
      <c r="I9" s="39"/>
      <c r="J9" s="39"/>
      <c r="K9" s="39"/>
      <c r="M9" s="35"/>
    </row>
    <row r="10" spans="1:13">
      <c r="A10" s="36">
        <v>44688</v>
      </c>
      <c r="B10" s="39">
        <v>0</v>
      </c>
      <c r="C10" s="42">
        <v>237.35</v>
      </c>
      <c r="D10" s="42">
        <v>353.75</v>
      </c>
      <c r="E10" s="45"/>
      <c r="F10" s="41"/>
      <c r="G10" s="42">
        <f t="shared" si="0"/>
        <v>-116.4</v>
      </c>
      <c r="H10" s="39">
        <f t="shared" si="1"/>
        <v>0</v>
      </c>
      <c r="I10" s="39"/>
      <c r="J10" s="39"/>
      <c r="K10" s="39"/>
      <c r="M10" s="35"/>
    </row>
    <row r="11" spans="1:13">
      <c r="A11" s="36">
        <v>44689</v>
      </c>
      <c r="B11" s="39">
        <v>0</v>
      </c>
      <c r="C11" s="42">
        <v>272.88</v>
      </c>
      <c r="D11" s="42">
        <v>310.85000000000002</v>
      </c>
      <c r="E11" s="45"/>
      <c r="F11" s="41"/>
      <c r="G11" s="42">
        <f t="shared" si="0"/>
        <v>-37.970000000000027</v>
      </c>
      <c r="H11" s="39">
        <f t="shared" si="1"/>
        <v>0</v>
      </c>
      <c r="I11" s="39"/>
      <c r="J11" s="39"/>
      <c r="K11" s="39"/>
    </row>
    <row r="12" spans="1:13">
      <c r="A12" s="36">
        <v>44690</v>
      </c>
      <c r="B12" s="39">
        <v>1.6</v>
      </c>
      <c r="C12" s="42">
        <v>402.82</v>
      </c>
      <c r="D12" s="42">
        <v>421.88</v>
      </c>
      <c r="E12" s="45"/>
      <c r="F12" s="41"/>
      <c r="G12" s="42">
        <f t="shared" si="0"/>
        <v>-19.060000000000002</v>
      </c>
      <c r="H12" s="39">
        <f t="shared" si="1"/>
        <v>16</v>
      </c>
      <c r="I12" s="39"/>
      <c r="J12" s="44"/>
      <c r="K12" s="39"/>
    </row>
    <row r="13" spans="1:13">
      <c r="A13" s="36">
        <v>44691</v>
      </c>
      <c r="B13" s="39">
        <v>0.4</v>
      </c>
      <c r="C13" s="42">
        <v>367.28</v>
      </c>
      <c r="D13" s="42">
        <v>436.51</v>
      </c>
      <c r="E13" s="45"/>
      <c r="F13" s="41"/>
      <c r="G13" s="42">
        <f t="shared" si="0"/>
        <v>-69.230000000000018</v>
      </c>
      <c r="H13" s="39">
        <f t="shared" si="1"/>
        <v>4</v>
      </c>
      <c r="I13" s="39"/>
      <c r="J13" s="44"/>
      <c r="K13" s="39"/>
    </row>
    <row r="14" spans="1:13">
      <c r="A14" s="36">
        <v>44692</v>
      </c>
      <c r="B14" s="39">
        <v>2.8</v>
      </c>
      <c r="C14" s="42">
        <v>404.78</v>
      </c>
      <c r="D14" s="42">
        <v>447.14</v>
      </c>
      <c r="E14" s="45"/>
      <c r="F14" s="41"/>
      <c r="G14" s="42">
        <f t="shared" si="0"/>
        <v>-42.360000000000014</v>
      </c>
      <c r="H14" s="39">
        <f t="shared" si="1"/>
        <v>28</v>
      </c>
      <c r="I14" s="39"/>
      <c r="J14" s="44"/>
      <c r="K14" s="39"/>
    </row>
    <row r="15" spans="1:13">
      <c r="A15" s="36">
        <v>44693</v>
      </c>
      <c r="B15" s="39">
        <v>0.2</v>
      </c>
      <c r="C15" s="42">
        <v>373.92</v>
      </c>
      <c r="D15" s="42">
        <v>385.81</v>
      </c>
      <c r="E15" s="45"/>
      <c r="F15" s="41"/>
      <c r="G15" s="42">
        <f t="shared" si="0"/>
        <v>-11.889999999999986</v>
      </c>
      <c r="H15" s="39">
        <f t="shared" si="1"/>
        <v>2</v>
      </c>
      <c r="I15" s="39"/>
      <c r="J15" s="39"/>
      <c r="K15" s="39"/>
    </row>
    <row r="16" spans="1:13">
      <c r="A16" s="36">
        <v>44694</v>
      </c>
      <c r="B16" s="39">
        <v>0</v>
      </c>
      <c r="C16" s="42">
        <v>325.93</v>
      </c>
      <c r="D16" s="42">
        <v>340.42</v>
      </c>
      <c r="E16" s="45"/>
      <c r="F16" s="41"/>
      <c r="G16" s="42">
        <f t="shared" si="0"/>
        <v>-14.490000000000009</v>
      </c>
      <c r="H16" s="39">
        <f t="shared" si="1"/>
        <v>0</v>
      </c>
      <c r="I16" s="39"/>
      <c r="J16" s="39"/>
      <c r="K16" s="39"/>
    </row>
    <row r="17" spans="1:11">
      <c r="A17" s="36">
        <v>44695</v>
      </c>
      <c r="B17" s="39">
        <v>0</v>
      </c>
      <c r="C17" s="42">
        <v>215.11</v>
      </c>
      <c r="D17" s="42">
        <v>203.65</v>
      </c>
      <c r="E17" s="45"/>
      <c r="F17" s="41"/>
      <c r="G17" s="42">
        <f t="shared" si="0"/>
        <v>11.460000000000008</v>
      </c>
      <c r="H17" s="39">
        <f t="shared" si="1"/>
        <v>0</v>
      </c>
      <c r="I17" s="39"/>
      <c r="J17" s="39"/>
      <c r="K17" s="39"/>
    </row>
    <row r="18" spans="1:11">
      <c r="A18" s="36">
        <v>44696</v>
      </c>
      <c r="B18" s="39">
        <v>1</v>
      </c>
      <c r="C18" s="42">
        <v>272.56</v>
      </c>
      <c r="D18" s="42">
        <v>289.52999999999997</v>
      </c>
      <c r="E18" s="45"/>
      <c r="F18" s="41"/>
      <c r="G18" s="42">
        <f t="shared" si="0"/>
        <v>-16.96999999999997</v>
      </c>
      <c r="H18" s="39">
        <f t="shared" si="1"/>
        <v>10</v>
      </c>
      <c r="I18" s="39"/>
      <c r="J18" s="39"/>
      <c r="K18" s="39"/>
    </row>
    <row r="19" spans="1:11">
      <c r="A19" s="36">
        <v>44697</v>
      </c>
      <c r="B19" s="39">
        <v>19.600000000000001</v>
      </c>
      <c r="C19" s="42">
        <v>403.59</v>
      </c>
      <c r="D19" s="42">
        <v>949.53</v>
      </c>
      <c r="E19" s="45"/>
      <c r="F19" s="41"/>
      <c r="G19" s="42">
        <f t="shared" si="0"/>
        <v>-545.94000000000005</v>
      </c>
      <c r="H19" s="39">
        <f t="shared" si="1"/>
        <v>196</v>
      </c>
      <c r="I19" s="39"/>
      <c r="J19" s="44"/>
      <c r="K19" s="39"/>
    </row>
    <row r="20" spans="1:11">
      <c r="A20" s="36">
        <v>44698</v>
      </c>
      <c r="B20" s="39">
        <v>0.2</v>
      </c>
      <c r="C20" s="42">
        <v>434.27</v>
      </c>
      <c r="D20" s="42">
        <v>649.79999999999995</v>
      </c>
      <c r="E20" s="45"/>
      <c r="F20" s="41"/>
      <c r="G20" s="42">
        <f t="shared" si="0"/>
        <v>-215.52999999999997</v>
      </c>
      <c r="H20" s="39">
        <f t="shared" si="1"/>
        <v>2</v>
      </c>
      <c r="I20" s="39"/>
      <c r="J20" s="44"/>
      <c r="K20" s="39"/>
    </row>
    <row r="21" spans="1:11">
      <c r="A21" s="36">
        <v>44699</v>
      </c>
      <c r="B21" s="39">
        <v>1.8</v>
      </c>
      <c r="C21" s="42">
        <v>432.61</v>
      </c>
      <c r="D21" s="42">
        <v>496.49</v>
      </c>
      <c r="E21" s="45"/>
      <c r="F21" s="41"/>
      <c r="G21" s="42">
        <f t="shared" si="0"/>
        <v>-63.879999999999995</v>
      </c>
      <c r="H21" s="39">
        <f t="shared" si="1"/>
        <v>18</v>
      </c>
      <c r="I21" s="39"/>
      <c r="J21" s="44"/>
      <c r="K21" s="39"/>
    </row>
    <row r="22" spans="1:11">
      <c r="A22" s="36">
        <v>44700</v>
      </c>
      <c r="B22" s="39">
        <v>0</v>
      </c>
      <c r="C22" s="42">
        <v>407.42</v>
      </c>
      <c r="D22" s="42">
        <v>445.05</v>
      </c>
      <c r="E22" s="45"/>
      <c r="F22" s="41"/>
      <c r="G22" s="42">
        <f t="shared" si="0"/>
        <v>-37.629999999999995</v>
      </c>
      <c r="H22" s="39">
        <f t="shared" si="1"/>
        <v>0</v>
      </c>
      <c r="I22" s="39"/>
      <c r="J22" s="39"/>
      <c r="K22" s="39"/>
    </row>
    <row r="23" spans="1:11">
      <c r="A23" s="36">
        <v>44701</v>
      </c>
      <c r="B23" s="39">
        <v>1.8</v>
      </c>
      <c r="C23" s="42">
        <v>347.45</v>
      </c>
      <c r="D23" s="42">
        <v>493.77</v>
      </c>
      <c r="E23" s="45"/>
      <c r="F23" s="41"/>
      <c r="G23" s="42">
        <f t="shared" si="0"/>
        <v>-146.32</v>
      </c>
      <c r="H23" s="39">
        <f t="shared" si="1"/>
        <v>18</v>
      </c>
      <c r="I23" s="39"/>
      <c r="J23" s="39"/>
      <c r="K23" s="39"/>
    </row>
    <row r="24" spans="1:11">
      <c r="A24" s="36">
        <v>44702</v>
      </c>
      <c r="B24" s="39">
        <v>0</v>
      </c>
      <c r="C24" s="42">
        <v>227.83</v>
      </c>
      <c r="D24" s="42">
        <v>326.45999999999998</v>
      </c>
      <c r="E24" s="45"/>
      <c r="F24" s="41"/>
      <c r="G24" s="42">
        <f t="shared" si="0"/>
        <v>-98.629999999999967</v>
      </c>
      <c r="H24" s="39">
        <f t="shared" si="1"/>
        <v>0</v>
      </c>
      <c r="I24" s="39"/>
      <c r="J24" s="39"/>
      <c r="K24" s="39"/>
    </row>
    <row r="25" spans="1:11">
      <c r="A25" s="36">
        <v>44703</v>
      </c>
      <c r="B25" s="39">
        <v>0</v>
      </c>
      <c r="C25" s="42">
        <v>242.57</v>
      </c>
      <c r="D25" s="42">
        <v>282.18</v>
      </c>
      <c r="E25" s="45"/>
      <c r="F25" s="41"/>
      <c r="G25" s="42">
        <f t="shared" si="0"/>
        <v>-39.610000000000014</v>
      </c>
      <c r="H25" s="39">
        <f t="shared" si="1"/>
        <v>0</v>
      </c>
      <c r="I25" s="39"/>
      <c r="J25" s="39"/>
      <c r="K25" s="39"/>
    </row>
    <row r="26" spans="1:11">
      <c r="A26" s="36">
        <v>44704</v>
      </c>
      <c r="B26" s="39">
        <v>0</v>
      </c>
      <c r="C26" s="42">
        <v>342</v>
      </c>
      <c r="D26" s="42">
        <v>375.38</v>
      </c>
      <c r="E26" s="45"/>
      <c r="F26" s="41"/>
      <c r="G26" s="42">
        <f t="shared" si="0"/>
        <v>-33.379999999999995</v>
      </c>
      <c r="H26" s="39">
        <f t="shared" si="1"/>
        <v>0</v>
      </c>
      <c r="I26" s="39"/>
      <c r="J26" s="44"/>
      <c r="K26" s="39"/>
    </row>
    <row r="27" spans="1:11">
      <c r="A27" s="36">
        <v>44705</v>
      </c>
      <c r="B27" s="39">
        <v>0.8</v>
      </c>
      <c r="C27" s="42">
        <v>441.41</v>
      </c>
      <c r="D27" s="42">
        <v>443.62</v>
      </c>
      <c r="E27" s="45"/>
      <c r="F27" s="41"/>
      <c r="G27" s="42">
        <f t="shared" si="0"/>
        <v>-2.2099999999999795</v>
      </c>
      <c r="H27" s="39">
        <f t="shared" si="1"/>
        <v>8</v>
      </c>
      <c r="I27" s="39"/>
      <c r="J27" s="44"/>
      <c r="K27" s="39"/>
    </row>
    <row r="28" spans="1:11">
      <c r="A28" s="36">
        <v>44706</v>
      </c>
      <c r="B28" s="39">
        <v>2</v>
      </c>
      <c r="C28" s="42">
        <v>371.14</v>
      </c>
      <c r="D28" s="42">
        <v>400.82</v>
      </c>
      <c r="E28" s="45"/>
      <c r="F28" s="41"/>
      <c r="G28" s="42">
        <f t="shared" si="0"/>
        <v>-29.680000000000007</v>
      </c>
      <c r="H28" s="39">
        <f t="shared" si="1"/>
        <v>20</v>
      </c>
      <c r="I28" s="39"/>
      <c r="J28" s="44"/>
      <c r="K28" s="39"/>
    </row>
    <row r="29" spans="1:11">
      <c r="A29" s="36">
        <v>44707</v>
      </c>
      <c r="B29" s="39">
        <v>4.5999999999999996</v>
      </c>
      <c r="C29" s="42">
        <v>379.5</v>
      </c>
      <c r="D29" s="42">
        <v>531.99</v>
      </c>
      <c r="E29" s="45"/>
      <c r="F29" s="41"/>
      <c r="G29" s="42">
        <f t="shared" si="0"/>
        <v>-152.49</v>
      </c>
      <c r="H29" s="39">
        <f t="shared" si="1"/>
        <v>46</v>
      </c>
      <c r="I29" s="39"/>
      <c r="J29" s="39"/>
      <c r="K29" s="39"/>
    </row>
    <row r="30" spans="1:11">
      <c r="A30" s="36">
        <v>44708</v>
      </c>
      <c r="B30" s="39">
        <v>0</v>
      </c>
      <c r="C30" s="42">
        <v>369.16</v>
      </c>
      <c r="D30" s="42">
        <v>424.19</v>
      </c>
      <c r="E30" s="45"/>
      <c r="F30" s="41"/>
      <c r="G30" s="42">
        <f t="shared" si="0"/>
        <v>-55.029999999999973</v>
      </c>
      <c r="H30" s="39">
        <f t="shared" si="1"/>
        <v>0</v>
      </c>
      <c r="I30" s="39"/>
      <c r="J30" s="39"/>
      <c r="K30" s="39"/>
    </row>
    <row r="31" spans="1:11">
      <c r="A31" s="36">
        <v>44709</v>
      </c>
      <c r="B31" s="39">
        <v>0</v>
      </c>
      <c r="C31" s="42">
        <v>208.02</v>
      </c>
      <c r="D31" s="42">
        <v>236.71</v>
      </c>
      <c r="E31" s="45"/>
      <c r="F31" s="41"/>
      <c r="G31" s="42">
        <f t="shared" si="0"/>
        <v>-28.689999999999998</v>
      </c>
      <c r="H31" s="39">
        <f t="shared" si="1"/>
        <v>0</v>
      </c>
      <c r="I31" s="39"/>
      <c r="J31" s="39"/>
      <c r="K31" s="39"/>
    </row>
    <row r="32" spans="1:11">
      <c r="A32" s="36">
        <v>44710</v>
      </c>
      <c r="B32" s="39">
        <v>0</v>
      </c>
      <c r="C32" s="42">
        <v>263.90999999999997</v>
      </c>
      <c r="D32" s="42">
        <v>272.23</v>
      </c>
      <c r="E32" s="45"/>
      <c r="F32" s="41"/>
      <c r="G32" s="42">
        <f t="shared" si="0"/>
        <v>-8.32000000000005</v>
      </c>
      <c r="H32" s="39">
        <f t="shared" si="1"/>
        <v>0</v>
      </c>
      <c r="I32" s="44"/>
      <c r="J32" s="44"/>
      <c r="K32" s="44"/>
    </row>
    <row r="33" spans="1:11">
      <c r="A33" s="36">
        <v>44711</v>
      </c>
      <c r="B33" s="39">
        <v>5.6</v>
      </c>
      <c r="C33" s="42">
        <v>390.88</v>
      </c>
      <c r="D33" s="42">
        <v>404.85</v>
      </c>
      <c r="E33" s="45"/>
      <c r="F33" s="41"/>
      <c r="G33" s="42">
        <f t="shared" si="0"/>
        <v>-13.970000000000027</v>
      </c>
      <c r="H33" s="39">
        <f t="shared" si="1"/>
        <v>56</v>
      </c>
      <c r="I33" s="44"/>
      <c r="J33" s="44"/>
      <c r="K33" s="44"/>
    </row>
    <row r="34" spans="1:11">
      <c r="A34" s="36">
        <v>44712</v>
      </c>
      <c r="B34" s="39">
        <v>3.4</v>
      </c>
      <c r="C34" s="42">
        <v>406.98</v>
      </c>
      <c r="D34" s="42">
        <v>573.4</v>
      </c>
      <c r="E34" s="45"/>
      <c r="F34" s="41"/>
      <c r="G34" s="42">
        <f t="shared" si="0"/>
        <v>-166.41999999999996</v>
      </c>
      <c r="H34" s="39">
        <f t="shared" si="1"/>
        <v>34</v>
      </c>
      <c r="I34" s="44"/>
      <c r="J34" s="44"/>
      <c r="K34" s="44"/>
    </row>
    <row r="36" spans="1:11">
      <c r="A36" s="12" t="s">
        <v>11</v>
      </c>
      <c r="B36" s="12">
        <f>SUM(B4:B35)</f>
        <v>64.2</v>
      </c>
      <c r="C36" s="64">
        <f>SUM(C4:C35)</f>
        <v>10707.059999999998</v>
      </c>
      <c r="D36" s="64">
        <f>SUM(D4:D34)</f>
        <v>13075.439999999999</v>
      </c>
      <c r="E36" s="19" t="s">
        <v>12</v>
      </c>
      <c r="F36" s="19">
        <f>C36-D36</f>
        <v>-2368.380000000001</v>
      </c>
    </row>
    <row r="37" spans="1:11">
      <c r="A37" s="12" t="s">
        <v>13</v>
      </c>
      <c r="B37" s="14">
        <f>AVERAGE(B4:B34)</f>
        <v>2.0709677419354842</v>
      </c>
      <c r="C37" s="14">
        <f>AVERAGE(C4:C34)</f>
        <v>345.38903225806445</v>
      </c>
      <c r="D37" s="14">
        <f>AVERAGE(D4:D34)</f>
        <v>421.78838709677416</v>
      </c>
    </row>
    <row r="38" spans="1:11">
      <c r="A38" s="12" t="s">
        <v>14</v>
      </c>
      <c r="B38" s="12">
        <f>MAX(B4:B34)</f>
        <v>19.600000000000001</v>
      </c>
      <c r="C38" s="12">
        <f>MAX(C4:C34)</f>
        <v>441.69</v>
      </c>
      <c r="D38" s="12">
        <f>MAX(D4:D34)</f>
        <v>949.53</v>
      </c>
    </row>
    <row r="39" spans="1:11">
      <c r="A39" s="12" t="s">
        <v>15</v>
      </c>
      <c r="B39" s="12">
        <f>MIN(B4:B34)</f>
        <v>0</v>
      </c>
      <c r="C39" s="12">
        <f>MIN(C4:C34)</f>
        <v>208.02</v>
      </c>
      <c r="D39" s="12">
        <f>MIN(D4:D34)</f>
        <v>203.65</v>
      </c>
    </row>
  </sheetData>
  <phoneticPr fontId="5" type="noConversion"/>
  <pageMargins left="0.75" right="0.75" top="1" bottom="1" header="0.5" footer="0.5"/>
  <pageSetup paperSize="9" orientation="portrait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10" zoomScale="75" workbookViewId="0">
      <selection activeCell="E12" sqref="E12"/>
    </sheetView>
  </sheetViews>
  <sheetFormatPr defaultColWidth="9.140625" defaultRowHeight="15.6"/>
  <cols>
    <col min="1" max="1" width="12.7109375" style="11" customWidth="1"/>
    <col min="2" max="2" width="16.7109375" style="11" customWidth="1"/>
    <col min="3" max="4" width="19.7109375" style="11" customWidth="1"/>
    <col min="5" max="5" width="16.42578125" style="11" bestFit="1" customWidth="1"/>
    <col min="6" max="6" width="16.42578125" style="11" customWidth="1"/>
    <col min="7" max="7" width="12.7109375" style="11" customWidth="1"/>
    <col min="8" max="8" width="14.7109375" style="11" customWidth="1"/>
    <col min="9" max="9" width="13.85546875" style="11" bestFit="1" customWidth="1"/>
    <col min="10" max="10" width="19" style="11" bestFit="1" customWidth="1"/>
    <col min="11" max="11" width="12.5703125" style="11" bestFit="1" customWidth="1"/>
    <col min="12" max="12" width="9.28515625" style="11" bestFit="1" customWidth="1"/>
    <col min="13" max="16384" width="9.140625" style="11"/>
  </cols>
  <sheetData>
    <row r="1" spans="1:11">
      <c r="A1" s="8" t="s">
        <v>21</v>
      </c>
    </row>
    <row r="2" spans="1:11">
      <c r="J2" s="32"/>
    </row>
    <row r="3" spans="1:11">
      <c r="A3" s="21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3" t="s">
        <v>7</v>
      </c>
      <c r="H3" s="13" t="s">
        <v>8</v>
      </c>
      <c r="I3" s="12" t="s">
        <v>9</v>
      </c>
      <c r="J3" s="37" t="s">
        <v>10</v>
      </c>
      <c r="K3" s="12" t="s">
        <v>7</v>
      </c>
    </row>
    <row r="4" spans="1:11">
      <c r="A4" s="36">
        <v>44713</v>
      </c>
      <c r="B4" s="39">
        <v>0</v>
      </c>
      <c r="C4" s="42">
        <v>358.5</v>
      </c>
      <c r="D4" s="42">
        <v>425.02</v>
      </c>
      <c r="E4" s="40"/>
      <c r="F4" s="41"/>
      <c r="G4" s="42">
        <f>C4-D4</f>
        <v>-66.519999999999982</v>
      </c>
      <c r="H4" s="39">
        <f>B4*10</f>
        <v>0</v>
      </c>
      <c r="I4" s="39"/>
      <c r="J4" s="46"/>
      <c r="K4" s="39"/>
    </row>
    <row r="5" spans="1:11">
      <c r="A5" s="36">
        <v>44714</v>
      </c>
      <c r="B5" s="39">
        <v>2</v>
      </c>
      <c r="C5" s="42">
        <v>252.27</v>
      </c>
      <c r="D5" s="42">
        <v>304.77</v>
      </c>
      <c r="E5" s="40"/>
      <c r="F5" s="41"/>
      <c r="G5" s="42">
        <f t="shared" ref="G5:G33" si="0">C5-D5</f>
        <v>-52.499999999999972</v>
      </c>
      <c r="H5" s="39">
        <f t="shared" ref="H5:H33" si="1">B5*10</f>
        <v>20</v>
      </c>
      <c r="I5" s="39"/>
      <c r="J5" s="44"/>
      <c r="K5" s="39"/>
    </row>
    <row r="6" spans="1:11">
      <c r="A6" s="36">
        <v>44715</v>
      </c>
      <c r="B6" s="39">
        <v>13.8</v>
      </c>
      <c r="C6" s="42">
        <v>252.97</v>
      </c>
      <c r="D6" s="42">
        <v>901.19</v>
      </c>
      <c r="E6" s="40"/>
      <c r="F6" s="41"/>
      <c r="G6" s="42">
        <f t="shared" si="0"/>
        <v>-648.22</v>
      </c>
      <c r="H6" s="39">
        <f t="shared" si="1"/>
        <v>138</v>
      </c>
      <c r="I6" s="39"/>
      <c r="J6" s="44"/>
      <c r="K6" s="39"/>
    </row>
    <row r="7" spans="1:11">
      <c r="A7" s="36">
        <v>44716</v>
      </c>
      <c r="B7" s="39">
        <v>0</v>
      </c>
      <c r="C7" s="42">
        <v>186.6</v>
      </c>
      <c r="D7" s="42">
        <v>364.82</v>
      </c>
      <c r="E7" s="40"/>
      <c r="F7" s="41"/>
      <c r="G7" s="42">
        <f t="shared" si="0"/>
        <v>-178.22</v>
      </c>
      <c r="H7" s="39">
        <f t="shared" si="1"/>
        <v>0</v>
      </c>
      <c r="I7" s="39"/>
      <c r="J7" s="44"/>
      <c r="K7" s="39"/>
    </row>
    <row r="8" spans="1:11">
      <c r="A8" s="36">
        <v>44717</v>
      </c>
      <c r="B8" s="39">
        <v>1</v>
      </c>
      <c r="C8" s="42">
        <v>242.95</v>
      </c>
      <c r="D8" s="42">
        <v>373.79</v>
      </c>
      <c r="E8" s="40"/>
      <c r="F8" s="41"/>
      <c r="G8" s="42">
        <f t="shared" si="0"/>
        <v>-130.84000000000003</v>
      </c>
      <c r="H8" s="39">
        <f t="shared" si="1"/>
        <v>10</v>
      </c>
      <c r="I8" s="39"/>
      <c r="J8" s="39"/>
      <c r="K8" s="39"/>
    </row>
    <row r="9" spans="1:11">
      <c r="A9" s="36">
        <v>44718</v>
      </c>
      <c r="B9" s="39">
        <v>0</v>
      </c>
      <c r="C9" s="42">
        <v>382.19</v>
      </c>
      <c r="D9" s="42">
        <v>462.05</v>
      </c>
      <c r="E9" s="40"/>
      <c r="F9" s="41"/>
      <c r="G9" s="42">
        <f t="shared" si="0"/>
        <v>-79.860000000000014</v>
      </c>
      <c r="H9" s="39">
        <f t="shared" si="1"/>
        <v>0</v>
      </c>
      <c r="I9" s="39"/>
      <c r="J9" s="39"/>
      <c r="K9" s="39"/>
    </row>
    <row r="10" spans="1:11">
      <c r="A10" s="36">
        <v>44719</v>
      </c>
      <c r="B10" s="39">
        <v>5.6</v>
      </c>
      <c r="C10" s="42">
        <v>376.47</v>
      </c>
      <c r="D10" s="42">
        <v>439.69</v>
      </c>
      <c r="E10" s="40"/>
      <c r="F10" s="41"/>
      <c r="G10" s="42">
        <f t="shared" si="0"/>
        <v>-63.21999999999997</v>
      </c>
      <c r="H10" s="39">
        <f t="shared" si="1"/>
        <v>56</v>
      </c>
      <c r="I10" s="39"/>
      <c r="J10" s="39"/>
      <c r="K10" s="39"/>
    </row>
    <row r="11" spans="1:11">
      <c r="A11" s="36">
        <v>44720</v>
      </c>
      <c r="B11" s="39">
        <v>4.8</v>
      </c>
      <c r="C11" s="42">
        <v>373.45</v>
      </c>
      <c r="D11" s="42">
        <v>611.27</v>
      </c>
      <c r="E11" s="40"/>
      <c r="F11" s="41"/>
      <c r="G11" s="42">
        <f t="shared" si="0"/>
        <v>-237.82</v>
      </c>
      <c r="H11" s="39">
        <f t="shared" si="1"/>
        <v>48</v>
      </c>
      <c r="I11" s="39"/>
      <c r="J11" s="39"/>
      <c r="K11" s="39"/>
    </row>
    <row r="12" spans="1:11">
      <c r="A12" s="36">
        <v>44721</v>
      </c>
      <c r="B12" s="39">
        <v>0</v>
      </c>
      <c r="C12" s="42">
        <v>398.26</v>
      </c>
      <c r="D12" s="42">
        <v>458</v>
      </c>
      <c r="E12" s="40"/>
      <c r="F12" s="41"/>
      <c r="G12" s="42">
        <f t="shared" si="0"/>
        <v>-59.740000000000009</v>
      </c>
      <c r="H12" s="39">
        <f t="shared" si="1"/>
        <v>0</v>
      </c>
      <c r="I12" s="39"/>
      <c r="J12" s="44"/>
      <c r="K12" s="39"/>
    </row>
    <row r="13" spans="1:11">
      <c r="A13" s="36">
        <v>44722</v>
      </c>
      <c r="B13" s="39">
        <v>0</v>
      </c>
      <c r="C13" s="42">
        <v>334.2</v>
      </c>
      <c r="D13" s="42">
        <v>395.32</v>
      </c>
      <c r="E13" s="40"/>
      <c r="F13" s="41"/>
      <c r="G13" s="42">
        <f t="shared" si="0"/>
        <v>-61.120000000000005</v>
      </c>
      <c r="H13" s="39">
        <f t="shared" si="1"/>
        <v>0</v>
      </c>
      <c r="I13" s="39"/>
      <c r="J13" s="44"/>
      <c r="K13" s="39"/>
    </row>
    <row r="14" spans="1:11">
      <c r="A14" s="36">
        <v>44723</v>
      </c>
      <c r="B14" s="39">
        <v>0</v>
      </c>
      <c r="C14" s="42">
        <v>173.66</v>
      </c>
      <c r="D14" s="42">
        <v>219.25</v>
      </c>
      <c r="E14" s="40"/>
      <c r="F14" s="41"/>
      <c r="G14" s="42">
        <f t="shared" si="0"/>
        <v>-45.59</v>
      </c>
      <c r="H14" s="39">
        <f t="shared" si="1"/>
        <v>0</v>
      </c>
      <c r="I14" s="39"/>
      <c r="J14" s="44"/>
      <c r="K14" s="39"/>
    </row>
    <row r="15" spans="1:11">
      <c r="A15" s="36">
        <v>44724</v>
      </c>
      <c r="B15" s="39">
        <v>0.4</v>
      </c>
      <c r="C15" s="42">
        <v>211.97</v>
      </c>
      <c r="D15" s="42">
        <v>225.65</v>
      </c>
      <c r="E15" s="40"/>
      <c r="F15" s="41"/>
      <c r="G15" s="42">
        <f t="shared" si="0"/>
        <v>-13.680000000000007</v>
      </c>
      <c r="H15" s="39">
        <f t="shared" si="1"/>
        <v>4</v>
      </c>
      <c r="I15" s="39"/>
      <c r="J15" s="39"/>
      <c r="K15" s="39"/>
    </row>
    <row r="16" spans="1:11">
      <c r="A16" s="36">
        <v>44725</v>
      </c>
      <c r="B16" s="39">
        <v>0</v>
      </c>
      <c r="C16" s="42">
        <v>365.22</v>
      </c>
      <c r="D16" s="42">
        <v>341.69</v>
      </c>
      <c r="E16" s="40"/>
      <c r="F16" s="41"/>
      <c r="G16" s="42">
        <f t="shared" si="0"/>
        <v>23.53000000000003</v>
      </c>
      <c r="H16" s="39">
        <f t="shared" si="1"/>
        <v>0</v>
      </c>
      <c r="I16" s="39"/>
      <c r="J16" s="39"/>
      <c r="K16" s="39"/>
    </row>
    <row r="17" spans="1:11">
      <c r="A17" s="36">
        <v>44726</v>
      </c>
      <c r="B17" s="39">
        <v>0</v>
      </c>
      <c r="C17" s="42">
        <v>361.35</v>
      </c>
      <c r="D17" s="42">
        <v>358.61</v>
      </c>
      <c r="E17" s="40"/>
      <c r="F17" s="41"/>
      <c r="G17" s="42">
        <f t="shared" si="0"/>
        <v>2.7400000000000091</v>
      </c>
      <c r="H17" s="39">
        <f t="shared" si="1"/>
        <v>0</v>
      </c>
      <c r="I17" s="39"/>
      <c r="J17" s="39"/>
      <c r="K17" s="39"/>
    </row>
    <row r="18" spans="1:11">
      <c r="A18" s="36">
        <v>44727</v>
      </c>
      <c r="B18" s="39">
        <v>0</v>
      </c>
      <c r="C18" s="42">
        <v>346.07</v>
      </c>
      <c r="D18" s="42">
        <v>291.94</v>
      </c>
      <c r="E18" s="40"/>
      <c r="F18" s="41"/>
      <c r="G18" s="42">
        <f t="shared" si="0"/>
        <v>54.129999999999995</v>
      </c>
      <c r="H18" s="39">
        <f t="shared" si="1"/>
        <v>0</v>
      </c>
      <c r="I18" s="39"/>
      <c r="J18" s="39"/>
      <c r="K18" s="39"/>
    </row>
    <row r="19" spans="1:11">
      <c r="A19" s="36">
        <v>44728</v>
      </c>
      <c r="B19" s="39">
        <v>0</v>
      </c>
      <c r="C19" s="42">
        <v>450.49</v>
      </c>
      <c r="D19" s="42">
        <v>330.18</v>
      </c>
      <c r="E19" s="40"/>
      <c r="F19" s="41"/>
      <c r="G19" s="42">
        <f t="shared" si="0"/>
        <v>120.31</v>
      </c>
      <c r="H19" s="39">
        <f t="shared" si="1"/>
        <v>0</v>
      </c>
      <c r="I19" s="39"/>
      <c r="J19" s="44"/>
      <c r="K19" s="39"/>
    </row>
    <row r="20" spans="1:11">
      <c r="A20" s="36">
        <v>44729</v>
      </c>
      <c r="B20" s="39">
        <v>0.4</v>
      </c>
      <c r="C20" s="42">
        <v>296.93899999999996</v>
      </c>
      <c r="D20" s="42">
        <v>259.36</v>
      </c>
      <c r="E20" s="40"/>
      <c r="F20" s="41"/>
      <c r="G20" s="42">
        <f t="shared" si="0"/>
        <v>37.578999999999951</v>
      </c>
      <c r="H20" s="39">
        <f t="shared" si="1"/>
        <v>4</v>
      </c>
      <c r="I20" s="39"/>
      <c r="J20" s="44"/>
      <c r="K20" s="39"/>
    </row>
    <row r="21" spans="1:11">
      <c r="A21" s="36">
        <v>44730</v>
      </c>
      <c r="B21" s="39">
        <v>0</v>
      </c>
      <c r="C21" s="42">
        <v>198.32</v>
      </c>
      <c r="D21" s="42">
        <v>185.64</v>
      </c>
      <c r="E21" s="40"/>
      <c r="F21" s="41"/>
      <c r="G21" s="42">
        <f t="shared" si="0"/>
        <v>12.680000000000007</v>
      </c>
      <c r="H21" s="39">
        <f t="shared" si="1"/>
        <v>0</v>
      </c>
      <c r="I21" s="39"/>
      <c r="J21" s="44"/>
      <c r="K21" s="39"/>
    </row>
    <row r="22" spans="1:11">
      <c r="A22" s="36">
        <v>44731</v>
      </c>
      <c r="B22" s="39">
        <v>0</v>
      </c>
      <c r="C22" s="42">
        <v>238.42</v>
      </c>
      <c r="D22" s="42">
        <v>208.99</v>
      </c>
      <c r="E22" s="40"/>
      <c r="F22" s="41"/>
      <c r="G22" s="42">
        <f t="shared" si="0"/>
        <v>29.429999999999978</v>
      </c>
      <c r="H22" s="39">
        <f t="shared" si="1"/>
        <v>0</v>
      </c>
      <c r="I22" s="39"/>
      <c r="J22" s="39"/>
      <c r="K22" s="39"/>
    </row>
    <row r="23" spans="1:11">
      <c r="A23" s="36">
        <v>44732</v>
      </c>
      <c r="B23" s="39">
        <v>0</v>
      </c>
      <c r="C23" s="42">
        <v>317.77999999999997</v>
      </c>
      <c r="D23" s="42">
        <v>292.69</v>
      </c>
      <c r="E23" s="40"/>
      <c r="F23" s="41"/>
      <c r="G23" s="42">
        <f t="shared" si="0"/>
        <v>25.089999999999975</v>
      </c>
      <c r="H23" s="39">
        <f t="shared" si="1"/>
        <v>0</v>
      </c>
      <c r="I23" s="39"/>
      <c r="J23" s="39"/>
      <c r="K23" s="39"/>
    </row>
    <row r="24" spans="1:11">
      <c r="A24" s="36">
        <v>44733</v>
      </c>
      <c r="B24" s="39">
        <v>0</v>
      </c>
      <c r="C24" s="42">
        <v>358.96999999999997</v>
      </c>
      <c r="D24" s="42">
        <v>318.83</v>
      </c>
      <c r="E24" s="40"/>
      <c r="F24" s="41"/>
      <c r="G24" s="42">
        <f t="shared" si="0"/>
        <v>40.139999999999986</v>
      </c>
      <c r="H24" s="39">
        <f t="shared" si="1"/>
        <v>0</v>
      </c>
      <c r="I24" s="39"/>
      <c r="J24" s="39"/>
      <c r="K24" s="39"/>
    </row>
    <row r="25" spans="1:11">
      <c r="A25" s="36">
        <v>44734</v>
      </c>
      <c r="B25" s="39">
        <v>0</v>
      </c>
      <c r="C25" s="42">
        <v>332.5</v>
      </c>
      <c r="D25" s="42">
        <v>297.08</v>
      </c>
      <c r="E25" s="40"/>
      <c r="F25" s="41"/>
      <c r="G25" s="42">
        <f t="shared" si="0"/>
        <v>35.420000000000016</v>
      </c>
      <c r="H25" s="39">
        <f t="shared" si="1"/>
        <v>0</v>
      </c>
      <c r="I25" s="39"/>
      <c r="J25" s="39"/>
      <c r="K25" s="39"/>
    </row>
    <row r="26" spans="1:11">
      <c r="A26" s="36">
        <v>44735</v>
      </c>
      <c r="B26" s="39">
        <v>0.4</v>
      </c>
      <c r="C26" s="42">
        <v>342.16999999999996</v>
      </c>
      <c r="D26" s="42">
        <v>285.38</v>
      </c>
      <c r="E26" s="40"/>
      <c r="F26" s="41"/>
      <c r="G26" s="42">
        <f t="shared" si="0"/>
        <v>56.789999999999964</v>
      </c>
      <c r="H26" s="39">
        <f t="shared" si="1"/>
        <v>4</v>
      </c>
      <c r="I26" s="39"/>
      <c r="J26" s="44"/>
      <c r="K26" s="39"/>
    </row>
    <row r="27" spans="1:11">
      <c r="A27" s="36">
        <v>44736</v>
      </c>
      <c r="B27" s="39">
        <v>0.2</v>
      </c>
      <c r="C27" s="42">
        <v>252.16</v>
      </c>
      <c r="D27" s="42">
        <v>226.56</v>
      </c>
      <c r="E27" s="40"/>
      <c r="F27" s="41"/>
      <c r="G27" s="42">
        <f t="shared" si="0"/>
        <v>25.599999999999994</v>
      </c>
      <c r="H27" s="39">
        <f t="shared" si="1"/>
        <v>2</v>
      </c>
      <c r="I27" s="39"/>
      <c r="J27" s="44"/>
      <c r="K27" s="39"/>
    </row>
    <row r="28" spans="1:11">
      <c r="A28" s="36">
        <v>44737</v>
      </c>
      <c r="B28" s="39">
        <v>0</v>
      </c>
      <c r="C28" s="42">
        <v>142.92000000000002</v>
      </c>
      <c r="D28" s="42">
        <v>143.38999999999999</v>
      </c>
      <c r="E28" s="40"/>
      <c r="F28" s="41"/>
      <c r="G28" s="42">
        <f t="shared" si="0"/>
        <v>-0.46999999999997044</v>
      </c>
      <c r="H28" s="39">
        <f t="shared" si="1"/>
        <v>0</v>
      </c>
      <c r="I28" s="39"/>
      <c r="J28" s="44"/>
      <c r="K28" s="39"/>
    </row>
    <row r="29" spans="1:11">
      <c r="A29" s="36">
        <v>44738</v>
      </c>
      <c r="B29" s="39">
        <v>0</v>
      </c>
      <c r="C29" s="42">
        <v>219.89999999999998</v>
      </c>
      <c r="D29" s="42">
        <v>176.82</v>
      </c>
      <c r="E29" s="40"/>
      <c r="F29" s="41"/>
      <c r="G29" s="42">
        <f t="shared" si="0"/>
        <v>43.079999999999984</v>
      </c>
      <c r="H29" s="39">
        <f t="shared" si="1"/>
        <v>0</v>
      </c>
      <c r="I29" s="39"/>
      <c r="J29" s="39"/>
      <c r="K29" s="39"/>
    </row>
    <row r="30" spans="1:11">
      <c r="A30" s="36">
        <v>44739</v>
      </c>
      <c r="B30" s="39">
        <v>4</v>
      </c>
      <c r="C30" s="42">
        <v>332.57</v>
      </c>
      <c r="D30" s="42">
        <v>333.82</v>
      </c>
      <c r="E30" s="40"/>
      <c r="F30" s="41"/>
      <c r="G30" s="42">
        <f t="shared" si="0"/>
        <v>-1.25</v>
      </c>
      <c r="H30" s="39">
        <f t="shared" si="1"/>
        <v>40</v>
      </c>
      <c r="I30" s="39"/>
      <c r="J30" s="39"/>
      <c r="K30" s="39"/>
    </row>
    <row r="31" spans="1:11">
      <c r="A31" s="36">
        <v>44740</v>
      </c>
      <c r="B31" s="39">
        <v>1.6</v>
      </c>
      <c r="C31" s="42">
        <v>377.37</v>
      </c>
      <c r="D31" s="42">
        <v>363.56</v>
      </c>
      <c r="E31" s="40"/>
      <c r="F31" s="41"/>
      <c r="G31" s="42">
        <f t="shared" si="0"/>
        <v>13.810000000000002</v>
      </c>
      <c r="H31" s="39">
        <f t="shared" si="1"/>
        <v>16</v>
      </c>
      <c r="I31" s="39"/>
      <c r="J31" s="39"/>
      <c r="K31" s="39"/>
    </row>
    <row r="32" spans="1:11">
      <c r="A32" s="36">
        <v>44741</v>
      </c>
      <c r="B32" s="39">
        <v>2.4</v>
      </c>
      <c r="C32" s="42">
        <v>341.71000000000004</v>
      </c>
      <c r="D32" s="42">
        <v>362.26</v>
      </c>
      <c r="E32" s="40"/>
      <c r="F32" s="41"/>
      <c r="G32" s="42">
        <f t="shared" si="0"/>
        <v>-20.549999999999955</v>
      </c>
      <c r="H32" s="39">
        <f t="shared" si="1"/>
        <v>24</v>
      </c>
      <c r="I32" s="44"/>
      <c r="J32" s="44"/>
      <c r="K32" s="44"/>
    </row>
    <row r="33" spans="1:11">
      <c r="A33" s="36">
        <v>44742</v>
      </c>
      <c r="B33" s="39">
        <v>6.8</v>
      </c>
      <c r="C33" s="42">
        <v>341.53999999999996</v>
      </c>
      <c r="D33" s="42">
        <v>504.51</v>
      </c>
      <c r="E33" s="40"/>
      <c r="F33" s="41"/>
      <c r="G33" s="42">
        <f t="shared" si="0"/>
        <v>-162.97000000000003</v>
      </c>
      <c r="H33" s="39">
        <f t="shared" si="1"/>
        <v>68</v>
      </c>
      <c r="I33" s="44"/>
      <c r="J33" s="44"/>
      <c r="K33" s="44"/>
    </row>
    <row r="34" spans="1:11">
      <c r="A34" s="27"/>
      <c r="B34" s="16"/>
      <c r="C34" s="16"/>
      <c r="D34" s="16"/>
      <c r="E34" s="16"/>
      <c r="F34" s="24"/>
      <c r="G34" s="16"/>
      <c r="H34" s="16"/>
    </row>
    <row r="35" spans="1:11">
      <c r="A35" s="12" t="s">
        <v>11</v>
      </c>
      <c r="B35" s="14">
        <f>SUM(B4:B34)</f>
        <v>43.399999999999991</v>
      </c>
      <c r="C35" s="64">
        <f>SUM(C4:C34)</f>
        <v>9159.8889999999992</v>
      </c>
      <c r="D35" s="64">
        <f>SUM(D4:D34)</f>
        <v>10462.129999999996</v>
      </c>
      <c r="E35" s="19" t="s">
        <v>12</v>
      </c>
      <c r="F35" s="19">
        <f>C35-D35</f>
        <v>-1302.2409999999963</v>
      </c>
    </row>
    <row r="36" spans="1:11">
      <c r="A36" s="12" t="s">
        <v>13</v>
      </c>
      <c r="B36" s="14">
        <f>AVERAGE(B4:B34)</f>
        <v>1.4466666666666663</v>
      </c>
      <c r="C36" s="14">
        <f>AVERAGE(C4:C34)</f>
        <v>305.32963333333333</v>
      </c>
      <c r="D36" s="14">
        <f>AVERAGE(D4:D34)</f>
        <v>348.73766666666654</v>
      </c>
      <c r="E36" s="23"/>
      <c r="F36" s="23"/>
    </row>
    <row r="37" spans="1:11">
      <c r="A37" s="12" t="s">
        <v>14</v>
      </c>
      <c r="B37" s="12">
        <f>MAX(B3:B33)</f>
        <v>13.8</v>
      </c>
      <c r="C37" s="12">
        <f>MAX(C3:C33)</f>
        <v>450.49</v>
      </c>
      <c r="D37" s="12">
        <f>MAX(D3:D33)</f>
        <v>901.19</v>
      </c>
      <c r="E37" s="19"/>
      <c r="F37" s="19"/>
    </row>
    <row r="38" spans="1:11">
      <c r="A38" s="12" t="s">
        <v>15</v>
      </c>
      <c r="B38" s="12">
        <f>MIN(B3:B33)</f>
        <v>0</v>
      </c>
      <c r="C38" s="12">
        <f>MIN(C3:C33)</f>
        <v>142.92000000000002</v>
      </c>
      <c r="D38" s="12">
        <f>MIN(D3:D33)</f>
        <v>143.38999999999999</v>
      </c>
      <c r="E38" s="19"/>
      <c r="F38" s="19"/>
    </row>
  </sheetData>
  <phoneticPr fontId="5" type="noConversion"/>
  <conditionalFormatting sqref="E4:E33">
    <cfRule type="cellIs" dxfId="41" priority="1" stopIfTrue="1" operator="between">
      <formula>40</formula>
      <formula>59.999999</formula>
    </cfRule>
    <cfRule type="cellIs" dxfId="40" priority="2" stopIfTrue="1" operator="between">
      <formula>60</formula>
      <formula>79.999999</formula>
    </cfRule>
    <cfRule type="cellIs" dxfId="39" priority="3" stopIfTrue="1" operator="greaterThanOrEqual">
      <formula>80</formula>
    </cfRule>
  </conditionalFormatting>
  <conditionalFormatting sqref="D4:D33">
    <cfRule type="cellIs" dxfId="38" priority="4" stopIfTrue="1" operator="between">
      <formula>1000</formula>
      <formula>1100</formula>
    </cfRule>
    <cfRule type="cellIs" dxfId="37" priority="5" stopIfTrue="1" operator="between">
      <formula>1001</formula>
      <formula>1300</formula>
    </cfRule>
    <cfRule type="cellIs" dxfId="36" priority="6" stopIfTrue="1" operator="greaterThan">
      <formula>1300</formula>
    </cfRule>
  </conditionalFormatting>
  <pageMargins left="0.75" right="0.75" top="1" bottom="1" header="0.5" footer="0.5"/>
  <pageSetup paperSize="9" orientation="portrait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9"/>
  <sheetViews>
    <sheetView zoomScale="75" workbookViewId="0">
      <selection activeCell="M9" sqref="M9"/>
    </sheetView>
  </sheetViews>
  <sheetFormatPr defaultColWidth="9.140625" defaultRowHeight="15.6"/>
  <cols>
    <col min="1" max="1" width="12.7109375" style="11" customWidth="1"/>
    <col min="2" max="2" width="16.7109375" style="11" customWidth="1"/>
    <col min="3" max="4" width="19.7109375" style="11" customWidth="1"/>
    <col min="5" max="5" width="16.42578125" style="11" bestFit="1" customWidth="1"/>
    <col min="6" max="6" width="16.42578125" style="11" customWidth="1"/>
    <col min="7" max="7" width="12.7109375" style="11" customWidth="1"/>
    <col min="8" max="8" width="14.7109375" style="11" customWidth="1"/>
    <col min="9" max="9" width="14.5703125" style="11" customWidth="1"/>
    <col min="10" max="10" width="19" style="11" bestFit="1" customWidth="1"/>
    <col min="11" max="11" width="15.5703125" style="11" customWidth="1"/>
    <col min="12" max="12" width="10.5703125" style="11" bestFit="1" customWidth="1"/>
    <col min="13" max="16384" width="9.140625" style="11"/>
  </cols>
  <sheetData>
    <row r="1" spans="1:18">
      <c r="A1" s="8" t="s">
        <v>22</v>
      </c>
    </row>
    <row r="3" spans="1:18">
      <c r="A3" s="21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5" t="s">
        <v>7</v>
      </c>
      <c r="H3" s="13" t="s">
        <v>8</v>
      </c>
      <c r="I3" s="12" t="s">
        <v>9</v>
      </c>
      <c r="J3" s="37" t="s">
        <v>10</v>
      </c>
      <c r="K3" s="12" t="s">
        <v>7</v>
      </c>
      <c r="L3" s="16"/>
    </row>
    <row r="4" spans="1:18">
      <c r="A4" s="36">
        <v>44743</v>
      </c>
      <c r="B4" s="39">
        <v>1.8</v>
      </c>
      <c r="C4" s="42">
        <v>309.89999999999998</v>
      </c>
      <c r="D4" s="42">
        <v>349.16</v>
      </c>
      <c r="E4" s="40"/>
      <c r="F4" s="41"/>
      <c r="G4" s="42">
        <f>C4-D4</f>
        <v>-39.260000000000048</v>
      </c>
      <c r="H4" s="39">
        <f>B4*10</f>
        <v>18</v>
      </c>
      <c r="I4" s="39"/>
      <c r="J4" s="46"/>
      <c r="K4" s="39"/>
    </row>
    <row r="5" spans="1:18">
      <c r="A5" s="36">
        <v>44744</v>
      </c>
      <c r="B5" s="39">
        <v>4.4000000000000004</v>
      </c>
      <c r="C5" s="42">
        <v>202.09</v>
      </c>
      <c r="D5" s="42">
        <v>340.98</v>
      </c>
      <c r="E5" s="40"/>
      <c r="F5" s="41"/>
      <c r="G5" s="42">
        <f>C5-D5</f>
        <v>-138.89000000000001</v>
      </c>
      <c r="H5" s="39">
        <f>B5*10</f>
        <v>44</v>
      </c>
      <c r="I5" s="39"/>
      <c r="J5" s="44"/>
      <c r="K5" s="39"/>
      <c r="L5" s="35"/>
      <c r="M5" s="35"/>
      <c r="Q5" s="35"/>
      <c r="R5" s="35"/>
    </row>
    <row r="6" spans="1:18">
      <c r="A6" s="36">
        <v>44745</v>
      </c>
      <c r="B6" s="39">
        <v>1</v>
      </c>
      <c r="C6" s="42">
        <v>218.76</v>
      </c>
      <c r="D6" s="42">
        <v>251.66</v>
      </c>
      <c r="E6" s="40"/>
      <c r="F6" s="41"/>
      <c r="G6" s="42">
        <f>C6-D6</f>
        <v>-32.900000000000006</v>
      </c>
      <c r="H6" s="39">
        <f>B6*10</f>
        <v>10</v>
      </c>
      <c r="I6" s="39"/>
      <c r="J6" s="44"/>
      <c r="K6" s="39"/>
      <c r="L6" s="35"/>
      <c r="M6" s="35"/>
      <c r="Q6" s="35"/>
      <c r="R6" s="35"/>
    </row>
    <row r="7" spans="1:18">
      <c r="A7" s="36">
        <v>44746</v>
      </c>
      <c r="B7" s="39">
        <v>0</v>
      </c>
      <c r="C7" s="42">
        <v>383.89</v>
      </c>
      <c r="D7" s="42">
        <v>377.61</v>
      </c>
      <c r="E7" s="40"/>
      <c r="F7" s="41"/>
      <c r="G7" s="42">
        <f t="shared" ref="G7:G27" si="0">C7-D7</f>
        <v>6.2799999999999727</v>
      </c>
      <c r="H7" s="39">
        <f t="shared" ref="H7:H27" si="1">B7*10</f>
        <v>0</v>
      </c>
      <c r="I7" s="39"/>
      <c r="J7" s="44"/>
      <c r="K7" s="39"/>
      <c r="L7" s="35"/>
      <c r="M7" s="35"/>
    </row>
    <row r="8" spans="1:18">
      <c r="A8" s="36">
        <v>44747</v>
      </c>
      <c r="B8" s="39">
        <v>1</v>
      </c>
      <c r="C8" s="42">
        <v>379.16</v>
      </c>
      <c r="D8" s="42">
        <v>339.27</v>
      </c>
      <c r="E8" s="40"/>
      <c r="F8" s="41"/>
      <c r="G8" s="42">
        <f t="shared" si="0"/>
        <v>39.890000000000043</v>
      </c>
      <c r="H8" s="39">
        <f t="shared" si="1"/>
        <v>10</v>
      </c>
      <c r="I8" s="39"/>
      <c r="J8" s="39"/>
      <c r="K8" s="39"/>
      <c r="L8" s="35"/>
      <c r="M8" s="35"/>
    </row>
    <row r="9" spans="1:18">
      <c r="A9" s="36">
        <v>44748</v>
      </c>
      <c r="B9" s="39">
        <v>0.4</v>
      </c>
      <c r="C9" s="42">
        <v>372.46</v>
      </c>
      <c r="D9" s="42">
        <v>397.56</v>
      </c>
      <c r="E9" s="40"/>
      <c r="F9" s="41"/>
      <c r="G9" s="42">
        <f t="shared" si="0"/>
        <v>-25.100000000000023</v>
      </c>
      <c r="H9" s="39">
        <f t="shared" si="1"/>
        <v>4</v>
      </c>
      <c r="I9" s="39"/>
      <c r="J9" s="39"/>
      <c r="K9" s="39"/>
    </row>
    <row r="10" spans="1:18">
      <c r="A10" s="36">
        <v>44749</v>
      </c>
      <c r="B10" s="39">
        <v>0</v>
      </c>
      <c r="C10" s="42">
        <v>361.23</v>
      </c>
      <c r="D10" s="42">
        <v>334.12</v>
      </c>
      <c r="E10" s="40"/>
      <c r="F10" s="41"/>
      <c r="G10" s="42">
        <f t="shared" si="0"/>
        <v>27.110000000000014</v>
      </c>
      <c r="H10" s="39">
        <f t="shared" si="1"/>
        <v>0</v>
      </c>
      <c r="I10" s="39"/>
      <c r="J10" s="39"/>
      <c r="K10" s="39"/>
    </row>
    <row r="11" spans="1:18">
      <c r="A11" s="36">
        <v>44750</v>
      </c>
      <c r="B11" s="39">
        <v>0</v>
      </c>
      <c r="C11" s="42">
        <v>250.95</v>
      </c>
      <c r="D11" s="42">
        <v>251.15</v>
      </c>
      <c r="E11" s="40"/>
      <c r="F11" s="41"/>
      <c r="G11" s="42">
        <f t="shared" si="0"/>
        <v>-0.20000000000001705</v>
      </c>
      <c r="H11" s="39">
        <f t="shared" si="1"/>
        <v>0</v>
      </c>
      <c r="I11" s="39"/>
      <c r="J11" s="39"/>
      <c r="K11" s="39"/>
    </row>
    <row r="12" spans="1:18">
      <c r="A12" s="36">
        <v>44751</v>
      </c>
      <c r="B12" s="39">
        <v>0</v>
      </c>
      <c r="C12" s="42">
        <v>217.17</v>
      </c>
      <c r="D12" s="42">
        <v>199.39</v>
      </c>
      <c r="E12" s="40"/>
      <c r="F12" s="41"/>
      <c r="G12" s="42">
        <f t="shared" si="0"/>
        <v>17.78</v>
      </c>
      <c r="H12" s="39">
        <f t="shared" si="1"/>
        <v>0</v>
      </c>
      <c r="I12" s="39"/>
      <c r="J12" s="44"/>
      <c r="K12" s="39"/>
    </row>
    <row r="13" spans="1:18">
      <c r="A13" s="36">
        <v>44752</v>
      </c>
      <c r="B13" s="39">
        <v>0</v>
      </c>
      <c r="C13" s="42">
        <v>242.97</v>
      </c>
      <c r="D13" s="42">
        <v>204.3</v>
      </c>
      <c r="E13" s="40"/>
      <c r="F13" s="41"/>
      <c r="G13" s="42">
        <f t="shared" si="0"/>
        <v>38.669999999999987</v>
      </c>
      <c r="H13" s="39">
        <f t="shared" si="1"/>
        <v>0</v>
      </c>
      <c r="I13" s="39"/>
      <c r="J13" s="44"/>
      <c r="K13" s="39"/>
    </row>
    <row r="14" spans="1:18">
      <c r="A14" s="36">
        <v>44753</v>
      </c>
      <c r="B14" s="39">
        <v>0</v>
      </c>
      <c r="C14" s="42">
        <v>335.08000000000004</v>
      </c>
      <c r="D14" s="42">
        <v>265.02</v>
      </c>
      <c r="E14" s="40"/>
      <c r="F14" s="41"/>
      <c r="G14" s="42">
        <f t="shared" si="0"/>
        <v>70.060000000000059</v>
      </c>
      <c r="H14" s="39">
        <f t="shared" si="1"/>
        <v>0</v>
      </c>
      <c r="I14" s="39"/>
      <c r="J14" s="44"/>
      <c r="K14" s="39"/>
    </row>
    <row r="15" spans="1:18">
      <c r="A15" s="36">
        <v>44754</v>
      </c>
      <c r="B15" s="39">
        <v>0</v>
      </c>
      <c r="C15" s="42">
        <v>353.26</v>
      </c>
      <c r="D15" s="42">
        <v>279.39</v>
      </c>
      <c r="E15" s="40"/>
      <c r="F15" s="41"/>
      <c r="G15" s="42">
        <f t="shared" si="0"/>
        <v>73.87</v>
      </c>
      <c r="H15" s="39">
        <f t="shared" si="1"/>
        <v>0</v>
      </c>
      <c r="I15" s="39"/>
      <c r="J15" s="39"/>
      <c r="K15" s="39"/>
    </row>
    <row r="16" spans="1:18">
      <c r="A16" s="36">
        <v>44755</v>
      </c>
      <c r="B16" s="39">
        <v>0</v>
      </c>
      <c r="C16" s="42">
        <v>389.98</v>
      </c>
      <c r="D16" s="42">
        <v>310.75</v>
      </c>
      <c r="E16" s="40"/>
      <c r="F16" s="41"/>
      <c r="G16" s="42">
        <f t="shared" si="0"/>
        <v>79.230000000000018</v>
      </c>
      <c r="H16" s="39">
        <f t="shared" si="1"/>
        <v>0</v>
      </c>
      <c r="I16" s="39"/>
      <c r="J16" s="39"/>
      <c r="K16" s="39"/>
    </row>
    <row r="17" spans="1:16">
      <c r="A17" s="36">
        <v>44756</v>
      </c>
      <c r="B17" s="39">
        <v>0.4</v>
      </c>
      <c r="C17" s="42">
        <v>374.37</v>
      </c>
      <c r="D17" s="42">
        <v>300.12</v>
      </c>
      <c r="E17" s="40"/>
      <c r="F17" s="41"/>
      <c r="G17" s="42">
        <f t="shared" si="0"/>
        <v>74.25</v>
      </c>
      <c r="H17" s="39">
        <f t="shared" si="1"/>
        <v>4</v>
      </c>
      <c r="I17" s="39"/>
      <c r="J17" s="39"/>
      <c r="K17" s="39"/>
    </row>
    <row r="18" spans="1:16">
      <c r="A18" s="36">
        <v>44757</v>
      </c>
      <c r="B18" s="39">
        <v>0</v>
      </c>
      <c r="C18" s="42">
        <v>258.13</v>
      </c>
      <c r="D18" s="42">
        <v>269.19</v>
      </c>
      <c r="E18" s="40"/>
      <c r="F18" s="41"/>
      <c r="G18" s="42">
        <f t="shared" si="0"/>
        <v>-11.060000000000002</v>
      </c>
      <c r="H18" s="39">
        <f t="shared" si="1"/>
        <v>0</v>
      </c>
      <c r="I18" s="39"/>
      <c r="J18" s="39"/>
      <c r="K18" s="39"/>
    </row>
    <row r="19" spans="1:16">
      <c r="A19" s="36">
        <v>44758</v>
      </c>
      <c r="B19" s="39">
        <v>0</v>
      </c>
      <c r="C19" s="42">
        <v>178.75</v>
      </c>
      <c r="D19" s="42">
        <v>159.02000000000001</v>
      </c>
      <c r="E19" s="40"/>
      <c r="F19" s="41"/>
      <c r="G19" s="42">
        <f t="shared" si="0"/>
        <v>19.72999999999999</v>
      </c>
      <c r="H19" s="39">
        <f t="shared" si="1"/>
        <v>0</v>
      </c>
      <c r="I19" s="39"/>
      <c r="J19" s="44"/>
      <c r="K19" s="39"/>
    </row>
    <row r="20" spans="1:16">
      <c r="A20" s="36">
        <v>44759</v>
      </c>
      <c r="B20" s="39">
        <v>0.8</v>
      </c>
      <c r="C20" s="42">
        <v>260.13</v>
      </c>
      <c r="D20" s="42">
        <v>208.17</v>
      </c>
      <c r="E20" s="40"/>
      <c r="F20" s="41"/>
      <c r="G20" s="42">
        <f t="shared" si="0"/>
        <v>51.960000000000008</v>
      </c>
      <c r="H20" s="39">
        <f t="shared" si="1"/>
        <v>8</v>
      </c>
      <c r="I20" s="39"/>
      <c r="J20" s="44"/>
      <c r="K20" s="39"/>
    </row>
    <row r="21" spans="1:16">
      <c r="A21" s="36">
        <v>44760</v>
      </c>
      <c r="B21" s="39">
        <v>0</v>
      </c>
      <c r="C21" s="42">
        <v>358.92</v>
      </c>
      <c r="D21" s="42">
        <v>266.94</v>
      </c>
      <c r="E21" s="40"/>
      <c r="F21" s="41"/>
      <c r="G21" s="42">
        <f t="shared" si="0"/>
        <v>91.980000000000018</v>
      </c>
      <c r="H21" s="39">
        <f t="shared" si="1"/>
        <v>0</v>
      </c>
      <c r="I21" s="39"/>
      <c r="J21" s="44"/>
      <c r="K21" s="39"/>
    </row>
    <row r="22" spans="1:16">
      <c r="A22" s="36">
        <v>44761</v>
      </c>
      <c r="B22" s="39">
        <v>0</v>
      </c>
      <c r="C22" s="42">
        <v>385.71999999999997</v>
      </c>
      <c r="D22" s="42">
        <v>322.23</v>
      </c>
      <c r="E22" s="40"/>
      <c r="F22" s="41"/>
      <c r="G22" s="42">
        <f t="shared" si="0"/>
        <v>63.489999999999952</v>
      </c>
      <c r="H22" s="39">
        <f t="shared" si="1"/>
        <v>0</v>
      </c>
      <c r="I22" s="39"/>
      <c r="J22" s="39"/>
      <c r="K22" s="39"/>
    </row>
    <row r="23" spans="1:16">
      <c r="A23" s="36">
        <v>44762</v>
      </c>
      <c r="B23" s="39">
        <v>0.8</v>
      </c>
      <c r="C23" s="42">
        <v>327.77</v>
      </c>
      <c r="D23" s="42">
        <v>279.16000000000003</v>
      </c>
      <c r="E23" s="40"/>
      <c r="F23" s="41"/>
      <c r="G23" s="42">
        <f t="shared" si="0"/>
        <v>48.609999999999957</v>
      </c>
      <c r="H23" s="39">
        <f t="shared" si="1"/>
        <v>8</v>
      </c>
      <c r="I23" s="39"/>
      <c r="J23" s="39"/>
      <c r="K23" s="39"/>
    </row>
    <row r="24" spans="1:16">
      <c r="A24" s="36">
        <v>44763</v>
      </c>
      <c r="B24" s="39">
        <v>1</v>
      </c>
      <c r="C24" s="42">
        <v>348.15</v>
      </c>
      <c r="D24" s="42">
        <v>327.52</v>
      </c>
      <c r="E24" s="40"/>
      <c r="F24" s="41"/>
      <c r="G24" s="42">
        <f t="shared" si="0"/>
        <v>20.629999999999995</v>
      </c>
      <c r="H24" s="39">
        <f t="shared" si="1"/>
        <v>10</v>
      </c>
      <c r="I24" s="39"/>
      <c r="J24" s="39"/>
      <c r="K24" s="39"/>
    </row>
    <row r="25" spans="1:16">
      <c r="A25" s="36">
        <v>44764</v>
      </c>
      <c r="B25" s="39">
        <v>6.6</v>
      </c>
      <c r="C25" s="42">
        <v>298.78000000000003</v>
      </c>
      <c r="D25" s="42">
        <v>320.36</v>
      </c>
      <c r="E25" s="40"/>
      <c r="F25" s="41"/>
      <c r="G25" s="42">
        <f t="shared" si="0"/>
        <v>-21.579999999999984</v>
      </c>
      <c r="H25" s="39">
        <f t="shared" si="1"/>
        <v>66</v>
      </c>
      <c r="I25" s="39"/>
      <c r="J25" s="39"/>
      <c r="K25" s="39"/>
    </row>
    <row r="26" spans="1:16">
      <c r="A26" s="36">
        <v>44765</v>
      </c>
      <c r="B26" s="39">
        <v>2.6</v>
      </c>
      <c r="C26" s="42">
        <v>239.65</v>
      </c>
      <c r="D26" s="42">
        <v>314.93</v>
      </c>
      <c r="E26" s="40"/>
      <c r="F26" s="41"/>
      <c r="G26" s="42">
        <f t="shared" si="0"/>
        <v>-75.28</v>
      </c>
      <c r="H26" s="39">
        <f t="shared" si="1"/>
        <v>26</v>
      </c>
      <c r="I26" s="39"/>
      <c r="J26" s="44"/>
      <c r="K26" s="39"/>
    </row>
    <row r="27" spans="1:16">
      <c r="A27" s="36">
        <v>44766</v>
      </c>
      <c r="B27" s="39">
        <v>1.8</v>
      </c>
      <c r="C27" s="42">
        <v>248.41</v>
      </c>
      <c r="D27" s="42">
        <v>304.64999999999998</v>
      </c>
      <c r="E27" s="40"/>
      <c r="F27" s="41"/>
      <c r="G27" s="42">
        <f t="shared" si="0"/>
        <v>-56.239999999999981</v>
      </c>
      <c r="H27" s="39">
        <f t="shared" si="1"/>
        <v>18</v>
      </c>
      <c r="I27" s="39"/>
      <c r="J27" s="44"/>
      <c r="K27" s="39"/>
    </row>
    <row r="28" spans="1:16">
      <c r="A28" s="36">
        <v>44767</v>
      </c>
      <c r="B28" s="39">
        <v>5</v>
      </c>
      <c r="C28" s="42">
        <v>358.17</v>
      </c>
      <c r="D28" s="42">
        <v>504.42</v>
      </c>
      <c r="E28" s="40"/>
      <c r="F28" s="41"/>
      <c r="G28" s="42">
        <f t="shared" ref="G28:G34" si="2">C28-D28</f>
        <v>-146.25</v>
      </c>
      <c r="H28" s="39">
        <f t="shared" ref="H28:H34" si="3">B28*10</f>
        <v>50</v>
      </c>
      <c r="I28" s="39"/>
      <c r="J28" s="44"/>
      <c r="K28" s="39"/>
    </row>
    <row r="29" spans="1:16">
      <c r="A29" s="36">
        <v>44768</v>
      </c>
      <c r="B29" s="39">
        <v>2.4</v>
      </c>
      <c r="C29" s="42">
        <v>345.32</v>
      </c>
      <c r="D29" s="42">
        <v>462.99</v>
      </c>
      <c r="E29" s="40"/>
      <c r="F29" s="41"/>
      <c r="G29" s="42">
        <f t="shared" si="2"/>
        <v>-117.67000000000002</v>
      </c>
      <c r="H29" s="39">
        <f t="shared" si="3"/>
        <v>24</v>
      </c>
      <c r="I29" s="39"/>
      <c r="J29" s="39"/>
      <c r="K29" s="39"/>
      <c r="L29" s="20"/>
      <c r="M29" s="20"/>
      <c r="N29" s="20"/>
      <c r="O29" s="20"/>
      <c r="P29" s="20"/>
    </row>
    <row r="30" spans="1:16">
      <c r="A30" s="36">
        <v>44769</v>
      </c>
      <c r="B30" s="39">
        <v>2</v>
      </c>
      <c r="C30" s="42">
        <v>345.93</v>
      </c>
      <c r="D30" s="42">
        <v>377.4</v>
      </c>
      <c r="E30" s="40"/>
      <c r="F30" s="41"/>
      <c r="G30" s="42">
        <f t="shared" si="2"/>
        <v>-31.46999999999997</v>
      </c>
      <c r="H30" s="39">
        <f t="shared" si="3"/>
        <v>20</v>
      </c>
      <c r="I30" s="39"/>
      <c r="J30" s="39"/>
      <c r="K30" s="39"/>
      <c r="L30" s="20"/>
      <c r="M30" s="20"/>
      <c r="N30" s="20"/>
      <c r="O30" s="20"/>
      <c r="P30" s="20"/>
    </row>
    <row r="31" spans="1:16">
      <c r="A31" s="36">
        <v>44770</v>
      </c>
      <c r="B31" s="39">
        <v>1.6</v>
      </c>
      <c r="C31" s="42">
        <v>404.31</v>
      </c>
      <c r="D31" s="42">
        <v>506.16</v>
      </c>
      <c r="E31" s="39"/>
      <c r="F31" s="47"/>
      <c r="G31" s="42">
        <f t="shared" si="2"/>
        <v>-101.85000000000002</v>
      </c>
      <c r="H31" s="39">
        <f t="shared" si="3"/>
        <v>16</v>
      </c>
      <c r="I31" s="39"/>
      <c r="J31" s="39"/>
      <c r="K31" s="39"/>
    </row>
    <row r="32" spans="1:16">
      <c r="A32" s="36">
        <v>44771</v>
      </c>
      <c r="B32" s="39">
        <v>0.6</v>
      </c>
      <c r="C32" s="42">
        <v>405.27</v>
      </c>
      <c r="D32" s="42">
        <v>411.42</v>
      </c>
      <c r="E32" s="45"/>
      <c r="F32" s="47"/>
      <c r="G32" s="42">
        <f t="shared" si="2"/>
        <v>-6.1500000000000341</v>
      </c>
      <c r="H32" s="39">
        <f t="shared" si="3"/>
        <v>6</v>
      </c>
      <c r="I32" s="39"/>
      <c r="J32" s="39"/>
      <c r="K32" s="39"/>
    </row>
    <row r="33" spans="1:11">
      <c r="A33" s="36">
        <v>44772</v>
      </c>
      <c r="B33" s="39">
        <v>5.8</v>
      </c>
      <c r="C33" s="42">
        <v>276.96000000000004</v>
      </c>
      <c r="D33" s="42">
        <v>367.88</v>
      </c>
      <c r="E33" s="45"/>
      <c r="F33" s="47"/>
      <c r="G33" s="42">
        <f t="shared" si="2"/>
        <v>-90.919999999999959</v>
      </c>
      <c r="H33" s="39">
        <f t="shared" si="3"/>
        <v>58</v>
      </c>
      <c r="I33" s="39"/>
      <c r="J33" s="44"/>
      <c r="K33" s="39"/>
    </row>
    <row r="34" spans="1:11">
      <c r="A34" s="36">
        <v>44773</v>
      </c>
      <c r="B34" s="39">
        <v>3.6</v>
      </c>
      <c r="C34" s="42">
        <v>275.63</v>
      </c>
      <c r="D34" s="42">
        <v>513.54</v>
      </c>
      <c r="E34" s="45"/>
      <c r="F34" s="47"/>
      <c r="G34" s="42">
        <f t="shared" si="2"/>
        <v>-237.90999999999997</v>
      </c>
      <c r="H34" s="39">
        <f t="shared" si="3"/>
        <v>36</v>
      </c>
      <c r="I34" s="39"/>
      <c r="J34" s="44"/>
      <c r="K34" s="39"/>
    </row>
    <row r="36" spans="1:11">
      <c r="A36" s="12" t="s">
        <v>11</v>
      </c>
      <c r="B36" s="12">
        <f>SUM(B4:B34)</f>
        <v>43.6</v>
      </c>
      <c r="C36" s="12">
        <f>SUM(C4:C34)</f>
        <v>9707.2699999999986</v>
      </c>
      <c r="D36" s="64">
        <f>SUM(D4:D34)</f>
        <v>10116.459999999999</v>
      </c>
      <c r="E36" s="19" t="s">
        <v>12</v>
      </c>
      <c r="F36" s="19">
        <f>C36-D36</f>
        <v>-409.19000000000051</v>
      </c>
    </row>
    <row r="37" spans="1:11">
      <c r="A37" s="12" t="s">
        <v>13</v>
      </c>
      <c r="B37" s="14">
        <f>AVERAGE(B4:B34)</f>
        <v>1.4064516129032258</v>
      </c>
      <c r="C37" s="14">
        <f>AVERAGE(C4:C34)</f>
        <v>313.1377419354838</v>
      </c>
      <c r="D37" s="14">
        <f>AVERAGE(D4:D34)</f>
        <v>326.33741935483869</v>
      </c>
      <c r="E37" s="23"/>
      <c r="F37" s="23"/>
    </row>
    <row r="38" spans="1:11">
      <c r="A38" s="12" t="s">
        <v>14</v>
      </c>
      <c r="B38" s="12">
        <f>MAX(B4:B34)</f>
        <v>6.6</v>
      </c>
      <c r="C38" s="12">
        <f>MAX(C4:C34)</f>
        <v>405.27</v>
      </c>
      <c r="D38" s="12">
        <f>MAX(D4:D34)</f>
        <v>513.54</v>
      </c>
      <c r="E38" s="19"/>
      <c r="F38" s="19"/>
    </row>
    <row r="39" spans="1:11">
      <c r="A39" s="12" t="s">
        <v>15</v>
      </c>
      <c r="B39" s="12">
        <f>MIN(B4:B34)</f>
        <v>0</v>
      </c>
      <c r="C39" s="12">
        <f>MIN(C4:C34)</f>
        <v>178.75</v>
      </c>
      <c r="D39" s="12">
        <f>MIN(D4:D34)</f>
        <v>159.02000000000001</v>
      </c>
      <c r="E39" s="19"/>
      <c r="F39" s="19"/>
      <c r="I39" s="11">
        <v>20</v>
      </c>
    </row>
  </sheetData>
  <phoneticPr fontId="5" type="noConversion"/>
  <conditionalFormatting sqref="E4:E34">
    <cfRule type="cellIs" dxfId="35" priority="1" stopIfTrue="1" operator="between">
      <formula>40</formula>
      <formula>59.999999</formula>
    </cfRule>
    <cfRule type="cellIs" dxfId="34" priority="2" stopIfTrue="1" operator="between">
      <formula>60</formula>
      <formula>79.999999</formula>
    </cfRule>
    <cfRule type="cellIs" dxfId="33" priority="3" stopIfTrue="1" operator="greaterThanOrEqual">
      <formula>80</formula>
    </cfRule>
  </conditionalFormatting>
  <conditionalFormatting sqref="D4:D34">
    <cfRule type="cellIs" dxfId="32" priority="4" stopIfTrue="1" operator="between">
      <formula>1000</formula>
      <formula>1100</formula>
    </cfRule>
    <cfRule type="cellIs" dxfId="31" priority="5" stopIfTrue="1" operator="between">
      <formula>1001</formula>
      <formula>1300</formula>
    </cfRule>
    <cfRule type="cellIs" dxfId="30" priority="6" stopIfTrue="1" operator="greaterThan">
      <formula>1300</formula>
    </cfRule>
  </conditionalFormatting>
  <pageMargins left="0.75" right="0.75" top="1" bottom="1" header="0.5" footer="0.5"/>
  <pageSetup paperSize="9" scale="54" orientation="portrait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9"/>
  <sheetViews>
    <sheetView zoomScale="75" workbookViewId="0">
      <selection activeCell="E33" sqref="E33"/>
    </sheetView>
  </sheetViews>
  <sheetFormatPr defaultColWidth="9.140625" defaultRowHeight="15.6"/>
  <cols>
    <col min="1" max="1" width="12.7109375" style="11" customWidth="1"/>
    <col min="2" max="2" width="16.7109375" style="11" customWidth="1"/>
    <col min="3" max="4" width="19.7109375" style="11" customWidth="1"/>
    <col min="5" max="6" width="18.42578125" style="11" customWidth="1"/>
    <col min="7" max="7" width="12.7109375" style="11" customWidth="1"/>
    <col min="8" max="8" width="14.7109375" style="11" customWidth="1"/>
    <col min="9" max="9" width="13.85546875" style="11" bestFit="1" customWidth="1"/>
    <col min="10" max="10" width="19" style="11" bestFit="1" customWidth="1"/>
    <col min="11" max="11" width="12.5703125" style="11" bestFit="1" customWidth="1"/>
    <col min="12" max="16384" width="9.140625" style="11"/>
  </cols>
  <sheetData>
    <row r="1" spans="1:16">
      <c r="A1" s="8" t="s">
        <v>23</v>
      </c>
    </row>
    <row r="2" spans="1:16">
      <c r="J2" s="32"/>
    </row>
    <row r="3" spans="1:16">
      <c r="A3" s="21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3" t="s">
        <v>7</v>
      </c>
      <c r="H3" s="13" t="s">
        <v>8</v>
      </c>
      <c r="I3" s="12" t="s">
        <v>9</v>
      </c>
      <c r="J3" s="37" t="s">
        <v>10</v>
      </c>
      <c r="K3" s="12" t="s">
        <v>7</v>
      </c>
    </row>
    <row r="4" spans="1:16">
      <c r="A4" s="18">
        <v>44774</v>
      </c>
      <c r="B4" s="39">
        <v>3.6</v>
      </c>
      <c r="C4" s="42">
        <v>383.63</v>
      </c>
      <c r="D4" s="42">
        <v>515.09</v>
      </c>
      <c r="E4" s="40"/>
      <c r="F4" s="41"/>
      <c r="G4" s="42">
        <f>C4-D4</f>
        <v>-131.46000000000004</v>
      </c>
      <c r="H4" s="39">
        <f>B4*10</f>
        <v>36</v>
      </c>
      <c r="I4" s="39"/>
      <c r="J4" s="46"/>
      <c r="K4" s="39"/>
      <c r="L4" s="20"/>
      <c r="M4" s="20"/>
      <c r="N4" s="20"/>
      <c r="O4" s="20"/>
      <c r="P4" s="20"/>
    </row>
    <row r="5" spans="1:16">
      <c r="A5" s="18">
        <v>44775</v>
      </c>
      <c r="B5" s="39">
        <v>8.1999999999999993</v>
      </c>
      <c r="C5" s="42">
        <v>361.42</v>
      </c>
      <c r="D5" s="42">
        <v>809.82</v>
      </c>
      <c r="E5" s="40"/>
      <c r="F5" s="41"/>
      <c r="G5" s="42">
        <f t="shared" ref="G5:G34" si="0">C5-D5</f>
        <v>-448.40000000000003</v>
      </c>
      <c r="H5" s="39">
        <f t="shared" ref="H5:H34" si="1">B5*10</f>
        <v>82</v>
      </c>
      <c r="I5" s="39"/>
      <c r="J5" s="44"/>
      <c r="K5" s="39"/>
      <c r="L5" s="20"/>
      <c r="M5" s="20"/>
      <c r="N5" s="20"/>
      <c r="O5" s="20"/>
      <c r="P5" s="20"/>
    </row>
    <row r="6" spans="1:16">
      <c r="A6" s="18">
        <v>44776</v>
      </c>
      <c r="B6" s="39">
        <v>5.6</v>
      </c>
      <c r="C6" s="42">
        <v>396.77</v>
      </c>
      <c r="D6" s="42">
        <v>731.36</v>
      </c>
      <c r="E6" s="40"/>
      <c r="F6" s="41"/>
      <c r="G6" s="42">
        <f t="shared" si="0"/>
        <v>-334.59000000000003</v>
      </c>
      <c r="H6" s="39">
        <f t="shared" si="1"/>
        <v>56</v>
      </c>
      <c r="I6" s="39"/>
      <c r="J6" s="44"/>
      <c r="K6" s="39"/>
    </row>
    <row r="7" spans="1:16">
      <c r="A7" s="18">
        <v>44777</v>
      </c>
      <c r="B7" s="39">
        <v>0.2</v>
      </c>
      <c r="C7" s="42">
        <v>445.47</v>
      </c>
      <c r="D7" s="42">
        <v>548.02</v>
      </c>
      <c r="E7" s="40"/>
      <c r="F7" s="41"/>
      <c r="G7" s="42">
        <f t="shared" si="0"/>
        <v>-102.54999999999995</v>
      </c>
      <c r="H7" s="39">
        <f t="shared" si="1"/>
        <v>2</v>
      </c>
      <c r="I7" s="39"/>
      <c r="J7" s="44"/>
      <c r="K7" s="39"/>
    </row>
    <row r="8" spans="1:16">
      <c r="A8" s="18">
        <v>44778</v>
      </c>
      <c r="B8" s="39">
        <v>2.4</v>
      </c>
      <c r="C8" s="42">
        <v>380.34999999999997</v>
      </c>
      <c r="D8" s="42">
        <v>476.01</v>
      </c>
      <c r="E8" s="40"/>
      <c r="F8" s="41"/>
      <c r="G8" s="42">
        <f t="shared" si="0"/>
        <v>-95.660000000000025</v>
      </c>
      <c r="H8" s="39">
        <f t="shared" si="1"/>
        <v>24</v>
      </c>
      <c r="I8" s="39"/>
      <c r="J8" s="39"/>
      <c r="K8" s="39"/>
    </row>
    <row r="9" spans="1:16">
      <c r="A9" s="18">
        <v>44779</v>
      </c>
      <c r="B9" s="39">
        <v>0</v>
      </c>
      <c r="C9" s="42">
        <v>272.71000000000004</v>
      </c>
      <c r="D9" s="42">
        <v>315.13</v>
      </c>
      <c r="E9" s="40"/>
      <c r="F9" s="41"/>
      <c r="G9" s="42">
        <f t="shared" si="0"/>
        <v>-42.419999999999959</v>
      </c>
      <c r="H9" s="39">
        <f t="shared" si="1"/>
        <v>0</v>
      </c>
      <c r="I9" s="39"/>
      <c r="J9" s="39"/>
      <c r="K9" s="39"/>
    </row>
    <row r="10" spans="1:16">
      <c r="A10" s="18">
        <v>44780</v>
      </c>
      <c r="B10" s="39">
        <v>0</v>
      </c>
      <c r="C10" s="42">
        <v>310.09000000000003</v>
      </c>
      <c r="D10" s="42">
        <v>321.89</v>
      </c>
      <c r="E10" s="40"/>
      <c r="F10" s="41"/>
      <c r="G10" s="42">
        <f t="shared" si="0"/>
        <v>-11.799999999999955</v>
      </c>
      <c r="H10" s="39">
        <f t="shared" si="1"/>
        <v>0</v>
      </c>
      <c r="I10" s="39"/>
      <c r="J10" s="39"/>
      <c r="K10" s="39"/>
    </row>
    <row r="11" spans="1:16">
      <c r="A11" s="18">
        <v>44781</v>
      </c>
      <c r="B11" s="39">
        <v>0</v>
      </c>
      <c r="C11" s="42">
        <v>447.31</v>
      </c>
      <c r="D11" s="42">
        <v>437.67</v>
      </c>
      <c r="E11" s="40"/>
      <c r="F11" s="41"/>
      <c r="G11" s="42">
        <f t="shared" si="0"/>
        <v>9.6399999999999864</v>
      </c>
      <c r="H11" s="39">
        <f t="shared" si="1"/>
        <v>0</v>
      </c>
      <c r="I11" s="39"/>
      <c r="J11" s="39"/>
      <c r="K11" s="39"/>
    </row>
    <row r="12" spans="1:16">
      <c r="A12" s="18">
        <v>44782</v>
      </c>
      <c r="B12" s="39">
        <v>0</v>
      </c>
      <c r="C12" s="42">
        <v>422.15999999999997</v>
      </c>
      <c r="D12" s="42">
        <v>410.6</v>
      </c>
      <c r="E12" s="40"/>
      <c r="F12" s="41"/>
      <c r="G12" s="42">
        <f t="shared" si="0"/>
        <v>11.559999999999945</v>
      </c>
      <c r="H12" s="39">
        <f t="shared" si="1"/>
        <v>0</v>
      </c>
      <c r="I12" s="39"/>
      <c r="J12" s="44"/>
      <c r="K12" s="39"/>
    </row>
    <row r="13" spans="1:16">
      <c r="A13" s="18">
        <v>44783</v>
      </c>
      <c r="B13" s="39">
        <v>0</v>
      </c>
      <c r="C13" s="42">
        <v>451.07</v>
      </c>
      <c r="D13" s="42">
        <v>436.2</v>
      </c>
      <c r="E13" s="40"/>
      <c r="F13" s="41"/>
      <c r="G13" s="42">
        <f t="shared" si="0"/>
        <v>14.870000000000005</v>
      </c>
      <c r="H13" s="39">
        <f t="shared" si="1"/>
        <v>0</v>
      </c>
      <c r="I13" s="39"/>
      <c r="J13" s="44"/>
      <c r="K13" s="39"/>
    </row>
    <row r="14" spans="1:16">
      <c r="A14" s="18">
        <v>44784</v>
      </c>
      <c r="B14" s="39">
        <v>0</v>
      </c>
      <c r="C14" s="42">
        <v>501.44</v>
      </c>
      <c r="D14" s="42">
        <v>454.98</v>
      </c>
      <c r="E14" s="40"/>
      <c r="F14" s="41"/>
      <c r="G14" s="42">
        <f t="shared" si="0"/>
        <v>46.45999999999998</v>
      </c>
      <c r="H14" s="39">
        <f t="shared" si="1"/>
        <v>0</v>
      </c>
      <c r="I14" s="39"/>
      <c r="J14" s="44"/>
      <c r="K14" s="39"/>
    </row>
    <row r="15" spans="1:16">
      <c r="A15" s="18">
        <v>44785</v>
      </c>
      <c r="B15" s="39">
        <v>0</v>
      </c>
      <c r="C15" s="42">
        <v>404.96000000000004</v>
      </c>
      <c r="D15" s="42">
        <v>355.95</v>
      </c>
      <c r="E15" s="40"/>
      <c r="F15" s="41"/>
      <c r="G15" s="42">
        <f t="shared" si="0"/>
        <v>49.010000000000048</v>
      </c>
      <c r="H15" s="39">
        <f t="shared" si="1"/>
        <v>0</v>
      </c>
      <c r="I15" s="39"/>
      <c r="J15" s="39"/>
      <c r="K15" s="39"/>
    </row>
    <row r="16" spans="1:16">
      <c r="A16" s="18">
        <v>44786</v>
      </c>
      <c r="B16" s="39">
        <v>0</v>
      </c>
      <c r="C16" s="42">
        <v>292.71000000000004</v>
      </c>
      <c r="D16" s="42">
        <v>243.31</v>
      </c>
      <c r="E16" s="40"/>
      <c r="F16" s="41"/>
      <c r="G16" s="42">
        <f t="shared" si="0"/>
        <v>49.400000000000034</v>
      </c>
      <c r="H16" s="39">
        <f t="shared" si="1"/>
        <v>0</v>
      </c>
      <c r="I16" s="39"/>
      <c r="J16" s="39"/>
      <c r="K16" s="39"/>
    </row>
    <row r="17" spans="1:11">
      <c r="A17" s="18">
        <v>44787</v>
      </c>
      <c r="B17" s="39">
        <v>0</v>
      </c>
      <c r="C17" s="42">
        <v>365.28</v>
      </c>
      <c r="D17" s="42">
        <v>309.45999999999998</v>
      </c>
      <c r="E17" s="40"/>
      <c r="F17" s="41"/>
      <c r="G17" s="42">
        <f t="shared" si="0"/>
        <v>55.819999999999993</v>
      </c>
      <c r="H17" s="39">
        <f t="shared" si="1"/>
        <v>0</v>
      </c>
      <c r="I17" s="39"/>
      <c r="J17" s="39"/>
      <c r="K17" s="39"/>
    </row>
    <row r="18" spans="1:11">
      <c r="A18" s="18">
        <v>44788</v>
      </c>
      <c r="B18" s="39">
        <v>0.4</v>
      </c>
      <c r="C18" s="42">
        <v>531.46</v>
      </c>
      <c r="D18" s="42">
        <v>502.78</v>
      </c>
      <c r="E18" s="40"/>
      <c r="F18" s="41"/>
      <c r="G18" s="42">
        <f t="shared" si="0"/>
        <v>28.680000000000064</v>
      </c>
      <c r="H18" s="39">
        <f t="shared" si="1"/>
        <v>4</v>
      </c>
      <c r="I18" s="39"/>
      <c r="J18" s="39"/>
      <c r="K18" s="39"/>
    </row>
    <row r="19" spans="1:11">
      <c r="A19" s="18">
        <v>44789</v>
      </c>
      <c r="B19" s="39">
        <v>0.4</v>
      </c>
      <c r="C19" s="42">
        <v>575.57999999999993</v>
      </c>
      <c r="D19" s="42">
        <v>499.81</v>
      </c>
      <c r="E19" s="40"/>
      <c r="F19" s="41"/>
      <c r="G19" s="42">
        <f t="shared" si="0"/>
        <v>75.769999999999925</v>
      </c>
      <c r="H19" s="39">
        <f t="shared" si="1"/>
        <v>4</v>
      </c>
      <c r="I19" s="39"/>
      <c r="J19" s="44"/>
      <c r="K19" s="39"/>
    </row>
    <row r="20" spans="1:11">
      <c r="A20" s="18">
        <v>44790</v>
      </c>
      <c r="B20" s="39">
        <v>0</v>
      </c>
      <c r="C20" s="42">
        <v>628.54</v>
      </c>
      <c r="D20" s="42">
        <v>516.67999999999995</v>
      </c>
      <c r="E20" s="40"/>
      <c r="F20" s="41"/>
      <c r="G20" s="42">
        <f t="shared" si="0"/>
        <v>111.86000000000001</v>
      </c>
      <c r="H20" s="39">
        <f t="shared" si="1"/>
        <v>0</v>
      </c>
      <c r="I20" s="39"/>
      <c r="J20" s="44"/>
      <c r="K20" s="39"/>
    </row>
    <row r="21" spans="1:11">
      <c r="A21" s="18">
        <v>44791</v>
      </c>
      <c r="B21" s="39">
        <v>0</v>
      </c>
      <c r="C21" s="42">
        <v>492.14</v>
      </c>
      <c r="D21" s="42">
        <v>437.6</v>
      </c>
      <c r="E21" s="40"/>
      <c r="F21" s="41"/>
      <c r="G21" s="42">
        <f t="shared" si="0"/>
        <v>54.539999999999964</v>
      </c>
      <c r="H21" s="39">
        <f t="shared" si="1"/>
        <v>0</v>
      </c>
      <c r="I21" s="39"/>
      <c r="J21" s="44"/>
      <c r="K21" s="39"/>
    </row>
    <row r="22" spans="1:11">
      <c r="A22" s="18">
        <v>44792</v>
      </c>
      <c r="B22" s="39">
        <v>0</v>
      </c>
      <c r="C22" s="42">
        <v>431.77</v>
      </c>
      <c r="D22" s="42">
        <v>362.49</v>
      </c>
      <c r="E22" s="40"/>
      <c r="F22" s="41"/>
      <c r="G22" s="42">
        <f t="shared" si="0"/>
        <v>69.279999999999973</v>
      </c>
      <c r="H22" s="39">
        <f t="shared" si="1"/>
        <v>0</v>
      </c>
      <c r="I22" s="39"/>
      <c r="J22" s="39"/>
      <c r="K22" s="39"/>
    </row>
    <row r="23" spans="1:11">
      <c r="A23" s="18">
        <v>44793</v>
      </c>
      <c r="B23" s="39">
        <v>8.8000000000000007</v>
      </c>
      <c r="C23" s="42">
        <v>349.02</v>
      </c>
      <c r="D23" s="42">
        <v>381.86</v>
      </c>
      <c r="E23" s="40"/>
      <c r="F23" s="41"/>
      <c r="G23" s="42">
        <f t="shared" si="0"/>
        <v>-32.840000000000032</v>
      </c>
      <c r="H23" s="39">
        <f t="shared" si="1"/>
        <v>88</v>
      </c>
      <c r="I23" s="39"/>
      <c r="J23" s="39"/>
      <c r="K23" s="39"/>
    </row>
    <row r="24" spans="1:11">
      <c r="A24" s="18">
        <v>44794</v>
      </c>
      <c r="B24" s="39">
        <v>0.6</v>
      </c>
      <c r="C24" s="42">
        <v>312.61</v>
      </c>
      <c r="D24" s="42">
        <v>359.15</v>
      </c>
      <c r="E24" s="40"/>
      <c r="F24" s="41"/>
      <c r="G24" s="42">
        <f t="shared" si="0"/>
        <v>-46.539999999999964</v>
      </c>
      <c r="H24" s="39">
        <f t="shared" si="1"/>
        <v>6</v>
      </c>
      <c r="I24" s="39"/>
      <c r="J24" s="39"/>
      <c r="K24" s="39"/>
    </row>
    <row r="25" spans="1:11">
      <c r="A25" s="18">
        <v>44795</v>
      </c>
      <c r="B25" s="39">
        <v>10.6</v>
      </c>
      <c r="C25" s="42">
        <v>488.3</v>
      </c>
      <c r="D25" s="42">
        <v>679.91</v>
      </c>
      <c r="E25" s="40"/>
      <c r="F25" s="41"/>
      <c r="G25" s="42">
        <f t="shared" si="0"/>
        <v>-191.60999999999996</v>
      </c>
      <c r="H25" s="39">
        <f t="shared" si="1"/>
        <v>106</v>
      </c>
      <c r="I25" s="39"/>
      <c r="J25" s="39"/>
      <c r="K25" s="39"/>
    </row>
    <row r="26" spans="1:11">
      <c r="A26" s="18">
        <v>44796</v>
      </c>
      <c r="B26" s="39">
        <v>0</v>
      </c>
      <c r="C26" s="42">
        <v>495.6</v>
      </c>
      <c r="D26" s="42">
        <v>592.57000000000005</v>
      </c>
      <c r="E26" s="40"/>
      <c r="F26" s="41"/>
      <c r="G26" s="42">
        <f t="shared" si="0"/>
        <v>-96.970000000000027</v>
      </c>
      <c r="H26" s="39">
        <f t="shared" si="1"/>
        <v>0</v>
      </c>
      <c r="I26" s="39"/>
      <c r="J26" s="44"/>
      <c r="K26" s="39"/>
    </row>
    <row r="27" spans="1:11">
      <c r="A27" s="18">
        <v>44797</v>
      </c>
      <c r="B27" s="39">
        <v>1.4</v>
      </c>
      <c r="C27" s="42">
        <v>500.87</v>
      </c>
      <c r="D27" s="42">
        <v>551.79</v>
      </c>
      <c r="E27" s="40"/>
      <c r="F27" s="41"/>
      <c r="G27" s="42">
        <f t="shared" si="0"/>
        <v>-50.919999999999959</v>
      </c>
      <c r="H27" s="39">
        <f t="shared" si="1"/>
        <v>14</v>
      </c>
      <c r="I27" s="39"/>
      <c r="J27" s="44"/>
      <c r="K27" s="39"/>
    </row>
    <row r="28" spans="1:11">
      <c r="A28" s="18">
        <v>44798</v>
      </c>
      <c r="B28" s="39">
        <v>0</v>
      </c>
      <c r="C28" s="42">
        <v>491.1</v>
      </c>
      <c r="D28" s="42">
        <v>464.46</v>
      </c>
      <c r="E28" s="40"/>
      <c r="F28" s="41"/>
      <c r="G28" s="42">
        <f t="shared" si="0"/>
        <v>26.640000000000043</v>
      </c>
      <c r="H28" s="39">
        <f t="shared" si="1"/>
        <v>0</v>
      </c>
      <c r="I28" s="39"/>
      <c r="J28" s="44"/>
      <c r="K28" s="39"/>
    </row>
    <row r="29" spans="1:11">
      <c r="A29" s="18">
        <v>44799</v>
      </c>
      <c r="B29" s="39">
        <v>0.4</v>
      </c>
      <c r="C29" s="42">
        <v>418.37</v>
      </c>
      <c r="D29" s="42">
        <v>353.77</v>
      </c>
      <c r="E29" s="40"/>
      <c r="F29" s="41"/>
      <c r="G29" s="42">
        <f t="shared" si="0"/>
        <v>64.600000000000023</v>
      </c>
      <c r="H29" s="39">
        <f t="shared" si="1"/>
        <v>4</v>
      </c>
      <c r="I29" s="39"/>
      <c r="J29" s="39"/>
      <c r="K29" s="39"/>
    </row>
    <row r="30" spans="1:11">
      <c r="A30" s="18">
        <v>44800</v>
      </c>
      <c r="B30" s="39">
        <v>0</v>
      </c>
      <c r="C30" s="42">
        <v>278.49</v>
      </c>
      <c r="D30" s="42">
        <v>276.61</v>
      </c>
      <c r="E30" s="40"/>
      <c r="F30" s="41"/>
      <c r="G30" s="42">
        <f t="shared" si="0"/>
        <v>1.8799999999999955</v>
      </c>
      <c r="H30" s="39">
        <f t="shared" si="1"/>
        <v>0</v>
      </c>
      <c r="I30" s="39"/>
      <c r="J30" s="39"/>
      <c r="K30" s="39"/>
    </row>
    <row r="31" spans="1:11">
      <c r="A31" s="18">
        <v>44801</v>
      </c>
      <c r="B31" s="39">
        <v>0.2</v>
      </c>
      <c r="C31" s="42">
        <v>346.89</v>
      </c>
      <c r="D31" s="42">
        <v>317.52999999999997</v>
      </c>
      <c r="E31" s="40"/>
      <c r="F31" s="41"/>
      <c r="G31" s="42">
        <f t="shared" si="0"/>
        <v>29.360000000000014</v>
      </c>
      <c r="H31" s="39">
        <f t="shared" si="1"/>
        <v>2</v>
      </c>
      <c r="I31" s="39"/>
      <c r="J31" s="39"/>
      <c r="K31" s="39"/>
    </row>
    <row r="32" spans="1:11">
      <c r="A32" s="18">
        <v>44802</v>
      </c>
      <c r="B32" s="39">
        <v>0</v>
      </c>
      <c r="C32" s="42">
        <v>414.33</v>
      </c>
      <c r="D32" s="42">
        <v>389.52</v>
      </c>
      <c r="E32" s="40"/>
      <c r="F32" s="41"/>
      <c r="G32" s="42">
        <f t="shared" si="0"/>
        <v>24.810000000000002</v>
      </c>
      <c r="H32" s="39">
        <f t="shared" si="1"/>
        <v>0</v>
      </c>
      <c r="I32" s="44"/>
      <c r="J32" s="44"/>
      <c r="K32" s="44"/>
    </row>
    <row r="33" spans="1:11">
      <c r="A33" s="18">
        <v>44803</v>
      </c>
      <c r="B33" s="39">
        <v>0</v>
      </c>
      <c r="C33" s="42">
        <v>528.73</v>
      </c>
      <c r="D33" s="42">
        <v>454</v>
      </c>
      <c r="E33" s="40"/>
      <c r="F33" s="41"/>
      <c r="G33" s="42">
        <f t="shared" si="0"/>
        <v>74.730000000000018</v>
      </c>
      <c r="H33" s="39">
        <f t="shared" si="1"/>
        <v>0</v>
      </c>
      <c r="I33" s="44"/>
      <c r="J33" s="44"/>
      <c r="K33" s="44"/>
    </row>
    <row r="34" spans="1:11">
      <c r="A34" s="18">
        <v>44804</v>
      </c>
      <c r="B34" s="39">
        <v>0</v>
      </c>
      <c r="C34" s="42">
        <v>582.48</v>
      </c>
      <c r="D34" s="42">
        <v>517.4</v>
      </c>
      <c r="E34" s="40"/>
      <c r="F34" s="41"/>
      <c r="G34" s="42">
        <f t="shared" si="0"/>
        <v>65.080000000000041</v>
      </c>
      <c r="H34" s="39">
        <f t="shared" si="1"/>
        <v>0</v>
      </c>
      <c r="I34" s="44"/>
      <c r="J34" s="44"/>
      <c r="K34" s="44"/>
    </row>
    <row r="35" spans="1:11">
      <c r="A35" s="44"/>
    </row>
    <row r="36" spans="1:11">
      <c r="A36" s="12" t="s">
        <v>11</v>
      </c>
      <c r="B36" s="12">
        <f>SUM(B4:B34)</f>
        <v>42.8</v>
      </c>
      <c r="C36" s="64">
        <f>SUM(C4:C34)</f>
        <v>13301.650000000001</v>
      </c>
      <c r="D36" s="12">
        <f>SUM(D4:D34)</f>
        <v>14023.420000000002</v>
      </c>
      <c r="E36" s="19" t="s">
        <v>12</v>
      </c>
      <c r="F36" s="19">
        <f>C36-D36</f>
        <v>-721.77000000000044</v>
      </c>
    </row>
    <row r="37" spans="1:11">
      <c r="A37" s="12" t="s">
        <v>13</v>
      </c>
      <c r="B37" s="14">
        <f>AVERAGE(B4:B34)</f>
        <v>1.3806451612903226</v>
      </c>
      <c r="C37" s="14">
        <f>AVERAGE(C4:C34)</f>
        <v>429.08548387096778</v>
      </c>
      <c r="D37" s="14">
        <f>AVERAGE(D4:D34)</f>
        <v>452.36838709677426</v>
      </c>
      <c r="E37" s="23"/>
      <c r="F37" s="23"/>
    </row>
    <row r="38" spans="1:11">
      <c r="A38" s="12" t="s">
        <v>14</v>
      </c>
      <c r="B38" s="12">
        <f>MAX(B4:B34)</f>
        <v>10.6</v>
      </c>
      <c r="C38" s="12">
        <f>MAX(C4:C34)</f>
        <v>628.54</v>
      </c>
      <c r="D38" s="12">
        <f>MAX(D4:D34)</f>
        <v>809.82</v>
      </c>
      <c r="E38" s="19"/>
      <c r="F38" s="19"/>
    </row>
    <row r="39" spans="1:11">
      <c r="A39" s="12" t="s">
        <v>15</v>
      </c>
      <c r="B39" s="12">
        <f>MIN(B4:B34)</f>
        <v>0</v>
      </c>
      <c r="C39" s="12">
        <f>MIN(C4:C34)</f>
        <v>272.71000000000004</v>
      </c>
      <c r="D39" s="12">
        <f>MIN(D4:D34)</f>
        <v>243.31</v>
      </c>
      <c r="E39" s="19"/>
      <c r="F39" s="19"/>
    </row>
  </sheetData>
  <phoneticPr fontId="5" type="noConversion"/>
  <conditionalFormatting sqref="E4:E34">
    <cfRule type="cellIs" dxfId="29" priority="1" stopIfTrue="1" operator="between">
      <formula>40</formula>
      <formula>59.999999</formula>
    </cfRule>
    <cfRule type="cellIs" dxfId="28" priority="2" stopIfTrue="1" operator="between">
      <formula>60</formula>
      <formula>79.999999</formula>
    </cfRule>
    <cfRule type="cellIs" dxfId="27" priority="3" stopIfTrue="1" operator="greaterThanOrEqual">
      <formula>80</formula>
    </cfRule>
  </conditionalFormatting>
  <conditionalFormatting sqref="D4:D34">
    <cfRule type="cellIs" dxfId="26" priority="4" stopIfTrue="1" operator="between">
      <formula>1000</formula>
      <formula>1100</formula>
    </cfRule>
    <cfRule type="cellIs" dxfId="25" priority="5" stopIfTrue="1" operator="between">
      <formula>1001</formula>
      <formula>1300</formula>
    </cfRule>
    <cfRule type="cellIs" dxfId="24" priority="6" stopIfTrue="1" operator="greaterThan">
      <formula>1300</formula>
    </cfRule>
  </conditionalFormatting>
  <pageMargins left="0.75" right="0.75" top="1" bottom="1" header="0.5" footer="0.5"/>
  <pageSetup paperSize="9" scale="80" orientation="landscape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8"/>
  <sheetViews>
    <sheetView topLeftCell="A22" zoomScale="75" workbookViewId="0">
      <selection activeCell="F38" sqref="F38"/>
    </sheetView>
  </sheetViews>
  <sheetFormatPr defaultColWidth="9.140625" defaultRowHeight="15.6"/>
  <cols>
    <col min="1" max="1" width="14.85546875" style="11" customWidth="1"/>
    <col min="2" max="2" width="16.7109375" style="11" customWidth="1"/>
    <col min="3" max="4" width="19.7109375" style="11" customWidth="1"/>
    <col min="5" max="5" width="16.42578125" style="11" bestFit="1" customWidth="1"/>
    <col min="6" max="6" width="16.42578125" style="11" customWidth="1"/>
    <col min="7" max="7" width="12.7109375" style="11" customWidth="1"/>
    <col min="8" max="8" width="14.7109375" style="11" customWidth="1"/>
    <col min="9" max="9" width="13.85546875" style="11" bestFit="1" customWidth="1"/>
    <col min="10" max="10" width="19" style="11" bestFit="1" customWidth="1"/>
    <col min="11" max="11" width="12.5703125" style="11" bestFit="1" customWidth="1"/>
    <col min="12" max="12" width="9.28515625" style="11" bestFit="1" customWidth="1"/>
    <col min="13" max="20" width="9.140625" style="11"/>
    <col min="21" max="21" width="8.85546875" style="11" customWidth="1"/>
    <col min="22" max="16384" width="9.140625" style="11"/>
  </cols>
  <sheetData>
    <row r="1" spans="1:14">
      <c r="A1" s="8" t="s">
        <v>24</v>
      </c>
    </row>
    <row r="3" spans="1:14">
      <c r="A3" s="21" t="s">
        <v>1</v>
      </c>
      <c r="B3" s="49" t="s">
        <v>2</v>
      </c>
      <c r="C3" s="51" t="s">
        <v>3</v>
      </c>
      <c r="D3" s="50" t="s">
        <v>4</v>
      </c>
      <c r="E3" s="50" t="s">
        <v>5</v>
      </c>
      <c r="F3" s="50" t="s">
        <v>6</v>
      </c>
      <c r="G3" s="15" t="s">
        <v>7</v>
      </c>
      <c r="H3" s="13" t="s">
        <v>8</v>
      </c>
      <c r="I3" s="12" t="s">
        <v>9</v>
      </c>
      <c r="J3" s="37" t="s">
        <v>10</v>
      </c>
      <c r="K3" s="12" t="s">
        <v>7</v>
      </c>
    </row>
    <row r="4" spans="1:14">
      <c r="A4" s="18">
        <v>44805</v>
      </c>
      <c r="B4" s="38">
        <v>0</v>
      </c>
      <c r="C4" s="69">
        <v>632.71</v>
      </c>
      <c r="D4" s="42">
        <v>575.48</v>
      </c>
      <c r="E4" s="40"/>
      <c r="F4" s="41"/>
      <c r="G4" s="42">
        <f>C4-D4</f>
        <v>57.230000000000018</v>
      </c>
      <c r="H4" s="39">
        <f>B4*10</f>
        <v>0</v>
      </c>
      <c r="I4" s="39"/>
      <c r="J4" s="46"/>
      <c r="K4" s="39"/>
      <c r="N4" s="11">
        <v>200.68</v>
      </c>
    </row>
    <row r="5" spans="1:14">
      <c r="A5" s="18">
        <v>44806</v>
      </c>
      <c r="B5" s="38">
        <v>0</v>
      </c>
      <c r="C5" s="69">
        <v>568.88</v>
      </c>
      <c r="D5" s="42">
        <v>509.6</v>
      </c>
      <c r="E5" s="40"/>
      <c r="F5" s="41"/>
      <c r="G5" s="42">
        <f t="shared" ref="G5:G33" si="0">C5-D5</f>
        <v>59.279999999999973</v>
      </c>
      <c r="H5" s="39">
        <f t="shared" ref="H5:H34" si="1">B5*10</f>
        <v>0</v>
      </c>
      <c r="I5" s="39"/>
      <c r="J5" s="44"/>
      <c r="K5" s="39"/>
      <c r="N5" s="11">
        <v>389.57000000000005</v>
      </c>
    </row>
    <row r="6" spans="1:14">
      <c r="A6" s="18">
        <v>44807</v>
      </c>
      <c r="B6" s="38">
        <v>0</v>
      </c>
      <c r="C6" s="69">
        <v>346.75</v>
      </c>
      <c r="D6" s="42">
        <v>288.14</v>
      </c>
      <c r="E6" s="40"/>
      <c r="F6" s="41"/>
      <c r="G6" s="42">
        <f t="shared" si="0"/>
        <v>58.610000000000014</v>
      </c>
      <c r="H6" s="39">
        <f t="shared" si="1"/>
        <v>0</v>
      </c>
      <c r="I6" s="39"/>
      <c r="J6" s="44"/>
      <c r="K6" s="39"/>
      <c r="N6" s="11">
        <v>455.7</v>
      </c>
    </row>
    <row r="7" spans="1:14">
      <c r="A7" s="18">
        <v>44808</v>
      </c>
      <c r="B7" s="38">
        <v>0.2</v>
      </c>
      <c r="C7" s="69">
        <v>416.68</v>
      </c>
      <c r="D7" s="42">
        <v>386.49</v>
      </c>
      <c r="E7" s="40"/>
      <c r="F7" s="41"/>
      <c r="G7" s="42">
        <f t="shared" si="0"/>
        <v>30.189999999999998</v>
      </c>
      <c r="H7" s="39">
        <f t="shared" si="1"/>
        <v>2</v>
      </c>
      <c r="I7" s="39"/>
      <c r="J7" s="44"/>
      <c r="K7" s="39"/>
      <c r="N7" s="11">
        <v>440.43999999999994</v>
      </c>
    </row>
    <row r="8" spans="1:14">
      <c r="A8" s="18">
        <v>44809</v>
      </c>
      <c r="B8" s="38">
        <v>0.4</v>
      </c>
      <c r="C8" s="69">
        <v>607.72</v>
      </c>
      <c r="D8" s="42">
        <v>640.94000000000005</v>
      </c>
      <c r="E8" s="40"/>
      <c r="F8" s="41"/>
      <c r="G8" s="42">
        <f t="shared" si="0"/>
        <v>-33.220000000000027</v>
      </c>
      <c r="H8" s="39">
        <f t="shared" si="1"/>
        <v>4</v>
      </c>
      <c r="I8" s="39"/>
      <c r="J8" s="39"/>
      <c r="K8" s="39"/>
      <c r="N8" s="11">
        <v>432.16999999999996</v>
      </c>
    </row>
    <row r="9" spans="1:14">
      <c r="A9" s="18">
        <v>44810</v>
      </c>
      <c r="B9" s="38">
        <v>0</v>
      </c>
      <c r="C9" s="69">
        <v>611.05999999999995</v>
      </c>
      <c r="D9" s="42">
        <v>775.63</v>
      </c>
      <c r="E9" s="40"/>
      <c r="F9" s="41"/>
      <c r="G9" s="42">
        <f t="shared" si="0"/>
        <v>-164.57000000000005</v>
      </c>
      <c r="H9" s="39">
        <f t="shared" si="1"/>
        <v>0</v>
      </c>
      <c r="I9" s="39"/>
      <c r="J9" s="39"/>
      <c r="K9" s="39"/>
      <c r="N9" s="11">
        <v>363.34000000000003</v>
      </c>
    </row>
    <row r="10" spans="1:14">
      <c r="A10" s="18">
        <v>44811</v>
      </c>
      <c r="B10" s="38">
        <v>2.2000000000000002</v>
      </c>
      <c r="C10" s="69">
        <v>695.19</v>
      </c>
      <c r="D10" s="42">
        <v>859.53</v>
      </c>
      <c r="E10" s="40"/>
      <c r="F10" s="41"/>
      <c r="G10" s="42">
        <f t="shared" si="0"/>
        <v>-164.33999999999992</v>
      </c>
      <c r="H10" s="39">
        <f t="shared" si="1"/>
        <v>22</v>
      </c>
      <c r="I10" s="39"/>
      <c r="J10" s="39"/>
      <c r="K10" s="39"/>
      <c r="N10" s="11">
        <v>201.77999999999997</v>
      </c>
    </row>
    <row r="11" spans="1:14">
      <c r="A11" s="18">
        <v>44812</v>
      </c>
      <c r="B11" s="38">
        <v>0</v>
      </c>
      <c r="C11" s="69">
        <v>568.84</v>
      </c>
      <c r="D11" s="42">
        <v>713.01</v>
      </c>
      <c r="E11" s="40"/>
      <c r="F11" s="41"/>
      <c r="G11" s="42">
        <f t="shared" si="0"/>
        <v>-144.16999999999996</v>
      </c>
      <c r="H11" s="39">
        <f t="shared" si="1"/>
        <v>0</v>
      </c>
      <c r="I11" s="39"/>
      <c r="J11" s="39"/>
      <c r="K11" s="39"/>
      <c r="N11" s="11">
        <v>234.69</v>
      </c>
    </row>
    <row r="12" spans="1:14">
      <c r="A12" s="18">
        <v>44813</v>
      </c>
      <c r="B12" s="38">
        <v>0.2</v>
      </c>
      <c r="C12" s="69">
        <v>515.11</v>
      </c>
      <c r="D12" s="42">
        <v>551.15</v>
      </c>
      <c r="E12" s="40"/>
      <c r="F12" s="41"/>
      <c r="G12" s="42">
        <f t="shared" si="0"/>
        <v>-36.039999999999964</v>
      </c>
      <c r="H12" s="39">
        <f t="shared" si="1"/>
        <v>2</v>
      </c>
      <c r="I12" s="39"/>
      <c r="J12" s="44"/>
      <c r="K12" s="39"/>
      <c r="N12" s="11">
        <v>388.64</v>
      </c>
    </row>
    <row r="13" spans="1:14">
      <c r="A13" s="18">
        <v>44814</v>
      </c>
      <c r="B13" s="38">
        <v>0</v>
      </c>
      <c r="C13" s="69">
        <v>337.88</v>
      </c>
      <c r="D13" s="42">
        <v>330.36</v>
      </c>
      <c r="E13" s="40"/>
      <c r="F13" s="41"/>
      <c r="G13" s="42">
        <f t="shared" si="0"/>
        <v>7.5199999999999818</v>
      </c>
      <c r="H13" s="39">
        <f t="shared" si="1"/>
        <v>0</v>
      </c>
      <c r="I13" s="39"/>
      <c r="J13" s="44"/>
      <c r="K13" s="39"/>
      <c r="N13" s="11">
        <v>446.02</v>
      </c>
    </row>
    <row r="14" spans="1:14">
      <c r="A14" s="18">
        <v>44815</v>
      </c>
      <c r="B14" s="38">
        <v>0.2</v>
      </c>
      <c r="C14" s="69">
        <v>435.93</v>
      </c>
      <c r="D14" s="42">
        <v>474.55</v>
      </c>
      <c r="E14" s="40"/>
      <c r="F14" s="41"/>
      <c r="G14" s="42">
        <f t="shared" si="0"/>
        <v>-38.620000000000005</v>
      </c>
      <c r="H14" s="39">
        <f t="shared" si="1"/>
        <v>2</v>
      </c>
      <c r="I14" s="39"/>
      <c r="J14" s="44"/>
      <c r="K14" s="39"/>
      <c r="N14" s="11">
        <v>452.84999999999997</v>
      </c>
    </row>
    <row r="15" spans="1:14">
      <c r="A15" s="18">
        <v>44816</v>
      </c>
      <c r="B15" s="38">
        <v>0</v>
      </c>
      <c r="C15" s="69">
        <v>546.01</v>
      </c>
      <c r="D15" s="42">
        <v>782.71</v>
      </c>
      <c r="E15" s="40"/>
      <c r="F15" s="41"/>
      <c r="G15" s="42">
        <f t="shared" si="0"/>
        <v>-236.70000000000005</v>
      </c>
      <c r="H15" s="39">
        <f t="shared" si="1"/>
        <v>0</v>
      </c>
      <c r="I15" s="39"/>
      <c r="J15" s="39"/>
      <c r="K15" s="39"/>
      <c r="N15" s="11">
        <v>427.55</v>
      </c>
    </row>
    <row r="16" spans="1:14">
      <c r="A16" s="18">
        <v>44817</v>
      </c>
      <c r="B16" s="38">
        <v>0</v>
      </c>
      <c r="C16" s="69">
        <v>553.46</v>
      </c>
      <c r="D16" s="42">
        <v>646.01</v>
      </c>
      <c r="E16" s="40"/>
      <c r="F16" s="41"/>
      <c r="G16" s="42">
        <f t="shared" si="0"/>
        <v>-92.549999999999955</v>
      </c>
      <c r="H16" s="39">
        <f t="shared" si="1"/>
        <v>0</v>
      </c>
      <c r="I16" s="39"/>
      <c r="J16" s="39"/>
      <c r="K16" s="39"/>
      <c r="N16" s="11">
        <v>347.14</v>
      </c>
    </row>
    <row r="17" spans="1:14">
      <c r="A17" s="18">
        <v>44818</v>
      </c>
      <c r="B17" s="38">
        <v>0</v>
      </c>
      <c r="C17" s="69">
        <v>499.74</v>
      </c>
      <c r="D17" s="42">
        <v>468.99</v>
      </c>
      <c r="E17" s="40"/>
      <c r="F17" s="41"/>
      <c r="G17" s="39">
        <f t="shared" si="0"/>
        <v>30.75</v>
      </c>
      <c r="H17" s="39">
        <f t="shared" si="1"/>
        <v>0</v>
      </c>
      <c r="I17" s="39"/>
      <c r="J17" s="39"/>
      <c r="K17" s="39"/>
      <c r="N17" s="11">
        <v>227.26999999999998</v>
      </c>
    </row>
    <row r="18" spans="1:14">
      <c r="A18" s="18">
        <v>44819</v>
      </c>
      <c r="B18" s="38">
        <v>0</v>
      </c>
      <c r="C18" s="69">
        <v>529.32000000000005</v>
      </c>
      <c r="D18" s="42">
        <v>384.41</v>
      </c>
      <c r="E18" s="40"/>
      <c r="F18" s="41"/>
      <c r="G18" s="39">
        <f t="shared" si="0"/>
        <v>144.91000000000003</v>
      </c>
      <c r="H18" s="39">
        <f t="shared" si="1"/>
        <v>0</v>
      </c>
      <c r="I18" s="39"/>
      <c r="J18" s="39"/>
      <c r="K18" s="39"/>
      <c r="N18" s="11">
        <v>222.98000000000002</v>
      </c>
    </row>
    <row r="19" spans="1:14">
      <c r="A19" s="18">
        <v>44820</v>
      </c>
      <c r="B19" s="38">
        <v>0</v>
      </c>
      <c r="C19" s="69">
        <v>434.01</v>
      </c>
      <c r="D19" s="42">
        <v>346</v>
      </c>
      <c r="E19" s="40"/>
      <c r="F19" s="41"/>
      <c r="G19" s="39">
        <f t="shared" si="0"/>
        <v>88.009999999999991</v>
      </c>
      <c r="H19" s="39">
        <f t="shared" si="1"/>
        <v>0</v>
      </c>
      <c r="I19" s="39"/>
      <c r="J19" s="44"/>
      <c r="K19" s="39"/>
      <c r="N19" s="11">
        <v>390.88300000000004</v>
      </c>
    </row>
    <row r="20" spans="1:14">
      <c r="A20" s="18">
        <v>44821</v>
      </c>
      <c r="B20" s="38">
        <v>0</v>
      </c>
      <c r="C20" s="69">
        <v>320.15999999999997</v>
      </c>
      <c r="D20" s="42">
        <v>245.26</v>
      </c>
      <c r="E20" s="40"/>
      <c r="F20" s="41"/>
      <c r="G20" s="39">
        <f t="shared" si="0"/>
        <v>74.899999999999977</v>
      </c>
      <c r="H20" s="39">
        <f t="shared" si="1"/>
        <v>0</v>
      </c>
      <c r="I20" s="39"/>
      <c r="J20" s="44"/>
      <c r="K20" s="39"/>
      <c r="N20" s="11">
        <v>410.89</v>
      </c>
    </row>
    <row r="21" spans="1:14">
      <c r="A21" s="18">
        <v>44822</v>
      </c>
      <c r="B21" s="38">
        <v>0.2</v>
      </c>
      <c r="C21" s="69">
        <v>430.88</v>
      </c>
      <c r="D21" s="42">
        <v>338.07</v>
      </c>
      <c r="E21" s="40"/>
      <c r="F21" s="41"/>
      <c r="G21" s="39">
        <f t="shared" si="0"/>
        <v>92.81</v>
      </c>
      <c r="H21" s="39">
        <f t="shared" si="1"/>
        <v>2</v>
      </c>
      <c r="I21" s="39"/>
      <c r="J21" s="44"/>
      <c r="K21" s="39"/>
      <c r="N21" s="11">
        <v>425.9</v>
      </c>
    </row>
    <row r="22" spans="1:14">
      <c r="A22" s="18">
        <v>44823</v>
      </c>
      <c r="B22" s="38">
        <v>0</v>
      </c>
      <c r="C22" s="69">
        <v>297.18</v>
      </c>
      <c r="D22" s="42">
        <v>253.99</v>
      </c>
      <c r="E22" s="40"/>
      <c r="F22" s="41"/>
      <c r="G22" s="39">
        <f t="shared" si="0"/>
        <v>43.19</v>
      </c>
      <c r="H22" s="39">
        <f t="shared" si="1"/>
        <v>0</v>
      </c>
      <c r="I22" s="39"/>
      <c r="J22" s="39"/>
      <c r="K22" s="39"/>
      <c r="N22" s="11">
        <v>386.33</v>
      </c>
    </row>
    <row r="23" spans="1:14">
      <c r="A23" s="18">
        <v>44824</v>
      </c>
      <c r="B23" s="38">
        <v>0</v>
      </c>
      <c r="C23" s="69">
        <v>495.31000000000006</v>
      </c>
      <c r="D23" s="42">
        <v>434.38</v>
      </c>
      <c r="E23" s="40"/>
      <c r="F23" s="41"/>
      <c r="G23" s="39">
        <f t="shared" si="0"/>
        <v>60.930000000000064</v>
      </c>
      <c r="H23" s="39">
        <f t="shared" si="1"/>
        <v>0</v>
      </c>
      <c r="I23" s="39"/>
      <c r="J23" s="39"/>
      <c r="K23" s="39"/>
      <c r="N23" s="11">
        <v>320.95</v>
      </c>
    </row>
    <row r="24" spans="1:14">
      <c r="A24" s="18">
        <v>44825</v>
      </c>
      <c r="B24" s="38">
        <v>0</v>
      </c>
      <c r="C24" s="69">
        <v>504.13</v>
      </c>
      <c r="D24" s="42">
        <v>442.18</v>
      </c>
      <c r="E24" s="40"/>
      <c r="F24" s="41"/>
      <c r="G24" s="39">
        <f t="shared" si="0"/>
        <v>61.949999999999989</v>
      </c>
      <c r="H24" s="39">
        <f t="shared" si="1"/>
        <v>0</v>
      </c>
      <c r="I24" s="39"/>
      <c r="J24" s="39"/>
      <c r="K24" s="39"/>
      <c r="N24" s="11">
        <v>226.26</v>
      </c>
    </row>
    <row r="25" spans="1:14">
      <c r="A25" s="18">
        <v>44826</v>
      </c>
      <c r="B25" s="38">
        <v>3.6</v>
      </c>
      <c r="C25" s="69">
        <v>555.14</v>
      </c>
      <c r="D25" s="42">
        <v>474.96</v>
      </c>
      <c r="E25" s="40"/>
      <c r="F25" s="41"/>
      <c r="G25" s="39">
        <f t="shared" si="0"/>
        <v>80.180000000000007</v>
      </c>
      <c r="H25" s="39">
        <f t="shared" si="1"/>
        <v>36</v>
      </c>
      <c r="I25" s="39"/>
      <c r="J25" s="39"/>
      <c r="K25" s="39"/>
      <c r="N25" s="11">
        <v>208.64999999999998</v>
      </c>
    </row>
    <row r="26" spans="1:14">
      <c r="A26" s="18">
        <v>44827</v>
      </c>
      <c r="B26" s="38">
        <v>0.2</v>
      </c>
      <c r="C26" s="69">
        <v>508.87</v>
      </c>
      <c r="D26" s="42">
        <v>436.11</v>
      </c>
      <c r="E26" s="40"/>
      <c r="F26" s="41"/>
      <c r="G26" s="39">
        <f t="shared" si="0"/>
        <v>72.759999999999991</v>
      </c>
      <c r="H26" s="39">
        <f t="shared" si="1"/>
        <v>2</v>
      </c>
      <c r="I26" s="39"/>
      <c r="J26" s="44"/>
      <c r="K26" s="39"/>
      <c r="N26" s="11">
        <v>405.85</v>
      </c>
    </row>
    <row r="27" spans="1:14">
      <c r="A27" s="18">
        <v>44828</v>
      </c>
      <c r="B27" s="38">
        <v>0</v>
      </c>
      <c r="C27" s="69">
        <v>330.94</v>
      </c>
      <c r="D27" s="42">
        <v>275.99</v>
      </c>
      <c r="E27" s="40"/>
      <c r="F27" s="41"/>
      <c r="G27" s="39">
        <f t="shared" si="0"/>
        <v>54.949999999999989</v>
      </c>
      <c r="H27" s="39">
        <f t="shared" si="1"/>
        <v>0</v>
      </c>
      <c r="I27" s="39"/>
      <c r="J27" s="44"/>
      <c r="K27" s="39"/>
      <c r="N27" s="11">
        <v>394.24</v>
      </c>
    </row>
    <row r="28" spans="1:14">
      <c r="A28" s="18">
        <v>44829</v>
      </c>
      <c r="B28" s="38">
        <v>3.8</v>
      </c>
      <c r="C28" s="69">
        <v>314.69</v>
      </c>
      <c r="D28" s="42">
        <v>369.35</v>
      </c>
      <c r="E28" s="40"/>
      <c r="F28" s="41"/>
      <c r="G28" s="39">
        <f t="shared" si="0"/>
        <v>-54.660000000000025</v>
      </c>
      <c r="H28" s="39">
        <f t="shared" si="1"/>
        <v>38</v>
      </c>
      <c r="I28" s="39"/>
      <c r="J28" s="44"/>
      <c r="K28" s="39"/>
      <c r="N28" s="11">
        <v>446.18</v>
      </c>
    </row>
    <row r="29" spans="1:14">
      <c r="A29" s="18">
        <v>44830</v>
      </c>
      <c r="B29" s="38">
        <v>2.2000000000000002</v>
      </c>
      <c r="C29" s="69">
        <v>654.23</v>
      </c>
      <c r="D29" s="42">
        <v>614.96</v>
      </c>
      <c r="E29" s="40"/>
      <c r="F29" s="41"/>
      <c r="G29" s="39">
        <f t="shared" si="0"/>
        <v>39.269999999999982</v>
      </c>
      <c r="H29" s="39">
        <f t="shared" si="1"/>
        <v>22</v>
      </c>
      <c r="I29" s="39"/>
      <c r="J29" s="39"/>
      <c r="K29" s="39"/>
      <c r="N29" s="11">
        <v>440.78999999999996</v>
      </c>
    </row>
    <row r="30" spans="1:14">
      <c r="A30" s="18">
        <v>44831</v>
      </c>
      <c r="B30" s="38">
        <v>0.4</v>
      </c>
      <c r="C30" s="69">
        <v>587.02</v>
      </c>
      <c r="D30" s="42">
        <v>540.55999999999995</v>
      </c>
      <c r="E30" s="40"/>
      <c r="F30" s="41"/>
      <c r="G30" s="39">
        <f t="shared" si="0"/>
        <v>46.460000000000036</v>
      </c>
      <c r="H30" s="39">
        <f t="shared" si="1"/>
        <v>4</v>
      </c>
      <c r="I30" s="39"/>
      <c r="J30" s="39"/>
      <c r="K30" s="39"/>
      <c r="N30" s="11">
        <v>349.1</v>
      </c>
    </row>
    <row r="31" spans="1:14">
      <c r="A31" s="18">
        <v>44832</v>
      </c>
      <c r="B31" s="38">
        <v>3.8</v>
      </c>
      <c r="C31" s="69">
        <v>499.49</v>
      </c>
      <c r="D31" s="42">
        <v>495.25</v>
      </c>
      <c r="E31" s="40"/>
      <c r="F31" s="41"/>
      <c r="G31" s="39">
        <f t="shared" si="0"/>
        <v>4.2400000000000091</v>
      </c>
      <c r="H31" s="39">
        <f t="shared" si="1"/>
        <v>38</v>
      </c>
      <c r="I31" s="39"/>
      <c r="J31" s="39"/>
      <c r="K31" s="39"/>
      <c r="N31" s="11">
        <v>229.32999999999998</v>
      </c>
    </row>
    <row r="32" spans="1:14">
      <c r="A32" s="18">
        <v>44833</v>
      </c>
      <c r="B32" s="38">
        <v>0</v>
      </c>
      <c r="C32" s="69">
        <v>493.99</v>
      </c>
      <c r="D32" s="42">
        <v>477.74</v>
      </c>
      <c r="E32" s="40"/>
      <c r="F32" s="41"/>
      <c r="G32" s="39">
        <f t="shared" si="0"/>
        <v>16.25</v>
      </c>
      <c r="H32" s="39">
        <f t="shared" si="1"/>
        <v>0</v>
      </c>
      <c r="I32" s="44"/>
      <c r="J32" s="44"/>
      <c r="K32" s="44"/>
      <c r="N32" s="11">
        <v>205.21999999999997</v>
      </c>
    </row>
    <row r="33" spans="1:14">
      <c r="A33" s="27">
        <v>44834</v>
      </c>
      <c r="B33" s="38">
        <v>5</v>
      </c>
      <c r="C33" s="69">
        <v>441.30999999999995</v>
      </c>
      <c r="D33" s="42">
        <v>864.67</v>
      </c>
      <c r="E33" s="40"/>
      <c r="F33" s="41"/>
      <c r="G33" s="39">
        <f t="shared" si="0"/>
        <v>-423.36</v>
      </c>
      <c r="H33" s="39">
        <f t="shared" si="1"/>
        <v>50</v>
      </c>
      <c r="I33" s="44"/>
      <c r="J33" s="44"/>
      <c r="K33" s="44"/>
      <c r="N33" s="11">
        <v>353.97</v>
      </c>
    </row>
    <row r="34" spans="1:14">
      <c r="A34" s="17"/>
      <c r="C34" s="16"/>
      <c r="D34" s="16"/>
      <c r="E34" s="16"/>
      <c r="F34" s="16"/>
      <c r="G34" s="25"/>
      <c r="H34" s="26">
        <f t="shared" si="1"/>
        <v>0</v>
      </c>
    </row>
    <row r="35" spans="1:14">
      <c r="A35" s="12" t="s">
        <v>11</v>
      </c>
      <c r="B35" s="12">
        <f>SUM(B4:B34)</f>
        <v>22.4</v>
      </c>
      <c r="C35" s="64">
        <f>SUM(C4:C34)</f>
        <v>14732.629999999997</v>
      </c>
      <c r="D35" s="12">
        <f>SUM(D4:D34)</f>
        <v>14996.47</v>
      </c>
      <c r="E35" s="19" t="s">
        <v>12</v>
      </c>
      <c r="F35" s="19">
        <f>C35-D35</f>
        <v>-263.84000000000196</v>
      </c>
    </row>
    <row r="36" spans="1:14">
      <c r="A36" s="12" t="s">
        <v>13</v>
      </c>
      <c r="B36" s="14">
        <f>AVERAGE(B4:B34)</f>
        <v>0.74666666666666659</v>
      </c>
      <c r="C36" s="14">
        <f>AVERAGE(C4:C34)</f>
        <v>491.08766666666656</v>
      </c>
      <c r="D36" s="14">
        <f>AVERAGE(D4:D34)</f>
        <v>499.88233333333329</v>
      </c>
      <c r="E36" s="23"/>
      <c r="F36" s="23"/>
    </row>
    <row r="37" spans="1:14">
      <c r="A37" s="12" t="s">
        <v>14</v>
      </c>
      <c r="B37" s="12">
        <f>MAX(B3:B33)</f>
        <v>5</v>
      </c>
      <c r="C37" s="12">
        <f>MAX(C3:C33)</f>
        <v>695.19</v>
      </c>
      <c r="D37" s="12">
        <f>MAX(D3:D33)</f>
        <v>864.67</v>
      </c>
      <c r="E37" s="19"/>
      <c r="F37" s="19"/>
    </row>
    <row r="38" spans="1:14">
      <c r="A38" s="12" t="s">
        <v>15</v>
      </c>
      <c r="B38" s="12">
        <f>MIN(B3:B33)</f>
        <v>0</v>
      </c>
      <c r="C38" s="12">
        <f>MIN(C3:C33)</f>
        <v>297.18</v>
      </c>
      <c r="D38" s="12">
        <f>MIN(D3:D33)</f>
        <v>245.26</v>
      </c>
      <c r="E38" s="19"/>
      <c r="F38" s="19"/>
    </row>
  </sheetData>
  <phoneticPr fontId="5" type="noConversion"/>
  <conditionalFormatting sqref="E4:E33">
    <cfRule type="cellIs" dxfId="23" priority="1" stopIfTrue="1" operator="between">
      <formula>40</formula>
      <formula>59.999999</formula>
    </cfRule>
    <cfRule type="cellIs" dxfId="22" priority="2" stopIfTrue="1" operator="between">
      <formula>60</formula>
      <formula>79.999999</formula>
    </cfRule>
    <cfRule type="cellIs" dxfId="21" priority="3" stopIfTrue="1" operator="greaterThanOrEqual">
      <formula>80</formula>
    </cfRule>
  </conditionalFormatting>
  <conditionalFormatting sqref="D4:D33">
    <cfRule type="cellIs" dxfId="20" priority="4" stopIfTrue="1" operator="between">
      <formula>1000</formula>
      <formula>1100</formula>
    </cfRule>
    <cfRule type="cellIs" dxfId="19" priority="5" stopIfTrue="1" operator="between">
      <formula>1001</formula>
      <formula>1300</formula>
    </cfRule>
    <cfRule type="cellIs" dxfId="18" priority="6" stopIfTrue="1" operator="greaterThan">
      <formula>1300</formula>
    </cfRule>
  </conditionalFormatting>
  <pageMargins left="0.75" right="0.75" top="1" bottom="1" header="0.5" footer="0.5"/>
  <pageSetup paperSize="9" scale="83" orientation="landscape" r:id="rId1"/>
  <headerFooter differentOddEven="1" differentFirst="1" alignWithMargins="0">
    <oddHeader xml:space="preserve">&amp;C&amp;"tahoma,Bold"&amp;8BAE SYSTEMS PROPRIETARY&amp;"Microsoft Sans Serif,Regular"&amp;8
&amp;"tahoma,Bold"&amp;8
</oddHeader>
    <oddFooter xml:space="preserve">&amp;C
</oddFooter>
    <evenHeader xml:space="preserve">&amp;C&amp;"tahoma,Bold"&amp;8BAE SYSTEMS PROPRIETARY&amp;"Microsoft Sans Serif,Regular"&amp;8
&amp;"tahoma,Bold"&amp;8
</evenHeader>
    <evenFooter xml:space="preserve">&amp;C
</evenFooter>
    <firstHeader xml:space="preserve">&amp;C&amp;"tahoma,Bold"&amp;8BAE SYSTEMS PROPRIETARY&amp;"Microsoft Sans Serif,Regular"&amp;8
&amp;"tahoma,Bold"&amp;8
</firstHeader>
    <firstFooter xml:space="preserve">&amp;C
</first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>
  <LongProp xmlns="" name="TaxCatchAll"><![CDATA[526;#Water ＆ Wastewater|aca0bc9c-6b2e-4485-b6cd-840802b789a7;#521;#Trade Effluent|e7f850ae-0624-4e65-84ec-8b908b04a807;#143;#Metrics|4592c7af-f602-4dc4-82b6-df8d596dbc3b;#5;#1 Not Export Controlled|01381a82-b382-44e9-8eaa-b4f757ec5969;#88;#Samlesbury|35028d3c-a02f-4348-9697-1912bbc0590f;#87;#Non Project Specific|c2c3908d-3101-4a2b-802e-12605cfab53f;#1;#SHP6|63248d1b-c66a-473e-a591-9fcf6e135fbc]]></LongProp>
</Lo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D79BE554BA5FA4C855D1235E340D070" ma:contentTypeVersion="48" ma:contentTypeDescription="Create a new document." ma:contentTypeScope="" ma:versionID="f1042701037ef956eedddc55ef19fe3b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78dbe001-c251-4e73-ac7d-a437e8f0ea50" targetNamespace="http://schemas.microsoft.com/office/2006/metadata/properties" ma:root="true" ma:fieldsID="a26ec219fd99187ce2f6cd30a84b6b69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78dbe001-c251-4e73-ac7d-a437e8f0ea5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  <xsd:element ref="ns6:MediaServiceSearchProperties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be001-c251-4e73-ac7d-a437e8f0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65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181</Value>
      <Value>12</Value>
      <Value>10</Value>
      <Value>9</Value>
      <Value>38</Value>
    </TaxCatchAll>
    <EAReceivedDate xmlns="eebef177-55b5-4448-a5fb-28ea454417ee">2023-11-02T00:00:00+00:00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epr-bv0414iv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BV0414IV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BAE SYSTEMS LIMITED</Customer_x002f_OperatorName>
    <lcf76f155ced4ddcb4097134ff3c332f xmlns="78dbe001-c251-4e73-ac7d-a437e8f0ea50">
      <Terms xmlns="http://schemas.microsoft.com/office/infopath/2007/PartnerControls"/>
    </lcf76f155ced4ddcb4097134ff3c332f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2023-11-02T00:00:00+00:00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_Flow_SignoffStatus xmlns="78dbe001-c251-4e73-ac7d-a437e8f0ea50" xsi:nil="true"/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BB2 7LF</FacilityAddressPostcode>
    <ExternalAuthor xmlns="eebef177-55b5-4448-a5fb-28ea454417ee">Operator</ExternalAuthor>
    <SiteName xmlns="eebef177-55b5-4448-a5fb-28ea454417ee">Samlesbury Aerodrome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Samlesbury Aerodrome  Myerscough Road  Balderstone   Lancashire    BB2 7LF</FacilityAddress>
  </documentManagement>
</p:properties>
</file>

<file path=customXml/itemProps1.xml><?xml version="1.0" encoding="utf-8"?>
<ds:datastoreItem xmlns:ds="http://schemas.openxmlformats.org/officeDocument/2006/customXml" ds:itemID="{373DB720-AC62-4EE9-AB9E-67286531595F}"/>
</file>

<file path=customXml/itemProps2.xml><?xml version="1.0" encoding="utf-8"?>
<ds:datastoreItem xmlns:ds="http://schemas.openxmlformats.org/officeDocument/2006/customXml" ds:itemID="{A5C05C21-9D3A-4669-BDDA-C5BBB955BD96}"/>
</file>

<file path=customXml/itemProps3.xml><?xml version="1.0" encoding="utf-8"?>
<ds:datastoreItem xmlns:ds="http://schemas.openxmlformats.org/officeDocument/2006/customXml" ds:itemID="{194CFAA5-9269-4B7B-98A1-77DBB241FF99}"/>
</file>

<file path=customXml/itemProps4.xml><?xml version="1.0" encoding="utf-8"?>
<ds:datastoreItem xmlns:ds="http://schemas.openxmlformats.org/officeDocument/2006/customXml" ds:itemID="{5FBF7A8A-E3DB-44BD-8078-F78794776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CSC Computer Sciences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Samlesbury Water Foul and Rainfall data</dc:title>
  <dc:subject/>
  <dc:creator>Seb Cuzzupe</dc:creator>
  <cp:keywords>water consumption; Foul drainage; rainfall</cp:keywords>
  <dc:description>Spreadsheet detailing daily incoming site water in, wastewater out and rainfall for Samlesbury site</dc:description>
  <cp:lastModifiedBy/>
  <cp:revision/>
  <dcterms:created xsi:type="dcterms:W3CDTF">2003-02-05T16:53:17Z</dcterms:created>
  <dcterms:modified xsi:type="dcterms:W3CDTF">2024-04-16T15:18:30Z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5bc2c4782954ea2bcbe7d755a85cf54">
    <vt:lpwstr>No|efa7798b-51c9-4e69-a98e-c074ad352a93</vt:lpwstr>
  </property>
  <property fmtid="{D5CDD505-2E9C-101B-9397-08002B2CF9AE}" pid="3" name="pdb1e7f324db47138f3548b1fb265155">
    <vt:lpwstr>5.5 Manage Sites and Facilities|d3ccc84f-d15d-4f0a-aaee-d326083e3646</vt:lpwstr>
  </property>
  <property fmtid="{D5CDD505-2E9C-101B-9397-08002B2CF9AE}" pid="4" name="_dlc_DocId">
    <vt:lpwstr>F70YU7-6YE8-YVP-XX</vt:lpwstr>
  </property>
  <property fmtid="{D5CDD505-2E9C-101B-9397-08002B2CF9AE}" pid="5" name="_dlc_DocIdItemGuid">
    <vt:lpwstr>9baba8e2-4e40-4f97-8168-4fb751065874</vt:lpwstr>
  </property>
  <property fmtid="{D5CDD505-2E9C-101B-9397-08002B2CF9AE}" pid="6" name="_dlc_DocIdUrl">
    <vt:lpwstr>https://shp6.greenlnk.net/sites/2204CMIS06/_layouts/15/DocIdRedir.aspx?ID=F70YU7-6YE8-YVP-XX, F70YU7-6YE8-YVP-XX</vt:lpwstr>
  </property>
  <property fmtid="{D5CDD505-2E9C-101B-9397-08002B2CF9AE}" pid="7" name="TaxKeywordTaxHTField">
    <vt:lpwstr>rainfall|ebd7cbe5-5fba-4795-807f-0de6118a42b9;Foul drainage|cb738a3a-e259-4b1f-add8-96357a6d5c3c;water consumption|f299309c-c923-4dbc-bf0f-a83a5ec5ed79</vt:lpwstr>
  </property>
  <property fmtid="{D5CDD505-2E9C-101B-9397-08002B2CF9AE}" pid="8" name="MAI Export Control Flag">
    <vt:lpwstr>5;#1 Not Export Controlled|01381a82-b382-44e9-8eaa-b4f757ec5969</vt:lpwstr>
  </property>
  <property fmtid="{D5CDD505-2E9C-101B-9397-08002B2CF9AE}" pid="9" name="TaxKeyword">
    <vt:lpwstr>578;#rainfall|ebd7cbe5-5fba-4795-807f-0de6118a42b9;#577;#Foul drainage|cb738a3a-e259-4b1f-add8-96357a6d5c3c;#576;#water consumption|f299309c-c923-4dbc-bf0f-a83a5ec5ed79</vt:lpwstr>
  </property>
  <property fmtid="{D5CDD505-2E9C-101B-9397-08002B2CF9AE}" pid="10" name="b9f11036d8474d00ba60dd78da731601">
    <vt:lpwstr>Non Project Specific|c2c3908d-3101-4a2b-802e-12605cfab53f</vt:lpwstr>
  </property>
  <property fmtid="{D5CDD505-2E9C-101B-9397-08002B2CF9AE}" pid="11" name="Location">
    <vt:lpwstr>88;#Samlesbury|35028d3c-a02f-4348-9697-1912bbc0590f</vt:lpwstr>
  </property>
  <property fmtid="{D5CDD505-2E9C-101B-9397-08002B2CF9AE}" pid="12" name="ContentTypeId">
    <vt:lpwstr>0x0101000E9AD557692E154F9D2697C8C6432F76003D79BE554BA5FA4C855D1235E340D070</vt:lpwstr>
  </property>
  <property fmtid="{D5CDD505-2E9C-101B-9397-08002B2CF9AE}" pid="13" name="EIS Engineering">
    <vt:lpwstr>526;#Water ＆ Wastewater|aca0bc9c-6b2e-4485-b6cd-840802b789a7;#521;#Trade Effluent|e7f850ae-0624-4e65-84ec-8b908b04a807</vt:lpwstr>
  </property>
  <property fmtid="{D5CDD505-2E9C-101B-9397-08002B2CF9AE}" pid="14" name="CompanyClassification2">
    <vt:lpwstr>Handle as NO COMPANY MARKING</vt:lpwstr>
  </property>
  <property fmtid="{D5CDD505-2E9C-101B-9397-08002B2CF9AE}" pid="15" name="a1f0494e131749a08cd0a6564d87c98c">
    <vt:lpwstr>1 Not Export Controlled|01381a82-b382-44e9-8eaa-b4f757ec5969</vt:lpwstr>
  </property>
  <property fmtid="{D5CDD505-2E9C-101B-9397-08002B2CF9AE}" pid="16" name="c01814ee14f04d798d5312d324491aab">
    <vt:lpwstr>1 Not Export Controlled|cb6d8c57-8121-4147-9af9-f6a4474f2895</vt:lpwstr>
  </property>
  <property fmtid="{D5CDD505-2E9C-101B-9397-08002B2CF9AE}" pid="17" name="Potential Record">
    <vt:lpwstr/>
  </property>
  <property fmtid="{D5CDD505-2E9C-101B-9397-08002B2CF9AE}" pid="18" name="ExportControlled2">
    <vt:lpwstr>NO</vt:lpwstr>
  </property>
  <property fmtid="{D5CDD505-2E9C-101B-9397-08002B2CF9AE}" pid="19" name="BusinessContentOwner2">
    <vt:lpwstr>Mfg &amp; IIS</vt:lpwstr>
  </property>
  <property fmtid="{D5CDD505-2E9C-101B-9397-08002B2CF9AE}" pid="20" name="a3fe16c42ac948059859cb05c3c44a96">
    <vt:lpwstr>Water ＆ Wastewater|aca0bc9c-6b2e-4485-b6cd-840802b789a7;Trade Effluent|e7f850ae-0624-4e65-84ec-8b908b04a807</vt:lpwstr>
  </property>
  <property fmtid="{D5CDD505-2E9C-101B-9397-08002B2CF9AE}" pid="21" name="mf70e87dd1a4486b82ecf54d2ee3a51c">
    <vt:lpwstr>Metrics|4592c7af-f602-4dc4-82b6-df8d596dbc3b</vt:lpwstr>
  </property>
  <property fmtid="{D5CDD505-2E9C-101B-9397-08002B2CF9AE}" pid="22" name="a525a12ba2054c85a923f7931936c51f">
    <vt:lpwstr>Samlesbury|35028d3c-a02f-4348-9697-1912bbc0590f</vt:lpwstr>
  </property>
  <property fmtid="{D5CDD505-2E9C-101B-9397-08002B2CF9AE}" pid="23" name="MAI Export Control Ref">
    <vt:lpwstr>5;#1 Not Export Controlled|cb6d8c57-8121-4147-9af9-f6a4474f2895</vt:lpwstr>
  </property>
  <property fmtid="{D5CDD505-2E9C-101B-9397-08002B2CF9AE}" pid="24" name="Document Metadata">
    <vt:lpwstr>143;#Metrics|4592c7af-f602-4dc4-82b6-df8d596dbc3b</vt:lpwstr>
  </property>
  <property fmtid="{D5CDD505-2E9C-101B-9397-08002B2CF9AE}" pid="25" name="JRS No">
    <vt:lpwstr>87;#Non Project Specific|c2c3908d-3101-4a2b-802e-12605cfab53f</vt:lpwstr>
  </property>
  <property fmtid="{D5CDD505-2E9C-101B-9397-08002B2CF9AE}" pid="26" name="ItemRetentionFormula">
    <vt:lpwstr/>
  </property>
  <property fmtid="{D5CDD505-2E9C-101B-9397-08002B2CF9AE}" pid="27" name="_dlc_policyId">
    <vt:lpwstr/>
  </property>
  <property fmtid="{D5CDD505-2E9C-101B-9397-08002B2CF9AE}" pid="28" name="TitusGUID">
    <vt:lpwstr>db4488e8-532a-406d-b85a-7f5127aee93b</vt:lpwstr>
  </property>
  <property fmtid="{D5CDD505-2E9C-101B-9397-08002B2CF9AE}" pid="29" name="ECJurisdiction">
    <vt:lpwstr>NOT EXPORT CONTROLLED - UK / US / OTHER LOCAL</vt:lpwstr>
  </property>
  <property fmtid="{D5CDD505-2E9C-101B-9397-08002B2CF9AE}" pid="30" name="GovMarking">
    <vt:lpwstr>NOT APPLICABLE</vt:lpwstr>
  </property>
  <property fmtid="{D5CDD505-2E9C-101B-9397-08002B2CF9AE}" pid="31" name="display_urn:schemas-microsoft-com:office:office#Editor">
    <vt:lpwstr>Cuzzupe, Seb (UK)</vt:lpwstr>
  </property>
  <property fmtid="{D5CDD505-2E9C-101B-9397-08002B2CF9AE}" pid="32" name="BusinessGroupRefiners">
    <vt:lpwstr>1;#SHP6|63248d1b-c66a-473e-a591-9fcf6e135fbc</vt:lpwstr>
  </property>
  <property fmtid="{D5CDD505-2E9C-101B-9397-08002B2CF9AE}" pid="33" name="Order">
    <vt:lpwstr>159900.000000000</vt:lpwstr>
  </property>
  <property fmtid="{D5CDD505-2E9C-101B-9397-08002B2CF9AE}" pid="34" name="xd_ProgID">
    <vt:lpwstr/>
  </property>
  <property fmtid="{D5CDD505-2E9C-101B-9397-08002B2CF9AE}" pid="35" name="DocumentSetDescription">
    <vt:lpwstr/>
  </property>
  <property fmtid="{D5CDD505-2E9C-101B-9397-08002B2CF9AE}" pid="36" name="TemplateUrl">
    <vt:lpwstr/>
  </property>
  <property fmtid="{D5CDD505-2E9C-101B-9397-08002B2CF9AE}" pid="37" name="MAIExportControlRef">
    <vt:lpwstr/>
  </property>
  <property fmtid="{D5CDD505-2E9C-101B-9397-08002B2CF9AE}" pid="38" name="d6c8bcc6792c4336a2a32823fe77b323">
    <vt:lpwstr/>
  </property>
  <property fmtid="{D5CDD505-2E9C-101B-9397-08002B2CF9AE}" pid="39" name="display_urn:schemas-microsoft-com:office:office#Author">
    <vt:lpwstr>Cuzzupe, Seb (UK)</vt:lpwstr>
  </property>
  <property fmtid="{D5CDD505-2E9C-101B-9397-08002B2CF9AE}" pid="40" name="URL">
    <vt:lpwstr/>
  </property>
  <property fmtid="{D5CDD505-2E9C-101B-9397-08002B2CF9AE}" pid="41" name="gf21358136554a4593752fd6afdc53e7">
    <vt:lpwstr/>
  </property>
  <property fmtid="{D5CDD505-2E9C-101B-9397-08002B2CF9AE}" pid="42" name="g206af0a37784d2a8e6d2df0d4f2a3db">
    <vt:lpwstr>1 Not Export Controlled|01381a82-b382-44e9-8eaa-b4f757ec5969</vt:lpwstr>
  </property>
  <property fmtid="{D5CDD505-2E9C-101B-9397-08002B2CF9AE}" pid="43" name="k0f9e04b9b964625a166f37a16f2dd3c">
    <vt:lpwstr/>
  </property>
  <property fmtid="{D5CDD505-2E9C-101B-9397-08002B2CF9AE}" pid="44" name="i4d75900b5e94c2bb783d20a62946402">
    <vt:lpwstr>1 Not Export Controlled|01381a82-b382-44e9-8eaa-b4f757ec5969</vt:lpwstr>
  </property>
  <property fmtid="{D5CDD505-2E9C-101B-9397-08002B2CF9AE}" pid="45" name="MAIExportControlFlag">
    <vt:lpwstr>5;#1 Not Export Controlled|01381a82-b382-44e9-8eaa-b4f757ec5969</vt:lpwstr>
  </property>
  <property fmtid="{D5CDD505-2E9C-101B-9397-08002B2CF9AE}" pid="46" name="Originator">
    <vt:lpwstr>BAE Systems</vt:lpwstr>
  </property>
  <property fmtid="{D5CDD505-2E9C-101B-9397-08002B2CF9AE}" pid="47" name="urnbailsCompMarkingP1">
    <vt:lpwstr>BAE SYSTEMS PROPRIETARY</vt:lpwstr>
  </property>
  <property fmtid="{D5CDD505-2E9C-101B-9397-08002B2CF9AE}" pid="48" name="urnbailsNATSECMarkingP1">
    <vt:lpwstr>NOT APPLICABLE</vt:lpwstr>
  </property>
  <property fmtid="{D5CDD505-2E9C-101B-9397-08002B2CF9AE}" pid="49" name="urnbailsExportControlMarkingP1">
    <vt:lpwstr>NO</vt:lpwstr>
  </property>
  <property fmtid="{D5CDD505-2E9C-101B-9397-08002B2CF9AE}" pid="50" name="urnbailsExportControlMarkingP2">
    <vt:lpwstr>NOT EXPORT CONTROLLED - UK / US / OTHER LOCAL</vt:lpwstr>
  </property>
  <property fmtid="{D5CDD505-2E9C-101B-9397-08002B2CF9AE}" pid="51" name="BaesClassificationComments">
    <vt:lpwstr/>
  </property>
  <property fmtid="{D5CDD505-2E9C-101B-9397-08002B2CF9AE}" pid="52" name="baesystemsmvmNATSECregion">
    <vt:lpwstr>UK</vt:lpwstr>
  </property>
  <property fmtid="{D5CDD505-2E9C-101B-9397-08002B2CF9AE}" pid="53" name="PermitDocumentType">
    <vt:lpwstr/>
  </property>
  <property fmtid="{D5CDD505-2E9C-101B-9397-08002B2CF9AE}" pid="54" name="MediaServiceImageTags">
    <vt:lpwstr/>
  </property>
  <property fmtid="{D5CDD505-2E9C-101B-9397-08002B2CF9AE}" pid="55" name="TypeofPermit">
    <vt:lpwstr>9;#N/A - Do not select for New Permits|0430e4c2-ee0a-4b2d-9af6-df735aafbcb2</vt:lpwstr>
  </property>
  <property fmtid="{D5CDD505-2E9C-101B-9397-08002B2CF9AE}" pid="56" name="DisclosureStatus">
    <vt:lpwstr>181;#Public Register|f1fcf6a6-5d97-4f1d-964e-a2f916eb1f18</vt:lpwstr>
  </property>
  <property fmtid="{D5CDD505-2E9C-101B-9397-08002B2CF9AE}" pid="57" name="ActivityGrouping">
    <vt:lpwstr>12;#Application ＆ Associated Docs|5eadfd3c-6deb-44e1-b7e1-16accd427bec</vt:lpwstr>
  </property>
  <property fmtid="{D5CDD505-2E9C-101B-9397-08002B2CF9AE}" pid="58" name="Catchment">
    <vt:lpwstr/>
  </property>
  <property fmtid="{D5CDD505-2E9C-101B-9397-08002B2CF9AE}" pid="59" name="MajorProjectID">
    <vt:lpwstr/>
  </property>
  <property fmtid="{D5CDD505-2E9C-101B-9397-08002B2CF9AE}" pid="60" name="StandardRulesID">
    <vt:lpwstr/>
  </property>
  <property fmtid="{D5CDD505-2E9C-101B-9397-08002B2CF9AE}" pid="61" name="CessationStatus">
    <vt:lpwstr/>
  </property>
  <property fmtid="{D5CDD505-2E9C-101B-9397-08002B2CF9AE}" pid="62" name="Regime">
    <vt:lpwstr>10;#EPR|0e5af97d-1a8c-4d8f-a20b-528a11cab1f6</vt:lpwstr>
  </property>
  <property fmtid="{D5CDD505-2E9C-101B-9397-08002B2CF9AE}" pid="63" name="RegulatedActivitySub-Class">
    <vt:lpwstr/>
  </property>
  <property fmtid="{D5CDD505-2E9C-101B-9397-08002B2CF9AE}" pid="64" name="EventType1">
    <vt:lpwstr/>
  </property>
  <property fmtid="{D5CDD505-2E9C-101B-9397-08002B2CF9AE}" pid="65" name="RegulatedActivityClass">
    <vt:lpwstr>38;#Installations|645f1c9c-65df-490a-9ce3-4a2aa7c5ff7f</vt:lpwstr>
  </property>
</Properties>
</file>